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Documents\Visual Studio 2022\Projects\RadToolz\Workbooks\"/>
    </mc:Choice>
  </mc:AlternateContent>
  <xr:revisionPtr revIDLastSave="0" documentId="13_ncr:1_{9533331C-23B9-4B8D-A506-56ED6D02558F}" xr6:coauthVersionLast="47" xr6:coauthVersionMax="47" xr10:uidLastSave="{00000000-0000-0000-0000-000000000000}"/>
  <bookViews>
    <workbookView xWindow="-28920" yWindow="-180" windowWidth="29040" windowHeight="16440" xr2:uid="{97C2F37C-A80A-4EF6-A089-7AB5FB55E0B0}"/>
  </bookViews>
  <sheets>
    <sheet name="nndc_nudat_data_export (2)" sheetId="1" r:id="rId1"/>
    <sheet name="Half-life Check against Bateman" sheetId="3" r:id="rId2"/>
    <sheet name="Conversions" sheetId="2" r:id="rId3"/>
  </sheets>
  <definedNames>
    <definedName name="_D2S">Conversions!$B$9</definedName>
    <definedName name="_xlnm._FilterDatabase" localSheetId="0" hidden="1">'nndc_nudat_data_export (2)'!$A$1:$P$3565</definedName>
    <definedName name="_FS2S">Conversions!$B$13</definedName>
    <definedName name="_H2S">Conversions!$B$10</definedName>
    <definedName name="_M2S">Conversions!$B$11</definedName>
    <definedName name="_MS2S">Conversions!$B$12</definedName>
    <definedName name="_NS2S">Conversions!$B$14</definedName>
    <definedName name="_PS2S">Conversions!$B$15</definedName>
    <definedName name="_TimeConvert">Conversions!$A$8:$B$17</definedName>
    <definedName name="_Y2S">Conversions!$B$8</definedName>
  </definedNames>
  <calcPr calcId="191029"/>
</workbook>
</file>

<file path=xl/calcChain.xml><?xml version="1.0" encoding="utf-8"?>
<calcChain xmlns="http://schemas.openxmlformats.org/spreadsheetml/2006/main">
  <c r="D59" i="3" l="1"/>
  <c r="E59" i="3"/>
  <c r="F59" i="3"/>
  <c r="G59" i="3"/>
  <c r="H59" i="3"/>
  <c r="H58" i="3" s="1"/>
  <c r="I59" i="3"/>
  <c r="J59" i="3"/>
  <c r="K59" i="3"/>
  <c r="L59" i="3"/>
  <c r="M59" i="3"/>
  <c r="N59" i="3"/>
  <c r="N58" i="3" s="1"/>
  <c r="O59" i="3"/>
  <c r="P59" i="3"/>
  <c r="Q59" i="3"/>
  <c r="R59" i="3"/>
  <c r="R58" i="3" s="1"/>
  <c r="S59" i="3"/>
  <c r="T59" i="3"/>
  <c r="T58" i="3" s="1"/>
  <c r="U59" i="3"/>
  <c r="V59" i="3"/>
  <c r="W59" i="3"/>
  <c r="X59" i="3"/>
  <c r="Y59" i="3"/>
  <c r="Z59" i="3"/>
  <c r="Z58" i="3" s="1"/>
  <c r="AA59" i="3"/>
  <c r="AB59" i="3"/>
  <c r="AC59" i="3"/>
  <c r="AD59" i="3"/>
  <c r="AE59" i="3"/>
  <c r="AF59" i="3"/>
  <c r="AF58" i="3" s="1"/>
  <c r="AG59" i="3"/>
  <c r="AH59" i="3"/>
  <c r="AI59" i="3"/>
  <c r="AJ59" i="3"/>
  <c r="AJ58" i="3" s="1"/>
  <c r="AK59" i="3"/>
  <c r="AL59" i="3"/>
  <c r="AL58" i="3" s="1"/>
  <c r="AM59" i="3"/>
  <c r="AN59" i="3"/>
  <c r="AO59" i="3"/>
  <c r="AP59" i="3"/>
  <c r="AQ59" i="3"/>
  <c r="AR59" i="3"/>
  <c r="AR58" i="3" s="1"/>
  <c r="AS59" i="3"/>
  <c r="AT59" i="3"/>
  <c r="AU59" i="3"/>
  <c r="AV59" i="3"/>
  <c r="AW59" i="3"/>
  <c r="AX59" i="3"/>
  <c r="AX58" i="3" s="1"/>
  <c r="AY59" i="3"/>
  <c r="AZ59" i="3"/>
  <c r="BA59" i="3"/>
  <c r="BB59" i="3"/>
  <c r="BB58" i="3" s="1"/>
  <c r="BC59" i="3"/>
  <c r="BD59" i="3"/>
  <c r="BE59" i="3"/>
  <c r="BF59" i="3"/>
  <c r="BG59" i="3"/>
  <c r="BH59" i="3"/>
  <c r="BH58" i="3" s="1"/>
  <c r="BI59" i="3"/>
  <c r="BJ59" i="3"/>
  <c r="BJ58" i="3" s="1"/>
  <c r="BK59" i="3"/>
  <c r="BL59" i="3"/>
  <c r="BM59" i="3"/>
  <c r="BN59" i="3"/>
  <c r="BN58" i="3" s="1"/>
  <c r="BO59" i="3"/>
  <c r="BP59" i="3"/>
  <c r="BQ59" i="3"/>
  <c r="BR59" i="3"/>
  <c r="BS59" i="3"/>
  <c r="BT59" i="3"/>
  <c r="BT58" i="3" s="1"/>
  <c r="BU59" i="3"/>
  <c r="BV59" i="3"/>
  <c r="BW59" i="3"/>
  <c r="BX59" i="3"/>
  <c r="BY59" i="3"/>
  <c r="BZ59" i="3"/>
  <c r="BZ58" i="3" s="1"/>
  <c r="CA59" i="3"/>
  <c r="CB59" i="3"/>
  <c r="CB58" i="3" s="1"/>
  <c r="CC59" i="3"/>
  <c r="CD59" i="3"/>
  <c r="CE59" i="3"/>
  <c r="CF59" i="3"/>
  <c r="CF58" i="3" s="1"/>
  <c r="CG59" i="3"/>
  <c r="CH59" i="3"/>
  <c r="CH58" i="3" s="1"/>
  <c r="CI59" i="3"/>
  <c r="CJ59" i="3"/>
  <c r="CK59" i="3"/>
  <c r="CL59" i="3"/>
  <c r="CL58" i="3" s="1"/>
  <c r="CM59" i="3"/>
  <c r="CN59" i="3"/>
  <c r="CO59" i="3"/>
  <c r="CP59" i="3"/>
  <c r="CQ59" i="3"/>
  <c r="CR59" i="3"/>
  <c r="CS59" i="3"/>
  <c r="CT59" i="3"/>
  <c r="CT58" i="3" s="1"/>
  <c r="CU59" i="3"/>
  <c r="CV59" i="3"/>
  <c r="CW59" i="3"/>
  <c r="D60" i="3"/>
  <c r="D58" i="3" s="1"/>
  <c r="E60" i="3"/>
  <c r="F60" i="3"/>
  <c r="G60" i="3"/>
  <c r="H60" i="3"/>
  <c r="I60" i="3"/>
  <c r="J60" i="3"/>
  <c r="K60" i="3"/>
  <c r="L60" i="3"/>
  <c r="M60" i="3"/>
  <c r="N60" i="3"/>
  <c r="O60" i="3"/>
  <c r="P60" i="3"/>
  <c r="P58" i="3" s="1"/>
  <c r="Q60" i="3"/>
  <c r="R60" i="3"/>
  <c r="S60" i="3"/>
  <c r="T60" i="3"/>
  <c r="U60" i="3"/>
  <c r="V60" i="3"/>
  <c r="W60" i="3"/>
  <c r="X60" i="3"/>
  <c r="Y60" i="3"/>
  <c r="Z60" i="3"/>
  <c r="AA60" i="3"/>
  <c r="AB60" i="3"/>
  <c r="AB58" i="3" s="1"/>
  <c r="AC60" i="3"/>
  <c r="AD60" i="3"/>
  <c r="AE60" i="3"/>
  <c r="AF60" i="3"/>
  <c r="AG60" i="3"/>
  <c r="AH60" i="3"/>
  <c r="AI60" i="3"/>
  <c r="AJ60" i="3"/>
  <c r="AK60" i="3"/>
  <c r="AL60" i="3"/>
  <c r="AM60" i="3"/>
  <c r="AN60" i="3"/>
  <c r="AN58" i="3" s="1"/>
  <c r="AO60" i="3"/>
  <c r="AP60" i="3"/>
  <c r="AQ60" i="3"/>
  <c r="AR60" i="3"/>
  <c r="AS60" i="3"/>
  <c r="AT60" i="3"/>
  <c r="AU60" i="3"/>
  <c r="AV60" i="3"/>
  <c r="AW60" i="3"/>
  <c r="AX60" i="3"/>
  <c r="AY60" i="3"/>
  <c r="AZ60" i="3"/>
  <c r="AZ58" i="3" s="1"/>
  <c r="BA60" i="3"/>
  <c r="BB60" i="3"/>
  <c r="BC60" i="3"/>
  <c r="BD60" i="3"/>
  <c r="BE60" i="3"/>
  <c r="BF60" i="3"/>
  <c r="BF58" i="3" s="1"/>
  <c r="BG60" i="3"/>
  <c r="BH60" i="3"/>
  <c r="BI60" i="3"/>
  <c r="BJ60" i="3"/>
  <c r="BK60" i="3"/>
  <c r="BL60" i="3"/>
  <c r="BM60" i="3"/>
  <c r="BN60" i="3"/>
  <c r="BO60" i="3"/>
  <c r="BP60" i="3"/>
  <c r="BQ60" i="3"/>
  <c r="BR60" i="3"/>
  <c r="BR58" i="3" s="1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J58" i="3" s="1"/>
  <c r="CK60" i="3"/>
  <c r="CL60" i="3"/>
  <c r="CM60" i="3"/>
  <c r="CN60" i="3"/>
  <c r="CO60" i="3"/>
  <c r="CP60" i="3"/>
  <c r="CQ60" i="3"/>
  <c r="CR60" i="3"/>
  <c r="CS60" i="3"/>
  <c r="CT60" i="3"/>
  <c r="CU60" i="3"/>
  <c r="CV60" i="3"/>
  <c r="CV58" i="3" s="1"/>
  <c r="CW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L58" i="3" s="1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P58" i="3" s="1"/>
  <c r="CQ64" i="3"/>
  <c r="CR64" i="3"/>
  <c r="CS64" i="3"/>
  <c r="CT64" i="3"/>
  <c r="CU64" i="3"/>
  <c r="CV64" i="3"/>
  <c r="CW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V58" i="3" s="1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D66" i="3"/>
  <c r="E66" i="3"/>
  <c r="F66" i="3"/>
  <c r="F58" i="3" s="1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X58" i="3" s="1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P58" i="3" s="1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G58" i="3" s="1"/>
  <c r="CH80" i="3"/>
  <c r="CI80" i="3"/>
  <c r="CJ80" i="3"/>
  <c r="CK80" i="3"/>
  <c r="CL80" i="3"/>
  <c r="CM80" i="3"/>
  <c r="CN80" i="3"/>
  <c r="CO80" i="3"/>
  <c r="CP80" i="3"/>
  <c r="CQ80" i="3"/>
  <c r="CR80" i="3"/>
  <c r="CS80" i="3"/>
  <c r="CS58" i="3" s="1"/>
  <c r="CT80" i="3"/>
  <c r="CU80" i="3"/>
  <c r="CV80" i="3"/>
  <c r="CW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M58" i="3" s="1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E58" i="3" s="1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A58" i="3" s="1"/>
  <c r="AB82" i="3"/>
  <c r="AC82" i="3"/>
  <c r="AD82" i="3"/>
  <c r="AE82" i="3"/>
  <c r="AF82" i="3"/>
  <c r="AG82" i="3"/>
  <c r="AH82" i="3"/>
  <c r="AI82" i="3"/>
  <c r="AJ82" i="3"/>
  <c r="AK82" i="3"/>
  <c r="AL82" i="3"/>
  <c r="AM82" i="3"/>
  <c r="AM58" i="3" s="1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K58" i="3" s="1"/>
  <c r="BL82" i="3"/>
  <c r="BM82" i="3"/>
  <c r="BN82" i="3"/>
  <c r="BO82" i="3"/>
  <c r="BP82" i="3"/>
  <c r="BQ82" i="3"/>
  <c r="BQ58" i="3" s="1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O58" i="3" s="1"/>
  <c r="CP82" i="3"/>
  <c r="CQ82" i="3"/>
  <c r="CR82" i="3"/>
  <c r="CS82" i="3"/>
  <c r="CT82" i="3"/>
  <c r="CU82" i="3"/>
  <c r="CV82" i="3"/>
  <c r="CW82" i="3"/>
  <c r="D83" i="3"/>
  <c r="E83" i="3"/>
  <c r="F83" i="3"/>
  <c r="G83" i="3"/>
  <c r="H83" i="3"/>
  <c r="I83" i="3"/>
  <c r="J83" i="3"/>
  <c r="K83" i="3"/>
  <c r="L83" i="3"/>
  <c r="M83" i="3"/>
  <c r="M58" i="3" s="1"/>
  <c r="N83" i="3"/>
  <c r="O83" i="3"/>
  <c r="P83" i="3"/>
  <c r="Q83" i="3"/>
  <c r="R83" i="3"/>
  <c r="S83" i="3"/>
  <c r="S58" i="3" s="1"/>
  <c r="T83" i="3"/>
  <c r="U83" i="3"/>
  <c r="V83" i="3"/>
  <c r="W83" i="3"/>
  <c r="X83" i="3"/>
  <c r="Y83" i="3"/>
  <c r="Z83" i="3"/>
  <c r="AA83" i="3"/>
  <c r="AB83" i="3"/>
  <c r="AC83" i="3"/>
  <c r="AD83" i="3"/>
  <c r="AE83" i="3"/>
  <c r="AE58" i="3" s="1"/>
  <c r="AF83" i="3"/>
  <c r="AG83" i="3"/>
  <c r="AH83" i="3"/>
  <c r="AI83" i="3"/>
  <c r="AJ83" i="3"/>
  <c r="AK83" i="3"/>
  <c r="AK58" i="3" s="1"/>
  <c r="AL83" i="3"/>
  <c r="AM83" i="3"/>
  <c r="AN83" i="3"/>
  <c r="AO83" i="3"/>
  <c r="AP83" i="3"/>
  <c r="AQ83" i="3"/>
  <c r="AR83" i="3"/>
  <c r="AS83" i="3"/>
  <c r="AT83" i="3"/>
  <c r="AU83" i="3"/>
  <c r="AV83" i="3"/>
  <c r="AW83" i="3"/>
  <c r="AW58" i="3" s="1"/>
  <c r="AX83" i="3"/>
  <c r="AY83" i="3"/>
  <c r="AZ83" i="3"/>
  <c r="BA83" i="3"/>
  <c r="BB83" i="3"/>
  <c r="BC83" i="3"/>
  <c r="BD83" i="3"/>
  <c r="BE83" i="3"/>
  <c r="BF83" i="3"/>
  <c r="BG83" i="3"/>
  <c r="BH83" i="3"/>
  <c r="BI83" i="3"/>
  <c r="BI58" i="3" s="1"/>
  <c r="BJ83" i="3"/>
  <c r="BK83" i="3"/>
  <c r="BL83" i="3"/>
  <c r="BM83" i="3"/>
  <c r="BN83" i="3"/>
  <c r="BO83" i="3"/>
  <c r="BP83" i="3"/>
  <c r="BQ83" i="3"/>
  <c r="BR83" i="3"/>
  <c r="BS83" i="3"/>
  <c r="BT83" i="3"/>
  <c r="BU83" i="3"/>
  <c r="BU58" i="3" s="1"/>
  <c r="BV83" i="3"/>
  <c r="BW83" i="3"/>
  <c r="BX83" i="3"/>
  <c r="BY83" i="3"/>
  <c r="BZ83" i="3"/>
  <c r="CA83" i="3"/>
  <c r="CA58" i="3" s="1"/>
  <c r="CB83" i="3"/>
  <c r="CC83" i="3"/>
  <c r="CD83" i="3"/>
  <c r="CE83" i="3"/>
  <c r="CF83" i="3"/>
  <c r="CG83" i="3"/>
  <c r="CH83" i="3"/>
  <c r="CI83" i="3"/>
  <c r="CJ83" i="3"/>
  <c r="CK83" i="3"/>
  <c r="CL83" i="3"/>
  <c r="CM83" i="3"/>
  <c r="CM58" i="3" s="1"/>
  <c r="CN83" i="3"/>
  <c r="CO83" i="3"/>
  <c r="CP83" i="3"/>
  <c r="CQ83" i="3"/>
  <c r="CR83" i="3"/>
  <c r="CS83" i="3"/>
  <c r="CT83" i="3"/>
  <c r="CU83" i="3"/>
  <c r="CV83" i="3"/>
  <c r="CW83" i="3"/>
  <c r="C60" i="3"/>
  <c r="C61" i="3"/>
  <c r="C62" i="3"/>
  <c r="C63" i="3"/>
  <c r="C64" i="3"/>
  <c r="C65" i="3"/>
  <c r="C58" i="3" s="1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59" i="3"/>
  <c r="CC58" i="3"/>
  <c r="CD58" i="3"/>
  <c r="CI58" i="3"/>
  <c r="CK58" i="3"/>
  <c r="CQ58" i="3"/>
  <c r="CR58" i="3"/>
  <c r="CU58" i="3"/>
  <c r="CW58" i="3"/>
  <c r="CN58" i="3"/>
  <c r="BP58" i="3"/>
  <c r="BW58" i="3"/>
  <c r="BX58" i="3"/>
  <c r="BS58" i="3"/>
  <c r="BY58" i="3"/>
  <c r="BO58" i="3"/>
  <c r="E58" i="3"/>
  <c r="J58" i="3"/>
  <c r="K58" i="3"/>
  <c r="Q58" i="3"/>
  <c r="V58" i="3"/>
  <c r="W58" i="3"/>
  <c r="AC58" i="3"/>
  <c r="AH58" i="3"/>
  <c r="AI58" i="3"/>
  <c r="AO58" i="3"/>
  <c r="AT58" i="3"/>
  <c r="AU58" i="3"/>
  <c r="BA58" i="3"/>
  <c r="BD58" i="3"/>
  <c r="BG58" i="3"/>
  <c r="G58" i="3"/>
  <c r="L58" i="3"/>
  <c r="Y58" i="3"/>
  <c r="AD58" i="3"/>
  <c r="AQ58" i="3"/>
  <c r="AV58" i="3"/>
  <c r="BC58" i="3"/>
  <c r="I58" i="3"/>
  <c r="O58" i="3"/>
  <c r="U58" i="3"/>
  <c r="AG58" i="3"/>
  <c r="AS58" i="3"/>
  <c r="AY58" i="3"/>
  <c r="BE58" i="3"/>
  <c r="M1176" i="1"/>
  <c r="N1176" i="1" s="1"/>
  <c r="M1177" i="1"/>
  <c r="N1177" i="1" s="1"/>
  <c r="M1619" i="1"/>
  <c r="N1619" i="1" s="1"/>
  <c r="M1620" i="1"/>
  <c r="N1620" i="1" s="1"/>
  <c r="M1618" i="1"/>
  <c r="N1618" i="1" s="1"/>
  <c r="M353" i="1"/>
  <c r="N353" i="1" s="1"/>
  <c r="M354" i="1"/>
  <c r="N354" i="1" s="1"/>
  <c r="M355" i="1"/>
  <c r="N355" i="1" s="1"/>
  <c r="M308" i="1"/>
  <c r="N308" i="1" s="1"/>
  <c r="M309" i="1"/>
  <c r="N309" i="1" s="1"/>
  <c r="M307" i="1"/>
  <c r="N307" i="1" s="1"/>
  <c r="M310" i="1"/>
  <c r="N310" i="1" s="1"/>
  <c r="M304" i="1"/>
  <c r="N304" i="1" s="1"/>
  <c r="M305" i="1"/>
  <c r="N305" i="1" s="1"/>
  <c r="M306" i="1"/>
  <c r="N306" i="1" s="1"/>
  <c r="M493" i="1"/>
  <c r="N493" i="1" s="1"/>
  <c r="M483" i="1"/>
  <c r="N483" i="1" s="1"/>
  <c r="M486" i="1"/>
  <c r="N486" i="1" s="1"/>
  <c r="M491" i="1"/>
  <c r="N491" i="1" s="1"/>
  <c r="M490" i="1"/>
  <c r="N490" i="1" s="1"/>
  <c r="M492" i="1"/>
  <c r="N492" i="1" s="1"/>
  <c r="M487" i="1"/>
  <c r="N487" i="1" s="1"/>
  <c r="M489" i="1"/>
  <c r="N489" i="1" s="1"/>
  <c r="M488" i="1"/>
  <c r="N488" i="1" s="1"/>
  <c r="M1825" i="1"/>
  <c r="N1825" i="1" s="1"/>
  <c r="M1824" i="1"/>
  <c r="N1824" i="1" s="1"/>
  <c r="M1826" i="1"/>
  <c r="N1826" i="1" s="1"/>
  <c r="M1821" i="1"/>
  <c r="N1821" i="1" s="1"/>
  <c r="M1820" i="1"/>
  <c r="N1820" i="1" s="1"/>
  <c r="M1823" i="1"/>
  <c r="N1823" i="1" s="1"/>
  <c r="M1822" i="1"/>
  <c r="N1822" i="1" s="1"/>
  <c r="M1817" i="1"/>
  <c r="N1817" i="1" s="1"/>
  <c r="M1819" i="1"/>
  <c r="N1819" i="1" s="1"/>
  <c r="M2030" i="1"/>
  <c r="N2030" i="1" s="1"/>
  <c r="M2028" i="1"/>
  <c r="N2028" i="1" s="1"/>
  <c r="M2029" i="1"/>
  <c r="N2029" i="1" s="1"/>
  <c r="M2026" i="1"/>
  <c r="N2026" i="1" s="1"/>
  <c r="M2027" i="1"/>
  <c r="N2027" i="1" s="1"/>
  <c r="M2024" i="1"/>
  <c r="N2024" i="1" s="1"/>
  <c r="M2025" i="1"/>
  <c r="N2025" i="1" s="1"/>
  <c r="M2021" i="1"/>
  <c r="N2021" i="1" s="1"/>
  <c r="M2022" i="1"/>
  <c r="N2022" i="1" s="1"/>
  <c r="M2023" i="1"/>
  <c r="N2023" i="1" s="1"/>
  <c r="M978" i="1"/>
  <c r="N978" i="1" s="1"/>
  <c r="M975" i="1"/>
  <c r="N975" i="1" s="1"/>
  <c r="M976" i="1"/>
  <c r="M977" i="1"/>
  <c r="N977" i="1" s="1"/>
  <c r="M970" i="1"/>
  <c r="N970" i="1" s="1"/>
  <c r="M973" i="1"/>
  <c r="N973" i="1" s="1"/>
  <c r="M974" i="1"/>
  <c r="N974" i="1" s="1"/>
  <c r="M971" i="1"/>
  <c r="N971" i="1" s="1"/>
  <c r="M972" i="1"/>
  <c r="N972" i="1" s="1"/>
  <c r="M979" i="1"/>
  <c r="N979" i="1" s="1"/>
  <c r="M968" i="1"/>
  <c r="N968" i="1" s="1"/>
  <c r="M1931" i="1"/>
  <c r="N1931" i="1" s="1"/>
  <c r="M1933" i="1"/>
  <c r="N1933" i="1" s="1"/>
  <c r="M1934" i="1"/>
  <c r="N1934" i="1" s="1"/>
  <c r="M1935" i="1"/>
  <c r="N1935" i="1" s="1"/>
  <c r="M1936" i="1"/>
  <c r="N1936" i="1" s="1"/>
  <c r="M1937" i="1"/>
  <c r="N1937" i="1" s="1"/>
  <c r="M1938" i="1"/>
  <c r="N1938" i="1" s="1"/>
  <c r="M1939" i="1"/>
  <c r="N1939" i="1" s="1"/>
  <c r="M1940" i="1"/>
  <c r="N1940" i="1" s="1"/>
  <c r="M1930" i="1"/>
  <c r="N1930" i="1" s="1"/>
  <c r="M1928" i="1"/>
  <c r="N1928" i="1" s="1"/>
  <c r="M1929" i="1"/>
  <c r="N1929" i="1" s="1"/>
  <c r="M1827" i="1"/>
  <c r="N1827" i="1" s="1"/>
  <c r="M1838" i="1"/>
  <c r="N1838" i="1" s="1"/>
  <c r="M1837" i="1"/>
  <c r="N1837" i="1" s="1"/>
  <c r="M1840" i="1"/>
  <c r="N1840" i="1" s="1"/>
  <c r="M1839" i="1"/>
  <c r="N1839" i="1" s="1"/>
  <c r="M1841" i="1"/>
  <c r="N1841" i="1" s="1"/>
  <c r="M1828" i="1"/>
  <c r="N1828" i="1" s="1"/>
  <c r="M1831" i="1"/>
  <c r="N1831" i="1" s="1"/>
  <c r="M1833" i="1"/>
  <c r="N1833" i="1" s="1"/>
  <c r="M1832" i="1"/>
  <c r="N1832" i="1" s="1"/>
  <c r="M1835" i="1"/>
  <c r="N1835" i="1" s="1"/>
  <c r="M1834" i="1"/>
  <c r="N1834" i="1" s="1"/>
  <c r="M1836" i="1"/>
  <c r="N1836" i="1" s="1"/>
  <c r="M1732" i="1"/>
  <c r="N1732" i="1" s="1"/>
  <c r="M1731" i="1"/>
  <c r="N1731" i="1" s="1"/>
  <c r="M1735" i="1"/>
  <c r="N1735" i="1" s="1"/>
  <c r="M1737" i="1"/>
  <c r="N1737" i="1" s="1"/>
  <c r="M1736" i="1"/>
  <c r="N1736" i="1" s="1"/>
  <c r="M1738" i="1"/>
  <c r="N1738" i="1" s="1"/>
  <c r="M1740" i="1"/>
  <c r="N1740" i="1" s="1"/>
  <c r="M1739" i="1"/>
  <c r="N1739" i="1" s="1"/>
  <c r="M1742" i="1"/>
  <c r="N1742" i="1" s="1"/>
  <c r="M1741" i="1"/>
  <c r="N1741" i="1" s="1"/>
  <c r="M1744" i="1"/>
  <c r="N1744" i="1" s="1"/>
  <c r="M1743" i="1"/>
  <c r="N1743" i="1" s="1"/>
  <c r="M1730" i="1"/>
  <c r="N1730" i="1" s="1"/>
  <c r="M1729" i="1"/>
  <c r="N1729" i="1" s="1"/>
  <c r="M1728" i="1"/>
  <c r="N1728" i="1" s="1"/>
  <c r="M109" i="1"/>
  <c r="N109" i="1" s="1"/>
  <c r="M124" i="1"/>
  <c r="N124" i="1" s="1"/>
  <c r="M125" i="1"/>
  <c r="N125" i="1" s="1"/>
  <c r="M121" i="1"/>
  <c r="N121" i="1" s="1"/>
  <c r="M122" i="1"/>
  <c r="N122" i="1" s="1"/>
  <c r="M123" i="1"/>
  <c r="N123" i="1" s="1"/>
  <c r="M128" i="1"/>
  <c r="N128" i="1" s="1"/>
  <c r="M129" i="1"/>
  <c r="N129" i="1" s="1"/>
  <c r="M126" i="1"/>
  <c r="N126" i="1" s="1"/>
  <c r="M127" i="1"/>
  <c r="N127" i="1" s="1"/>
  <c r="M130" i="1"/>
  <c r="N130" i="1" s="1"/>
  <c r="M111" i="1"/>
  <c r="M112" i="1"/>
  <c r="N112" i="1" s="1"/>
  <c r="M113" i="1"/>
  <c r="N113" i="1" s="1"/>
  <c r="M110" i="1"/>
  <c r="N110" i="1" s="1"/>
  <c r="M115" i="1"/>
  <c r="N115" i="1" s="1"/>
  <c r="M120" i="1"/>
  <c r="N120" i="1" s="1"/>
  <c r="M118" i="1"/>
  <c r="N118" i="1" s="1"/>
  <c r="M119" i="1"/>
  <c r="N119" i="1" s="1"/>
  <c r="M2828" i="1"/>
  <c r="N2828" i="1" s="1"/>
  <c r="M2829" i="1"/>
  <c r="N2829" i="1" s="1"/>
  <c r="M2826" i="1"/>
  <c r="N2826" i="1" s="1"/>
  <c r="M2827" i="1"/>
  <c r="N2827" i="1" s="1"/>
  <c r="M2832" i="1"/>
  <c r="N2832" i="1" s="1"/>
  <c r="M2836" i="1"/>
  <c r="N2836" i="1" s="1"/>
  <c r="M2837" i="1"/>
  <c r="N2837" i="1" s="1"/>
  <c r="M2834" i="1"/>
  <c r="N2834" i="1" s="1"/>
  <c r="M2835" i="1"/>
  <c r="N2835" i="1" s="1"/>
  <c r="M2840" i="1"/>
  <c r="N2840" i="1" s="1"/>
  <c r="M2841" i="1"/>
  <c r="N2841" i="1" s="1"/>
  <c r="M2838" i="1"/>
  <c r="N2838" i="1" s="1"/>
  <c r="M2839" i="1"/>
  <c r="N2839" i="1" s="1"/>
  <c r="M2833" i="1"/>
  <c r="N2833" i="1" s="1"/>
  <c r="M2842" i="1"/>
  <c r="N2842" i="1" s="1"/>
  <c r="M2825" i="1"/>
  <c r="N2825" i="1" s="1"/>
  <c r="M2824" i="1"/>
  <c r="N2824" i="1" s="1"/>
  <c r="M2087" i="1"/>
  <c r="N2087" i="1" s="1"/>
  <c r="M2086" i="1"/>
  <c r="N2086" i="1" s="1"/>
  <c r="M2085" i="1"/>
  <c r="N2085" i="1" s="1"/>
  <c r="M2084" i="1"/>
  <c r="N2084" i="1" s="1"/>
  <c r="M2091" i="1"/>
  <c r="N2091" i="1" s="1"/>
  <c r="M2090" i="1"/>
  <c r="N2090" i="1" s="1"/>
  <c r="M2089" i="1"/>
  <c r="N2089" i="1" s="1"/>
  <c r="M2088" i="1"/>
  <c r="N2088" i="1" s="1"/>
  <c r="M2083" i="1"/>
  <c r="N2083" i="1" s="1"/>
  <c r="M2082" i="1"/>
  <c r="N2082" i="1" s="1"/>
  <c r="M2092" i="1"/>
  <c r="N2092" i="1" s="1"/>
  <c r="M2077" i="1"/>
  <c r="N2077" i="1" s="1"/>
  <c r="M2076" i="1"/>
  <c r="N2076" i="1" s="1"/>
  <c r="M2075" i="1"/>
  <c r="N2075" i="1" s="1"/>
  <c r="M2074" i="1"/>
  <c r="N2074" i="1" s="1"/>
  <c r="M2081" i="1"/>
  <c r="N2081" i="1" s="1"/>
  <c r="M2706" i="1"/>
  <c r="N2706" i="1" s="1"/>
  <c r="M2695" i="1"/>
  <c r="N2695" i="1" s="1"/>
  <c r="M2694" i="1"/>
  <c r="N2694" i="1" s="1"/>
  <c r="M2693" i="1"/>
  <c r="N2693" i="1" s="1"/>
  <c r="M2692" i="1"/>
  <c r="N2692" i="1" s="1"/>
  <c r="M2691" i="1"/>
  <c r="N2691" i="1" s="1"/>
  <c r="M2702" i="1"/>
  <c r="N2702" i="1" s="1"/>
  <c r="M2701" i="1"/>
  <c r="N2701" i="1" s="1"/>
  <c r="M2700" i="1"/>
  <c r="N2700" i="1" s="1"/>
  <c r="M2699" i="1"/>
  <c r="N2699" i="1" s="1"/>
  <c r="M2705" i="1"/>
  <c r="N2705" i="1" s="1"/>
  <c r="M2704" i="1"/>
  <c r="N2704" i="1" s="1"/>
  <c r="M2703" i="1"/>
  <c r="N2703" i="1" s="1"/>
  <c r="M632" i="1"/>
  <c r="N632" i="1" s="1"/>
  <c r="M633" i="1"/>
  <c r="N633" i="1" s="1"/>
  <c r="M628" i="1"/>
  <c r="N628" i="1" s="1"/>
  <c r="M629" i="1"/>
  <c r="N629" i="1" s="1"/>
  <c r="M630" i="1"/>
  <c r="N630" i="1" s="1"/>
  <c r="M631" i="1"/>
  <c r="N631" i="1" s="1"/>
  <c r="M625" i="1"/>
  <c r="N625" i="1" s="1"/>
  <c r="M634" i="1"/>
  <c r="N634" i="1" s="1"/>
  <c r="M621" i="1"/>
  <c r="N621" i="1" s="1"/>
  <c r="M618" i="1"/>
  <c r="N618" i="1" s="1"/>
  <c r="M619" i="1"/>
  <c r="N619" i="1" s="1"/>
  <c r="M620" i="1"/>
  <c r="N620" i="1" s="1"/>
  <c r="M170" i="1"/>
  <c r="N170" i="1" s="1"/>
  <c r="M168" i="1"/>
  <c r="N168" i="1" s="1"/>
  <c r="M169" i="1"/>
  <c r="N169" i="1" s="1"/>
  <c r="M155" i="1"/>
  <c r="N155" i="1" s="1"/>
  <c r="M156" i="1"/>
  <c r="N156" i="1" s="1"/>
  <c r="M157" i="1"/>
  <c r="N157" i="1" s="1"/>
  <c r="M158" i="1"/>
  <c r="N158" i="1" s="1"/>
  <c r="M154" i="1"/>
  <c r="N154" i="1" s="1"/>
  <c r="M167" i="1"/>
  <c r="N167" i="1" s="1"/>
  <c r="M165" i="1"/>
  <c r="N165" i="1" s="1"/>
  <c r="M166" i="1"/>
  <c r="N166" i="1" s="1"/>
  <c r="M1533" i="1"/>
  <c r="N1533" i="1" s="1"/>
  <c r="M1535" i="1"/>
  <c r="N1535" i="1" s="1"/>
  <c r="M1534" i="1"/>
  <c r="N1534" i="1" s="1"/>
  <c r="M1540" i="1"/>
  <c r="N1540" i="1" s="1"/>
  <c r="M1539" i="1"/>
  <c r="N1539" i="1" s="1"/>
  <c r="M1541" i="1"/>
  <c r="N1541" i="1" s="1"/>
  <c r="M1536" i="1"/>
  <c r="N1536" i="1" s="1"/>
  <c r="M1538" i="1"/>
  <c r="N1538" i="1" s="1"/>
  <c r="M1537" i="1"/>
  <c r="N1537" i="1" s="1"/>
  <c r="M1527" i="1"/>
  <c r="N1527" i="1" s="1"/>
  <c r="M1523" i="1"/>
  <c r="N1523" i="1" s="1"/>
  <c r="M1525" i="1"/>
  <c r="N1525" i="1" s="1"/>
  <c r="M1524" i="1"/>
  <c r="N1524" i="1" s="1"/>
  <c r="M510" i="1"/>
  <c r="N510" i="1" s="1"/>
  <c r="M509" i="1"/>
  <c r="N509" i="1" s="1"/>
  <c r="M508" i="1"/>
  <c r="N508" i="1" s="1"/>
  <c r="M507" i="1"/>
  <c r="N507" i="1" s="1"/>
  <c r="M506" i="1"/>
  <c r="N506" i="1" s="1"/>
  <c r="M505" i="1"/>
  <c r="N505" i="1" s="1"/>
  <c r="M504" i="1"/>
  <c r="N504" i="1" s="1"/>
  <c r="M498" i="1"/>
  <c r="N498" i="1" s="1"/>
  <c r="M497" i="1"/>
  <c r="N497" i="1" s="1"/>
  <c r="M496" i="1"/>
  <c r="N496" i="1" s="1"/>
  <c r="M495" i="1"/>
  <c r="N495" i="1" s="1"/>
  <c r="M494" i="1"/>
  <c r="N494" i="1" s="1"/>
  <c r="M2770" i="1"/>
  <c r="N2770" i="1" s="1"/>
  <c r="M2771" i="1"/>
  <c r="N2771" i="1" s="1"/>
  <c r="M2766" i="1"/>
  <c r="N2766" i="1" s="1"/>
  <c r="M2764" i="1"/>
  <c r="N2764" i="1" s="1"/>
  <c r="M2759" i="1"/>
  <c r="N2759" i="1" s="1"/>
  <c r="M2760" i="1"/>
  <c r="N2760" i="1" s="1"/>
  <c r="M2758" i="1"/>
  <c r="N2758" i="1" s="1"/>
  <c r="M2779" i="1"/>
  <c r="N2779" i="1" s="1"/>
  <c r="M2778" i="1"/>
  <c r="N2778" i="1" s="1"/>
  <c r="M2777" i="1"/>
  <c r="N2777" i="1" s="1"/>
  <c r="M2776" i="1"/>
  <c r="N2776" i="1" s="1"/>
  <c r="M2775" i="1"/>
  <c r="N2775" i="1" s="1"/>
  <c r="M2774" i="1"/>
  <c r="N2774" i="1" s="1"/>
  <c r="M2773" i="1"/>
  <c r="N2773" i="1" s="1"/>
  <c r="M2772" i="1"/>
  <c r="N2772" i="1" s="1"/>
  <c r="M2757" i="1"/>
  <c r="N2757" i="1" s="1"/>
  <c r="M3193" i="1"/>
  <c r="N3193" i="1" s="1"/>
  <c r="M3192" i="1"/>
  <c r="N3192" i="1" s="1"/>
  <c r="M3191" i="1"/>
  <c r="N3191" i="1" s="1"/>
  <c r="M3190" i="1"/>
  <c r="N3190" i="1" s="1"/>
  <c r="M3189" i="1"/>
  <c r="N3189" i="1" s="1"/>
  <c r="M3188" i="1"/>
  <c r="N3188" i="1" s="1"/>
  <c r="M3187" i="1"/>
  <c r="N3187" i="1" s="1"/>
  <c r="M3186" i="1"/>
  <c r="N3186" i="1" s="1"/>
  <c r="M3185" i="1"/>
  <c r="N3185" i="1" s="1"/>
  <c r="M3178" i="1"/>
  <c r="N3178" i="1" s="1"/>
  <c r="M3177" i="1"/>
  <c r="N3177" i="1" s="1"/>
  <c r="M3176" i="1"/>
  <c r="N3176" i="1" s="1"/>
  <c r="M3180" i="1"/>
  <c r="N3180" i="1" s="1"/>
  <c r="M3179" i="1"/>
  <c r="N3179" i="1" s="1"/>
  <c r="M3349" i="1"/>
  <c r="N3349" i="1" s="1"/>
  <c r="M3348" i="1"/>
  <c r="N3348" i="1" s="1"/>
  <c r="M3327" i="1"/>
  <c r="N3327" i="1" s="1"/>
  <c r="M3328" i="1"/>
  <c r="N3328" i="1" s="1"/>
  <c r="M3329" i="1"/>
  <c r="N3329" i="1" s="1"/>
  <c r="M3330" i="1"/>
  <c r="N3330" i="1" s="1"/>
  <c r="M3331" i="1"/>
  <c r="N3331" i="1" s="1"/>
  <c r="M3346" i="1"/>
  <c r="N3346" i="1" s="1"/>
  <c r="M3347" i="1"/>
  <c r="N3347" i="1" s="1"/>
  <c r="M3338" i="1"/>
  <c r="N3338" i="1" s="1"/>
  <c r="M3339" i="1"/>
  <c r="N3339" i="1" s="1"/>
  <c r="M3340" i="1"/>
  <c r="N3340" i="1" s="1"/>
  <c r="M3341" i="1"/>
  <c r="N3341" i="1" s="1"/>
  <c r="M3342" i="1"/>
  <c r="N3342" i="1" s="1"/>
  <c r="M3343" i="1"/>
  <c r="N3343" i="1" s="1"/>
  <c r="M3344" i="1"/>
  <c r="N3344" i="1" s="1"/>
  <c r="M3345" i="1"/>
  <c r="N3345" i="1" s="1"/>
  <c r="M717" i="1"/>
  <c r="N717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20" i="1"/>
  <c r="N720" i="1" s="1"/>
  <c r="M718" i="1"/>
  <c r="N718" i="1" s="1"/>
  <c r="M719" i="1"/>
  <c r="N71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1772" i="1"/>
  <c r="N1772" i="1" s="1"/>
  <c r="M1771" i="1"/>
  <c r="N1771" i="1" s="1"/>
  <c r="M1773" i="1"/>
  <c r="N1773" i="1" s="1"/>
  <c r="M1768" i="1"/>
  <c r="N1768" i="1" s="1"/>
  <c r="M1770" i="1"/>
  <c r="N1770" i="1" s="1"/>
  <c r="M1769" i="1"/>
  <c r="N1769" i="1" s="1"/>
  <c r="M1746" i="1"/>
  <c r="N1746" i="1" s="1"/>
  <c r="M1745" i="1"/>
  <c r="N1745" i="1" s="1"/>
  <c r="M1748" i="1"/>
  <c r="N1748" i="1" s="1"/>
  <c r="M1747" i="1"/>
  <c r="N1747" i="1" s="1"/>
  <c r="M1749" i="1"/>
  <c r="N1749" i="1" s="1"/>
  <c r="M1758" i="1"/>
  <c r="N1758" i="1" s="1"/>
  <c r="M1759" i="1"/>
  <c r="N1759" i="1" s="1"/>
  <c r="M1757" i="1"/>
  <c r="N1757" i="1" s="1"/>
  <c r="M1761" i="1"/>
  <c r="N1761" i="1" s="1"/>
  <c r="M1762" i="1"/>
  <c r="N1762" i="1" s="1"/>
  <c r="M1760" i="1"/>
  <c r="N1760" i="1" s="1"/>
  <c r="M1764" i="1"/>
  <c r="N1764" i="1" s="1"/>
  <c r="M1765" i="1"/>
  <c r="N1765" i="1" s="1"/>
  <c r="M1763" i="1"/>
  <c r="N1763" i="1" s="1"/>
  <c r="M1767" i="1"/>
  <c r="N1767" i="1" s="1"/>
  <c r="M1766" i="1"/>
  <c r="N1766" i="1" s="1"/>
  <c r="M995" i="1"/>
  <c r="N995" i="1" s="1"/>
  <c r="M997" i="1"/>
  <c r="N997" i="1" s="1"/>
  <c r="M996" i="1"/>
  <c r="N996" i="1" s="1"/>
  <c r="M998" i="1"/>
  <c r="N998" i="1" s="1"/>
  <c r="M999" i="1"/>
  <c r="N999" i="1" s="1"/>
  <c r="M1005" i="1"/>
  <c r="N1005" i="1" s="1"/>
  <c r="M1004" i="1"/>
  <c r="N1004" i="1" s="1"/>
  <c r="M1007" i="1"/>
  <c r="N1007" i="1" s="1"/>
  <c r="M1006" i="1"/>
  <c r="N1006" i="1" s="1"/>
  <c r="M1008" i="1"/>
  <c r="N1008" i="1" s="1"/>
  <c r="M1001" i="1"/>
  <c r="N1001" i="1" s="1"/>
  <c r="M1000" i="1"/>
  <c r="N1000" i="1" s="1"/>
  <c r="M1003" i="1"/>
  <c r="N1003" i="1" s="1"/>
  <c r="M1002" i="1"/>
  <c r="N1002" i="1" s="1"/>
  <c r="M980" i="1"/>
  <c r="N980" i="1" s="1"/>
  <c r="M984" i="1"/>
  <c r="N984" i="1" s="1"/>
  <c r="M983" i="1"/>
  <c r="N983" i="1" s="1"/>
  <c r="M986" i="1"/>
  <c r="N986" i="1" s="1"/>
  <c r="M985" i="1"/>
  <c r="N985" i="1" s="1"/>
  <c r="M988" i="1"/>
  <c r="N988" i="1" s="1"/>
  <c r="M982" i="1"/>
  <c r="N982" i="1" s="1"/>
  <c r="M981" i="1"/>
  <c r="N981" i="1" s="1"/>
  <c r="M695" i="1"/>
  <c r="N695" i="1" s="1"/>
  <c r="M696" i="1"/>
  <c r="N696" i="1" s="1"/>
  <c r="M691" i="1"/>
  <c r="N691" i="1" s="1"/>
  <c r="M692" i="1"/>
  <c r="N692" i="1" s="1"/>
  <c r="M693" i="1"/>
  <c r="N693" i="1" s="1"/>
  <c r="M694" i="1"/>
  <c r="N694" i="1" s="1"/>
  <c r="M697" i="1"/>
  <c r="N697" i="1" s="1"/>
  <c r="M698" i="1"/>
  <c r="N698" i="1" s="1"/>
  <c r="M682" i="1"/>
  <c r="N682" i="1" s="1"/>
  <c r="M683" i="1"/>
  <c r="N683" i="1" s="1"/>
  <c r="M688" i="1"/>
  <c r="N688" i="1" s="1"/>
  <c r="M689" i="1"/>
  <c r="N689" i="1" s="1"/>
  <c r="M690" i="1"/>
  <c r="N690" i="1" s="1"/>
  <c r="M684" i="1"/>
  <c r="N684" i="1" s="1"/>
  <c r="M685" i="1"/>
  <c r="N685" i="1" s="1"/>
  <c r="M686" i="1"/>
  <c r="N686" i="1" s="1"/>
  <c r="M687" i="1"/>
  <c r="N687" i="1" s="1"/>
  <c r="M699" i="1"/>
  <c r="N699" i="1" s="1"/>
  <c r="M662" i="1"/>
  <c r="N662" i="1" s="1"/>
  <c r="M663" i="1"/>
  <c r="N663" i="1" s="1"/>
  <c r="M664" i="1"/>
  <c r="N664" i="1" s="1"/>
  <c r="M665" i="1"/>
  <c r="N665" i="1" s="1"/>
  <c r="M660" i="1"/>
  <c r="N660" i="1" s="1"/>
  <c r="M661" i="1"/>
  <c r="N661" i="1" s="1"/>
  <c r="M666" i="1"/>
  <c r="N666" i="1" s="1"/>
  <c r="M678" i="1"/>
  <c r="N678" i="1" s="1"/>
  <c r="M679" i="1"/>
  <c r="N679" i="1" s="1"/>
  <c r="M680" i="1"/>
  <c r="N680" i="1" s="1"/>
  <c r="M681" i="1"/>
  <c r="N681" i="1" s="1"/>
  <c r="M1976" i="1"/>
  <c r="N1976" i="1" s="1"/>
  <c r="M1977" i="1"/>
  <c r="N1977" i="1" s="1"/>
  <c r="M1975" i="1"/>
  <c r="N1975" i="1" s="1"/>
  <c r="M1962" i="1"/>
  <c r="N1962" i="1" s="1"/>
  <c r="M1973" i="1"/>
  <c r="N1973" i="1" s="1"/>
  <c r="M1974" i="1"/>
  <c r="N1974" i="1" s="1"/>
  <c r="M1971" i="1"/>
  <c r="N1971" i="1" s="1"/>
  <c r="M1972" i="1"/>
  <c r="N1972" i="1" s="1"/>
  <c r="M1963" i="1"/>
  <c r="N1963" i="1" s="1"/>
  <c r="M1964" i="1"/>
  <c r="N1964" i="1" s="1"/>
  <c r="M1965" i="1"/>
  <c r="N1965" i="1" s="1"/>
  <c r="M1969" i="1"/>
  <c r="N1969" i="1" s="1"/>
  <c r="M1970" i="1"/>
  <c r="N1970" i="1" s="1"/>
  <c r="M1966" i="1"/>
  <c r="N1966" i="1" s="1"/>
  <c r="M1967" i="1"/>
  <c r="N1967" i="1" s="1"/>
  <c r="M1968" i="1"/>
  <c r="N1968" i="1" s="1"/>
  <c r="M1954" i="1"/>
  <c r="N1954" i="1" s="1"/>
  <c r="M1955" i="1"/>
  <c r="N1955" i="1" s="1"/>
  <c r="M1952" i="1"/>
  <c r="N1952" i="1" s="1"/>
  <c r="M1953" i="1"/>
  <c r="N1953" i="1" s="1"/>
  <c r="M1950" i="1"/>
  <c r="N1950" i="1" s="1"/>
  <c r="M1951" i="1"/>
  <c r="N1951" i="1" s="1"/>
  <c r="M1948" i="1"/>
  <c r="N1948" i="1" s="1"/>
  <c r="M1949" i="1"/>
  <c r="N1949" i="1" s="1"/>
  <c r="M777" i="1"/>
  <c r="N777" i="1" s="1"/>
  <c r="M776" i="1"/>
  <c r="N776" i="1" s="1"/>
  <c r="M775" i="1"/>
  <c r="N775" i="1" s="1"/>
  <c r="M778" i="1"/>
  <c r="N778" i="1" s="1"/>
  <c r="M786" i="1"/>
  <c r="N786" i="1" s="1"/>
  <c r="M779" i="1"/>
  <c r="N779" i="1" s="1"/>
  <c r="M801" i="1"/>
  <c r="N801" i="1" s="1"/>
  <c r="M800" i="1"/>
  <c r="N800" i="1" s="1"/>
  <c r="M799" i="1"/>
  <c r="N799" i="1" s="1"/>
  <c r="M794" i="1"/>
  <c r="N794" i="1" s="1"/>
  <c r="M789" i="1"/>
  <c r="N789" i="1" s="1"/>
  <c r="M790" i="1"/>
  <c r="N790" i="1" s="1"/>
  <c r="M792" i="1"/>
  <c r="N792" i="1" s="1"/>
  <c r="M791" i="1"/>
  <c r="N791" i="1" s="1"/>
  <c r="M793" i="1"/>
  <c r="N793" i="1" s="1"/>
  <c r="M798" i="1"/>
  <c r="N798" i="1" s="1"/>
  <c r="M797" i="1"/>
  <c r="N797" i="1" s="1"/>
  <c r="M796" i="1"/>
  <c r="N796" i="1" s="1"/>
  <c r="M795" i="1"/>
  <c r="N795" i="1" s="1"/>
  <c r="M805" i="1"/>
  <c r="N805" i="1" s="1"/>
  <c r="M804" i="1"/>
  <c r="N804" i="1" s="1"/>
  <c r="M803" i="1"/>
  <c r="N803" i="1" s="1"/>
  <c r="M802" i="1"/>
  <c r="N802" i="1" s="1"/>
  <c r="M3506" i="1"/>
  <c r="N3506" i="1" s="1"/>
  <c r="M3505" i="1"/>
  <c r="N3505" i="1" s="1"/>
  <c r="M3507" i="1"/>
  <c r="N3507" i="1" s="1"/>
  <c r="M3502" i="1"/>
  <c r="N3502" i="1" s="1"/>
  <c r="M3504" i="1"/>
  <c r="N3504" i="1" s="1"/>
  <c r="M3503" i="1"/>
  <c r="N3503" i="1" s="1"/>
  <c r="M3529" i="1"/>
  <c r="N3529" i="1" s="1"/>
  <c r="M3528" i="1"/>
  <c r="N3528" i="1" s="1"/>
  <c r="M3530" i="1"/>
  <c r="N3530" i="1" s="1"/>
  <c r="M3527" i="1"/>
  <c r="N3527" i="1" s="1"/>
  <c r="M3526" i="1"/>
  <c r="N3526" i="1" s="1"/>
  <c r="M3519" i="1"/>
  <c r="N3519" i="1" s="1"/>
  <c r="M3518" i="1"/>
  <c r="N3518" i="1" s="1"/>
  <c r="M3525" i="1"/>
  <c r="N3525" i="1" s="1"/>
  <c r="M3521" i="1"/>
  <c r="N3521" i="1" s="1"/>
  <c r="M3520" i="1"/>
  <c r="N3520" i="1" s="1"/>
  <c r="M3524" i="1"/>
  <c r="N3524" i="1" s="1"/>
  <c r="M3522" i="1"/>
  <c r="N3522" i="1" s="1"/>
  <c r="M3523" i="1"/>
  <c r="N3523" i="1" s="1"/>
  <c r="M3509" i="1"/>
  <c r="N3509" i="1" s="1"/>
  <c r="M1105" i="1"/>
  <c r="N1105" i="1" s="1"/>
  <c r="M1104" i="1"/>
  <c r="N1104" i="1" s="1"/>
  <c r="M1107" i="1"/>
  <c r="N1107" i="1" s="1"/>
  <c r="M1106" i="1"/>
  <c r="N1106" i="1" s="1"/>
  <c r="M1101" i="1"/>
  <c r="N1101" i="1" s="1"/>
  <c r="M1103" i="1"/>
  <c r="N1103" i="1" s="1"/>
  <c r="M1102" i="1"/>
  <c r="N1102" i="1" s="1"/>
  <c r="M1093" i="1"/>
  <c r="N1093" i="1" s="1"/>
  <c r="M1095" i="1"/>
  <c r="N1095" i="1" s="1"/>
  <c r="M1094" i="1"/>
  <c r="N1094" i="1" s="1"/>
  <c r="M1097" i="1"/>
  <c r="N1097" i="1" s="1"/>
  <c r="M1096" i="1"/>
  <c r="N1096" i="1" s="1"/>
  <c r="M1099" i="1"/>
  <c r="N1099" i="1" s="1"/>
  <c r="M1100" i="1"/>
  <c r="N1100" i="1" s="1"/>
  <c r="M1098" i="1"/>
  <c r="N1098" i="1" s="1"/>
  <c r="M1083" i="1"/>
  <c r="N1083" i="1" s="1"/>
  <c r="M1082" i="1"/>
  <c r="N1082" i="1" s="1"/>
  <c r="M1081" i="1"/>
  <c r="N1081" i="1" s="1"/>
  <c r="M1080" i="1"/>
  <c r="N1080" i="1" s="1"/>
  <c r="M1161" i="1"/>
  <c r="N1161" i="1" s="1"/>
  <c r="M1158" i="1"/>
  <c r="N1158" i="1" s="1"/>
  <c r="M1156" i="1"/>
  <c r="N1156" i="1" s="1"/>
  <c r="M1166" i="1"/>
  <c r="N1166" i="1" s="1"/>
  <c r="M1167" i="1"/>
  <c r="N1167" i="1" s="1"/>
  <c r="M1163" i="1"/>
  <c r="N1163" i="1" s="1"/>
  <c r="M1164" i="1"/>
  <c r="N1164" i="1" s="1"/>
  <c r="M1165" i="1"/>
  <c r="N1165" i="1" s="1"/>
  <c r="M1149" i="1"/>
  <c r="N1149" i="1" s="1"/>
  <c r="M1150" i="1"/>
  <c r="N1150" i="1" s="1"/>
  <c r="M1147" i="1"/>
  <c r="N1147" i="1" s="1"/>
  <c r="M1148" i="1"/>
  <c r="N1148" i="1" s="1"/>
  <c r="M1146" i="1"/>
  <c r="N1146" i="1" s="1"/>
  <c r="M1144" i="1"/>
  <c r="N1144" i="1" s="1"/>
  <c r="M1145" i="1"/>
  <c r="N1145" i="1" s="1"/>
  <c r="M1174" i="1"/>
  <c r="N1174" i="1" s="1"/>
  <c r="M1172" i="1"/>
  <c r="N1172" i="1" s="1"/>
  <c r="M1173" i="1"/>
  <c r="N1173" i="1" s="1"/>
  <c r="M1170" i="1"/>
  <c r="N1170" i="1" s="1"/>
  <c r="M1171" i="1"/>
  <c r="N1171" i="1" s="1"/>
  <c r="M1168" i="1"/>
  <c r="N1168" i="1" s="1"/>
  <c r="M1169" i="1"/>
  <c r="N1169" i="1" s="1"/>
  <c r="M190" i="1"/>
  <c r="N190" i="1" s="1"/>
  <c r="M195" i="1"/>
  <c r="N195" i="1" s="1"/>
  <c r="M193" i="1"/>
  <c r="N193" i="1" s="1"/>
  <c r="M194" i="1"/>
  <c r="N194" i="1" s="1"/>
  <c r="M191" i="1"/>
  <c r="N191" i="1" s="1"/>
  <c r="M192" i="1"/>
  <c r="N192" i="1" s="1"/>
  <c r="M186" i="1"/>
  <c r="N186" i="1" s="1"/>
  <c r="M187" i="1"/>
  <c r="N187" i="1" s="1"/>
  <c r="M188" i="1"/>
  <c r="N188" i="1" s="1"/>
  <c r="M189" i="1"/>
  <c r="N189" i="1" s="1"/>
  <c r="M175" i="1"/>
  <c r="N175" i="1" s="1"/>
  <c r="M173" i="1"/>
  <c r="N173" i="1" s="1"/>
  <c r="M174" i="1"/>
  <c r="N174" i="1" s="1"/>
  <c r="M171" i="1"/>
  <c r="N171" i="1" s="1"/>
  <c r="M172" i="1"/>
  <c r="N172" i="1" s="1"/>
  <c r="M2802" i="1"/>
  <c r="N2802" i="1" s="1"/>
  <c r="M2807" i="1"/>
  <c r="N2807" i="1" s="1"/>
  <c r="M2808" i="1"/>
  <c r="N2808" i="1" s="1"/>
  <c r="M2805" i="1"/>
  <c r="N2805" i="1" s="1"/>
  <c r="M2806" i="1"/>
  <c r="N2806" i="1" s="1"/>
  <c r="M2803" i="1"/>
  <c r="N2803" i="1" s="1"/>
  <c r="M2804" i="1"/>
  <c r="N2804" i="1" s="1"/>
  <c r="M2793" i="1"/>
  <c r="N2793" i="1" s="1"/>
  <c r="M2800" i="1"/>
  <c r="N2800" i="1" s="1"/>
  <c r="M2785" i="1"/>
  <c r="N2785" i="1" s="1"/>
  <c r="M2786" i="1"/>
  <c r="N2786" i="1" s="1"/>
  <c r="M2783" i="1"/>
  <c r="N2783" i="1" s="1"/>
  <c r="M2784" i="1"/>
  <c r="N2784" i="1" s="1"/>
  <c r="M2781" i="1"/>
  <c r="N2781" i="1" s="1"/>
  <c r="M2782" i="1"/>
  <c r="N2782" i="1" s="1"/>
  <c r="M2780" i="1"/>
  <c r="N2780" i="1" s="1"/>
  <c r="M475" i="1"/>
  <c r="N475" i="1" s="1"/>
  <c r="M474" i="1"/>
  <c r="N474" i="1" s="1"/>
  <c r="M482" i="1"/>
  <c r="N482" i="1" s="1"/>
  <c r="M481" i="1"/>
  <c r="N481" i="1" s="1"/>
  <c r="M480" i="1"/>
  <c r="N480" i="1" s="1"/>
  <c r="M479" i="1"/>
  <c r="N479" i="1" s="1"/>
  <c r="M478" i="1"/>
  <c r="N478" i="1" s="1"/>
  <c r="M477" i="1"/>
  <c r="N477" i="1" s="1"/>
  <c r="M476" i="1"/>
  <c r="N476" i="1" s="1"/>
  <c r="M461" i="1"/>
  <c r="N461" i="1" s="1"/>
  <c r="M465" i="1"/>
  <c r="N465" i="1" s="1"/>
  <c r="M454" i="1"/>
  <c r="N454" i="1" s="1"/>
  <c r="M455" i="1"/>
  <c r="N455" i="1" s="1"/>
  <c r="M453" i="1"/>
  <c r="N453" i="1" s="1"/>
  <c r="M451" i="1"/>
  <c r="N451" i="1" s="1"/>
  <c r="M452" i="1"/>
  <c r="N452" i="1" s="1"/>
  <c r="M450" i="1"/>
  <c r="N450" i="1" s="1"/>
  <c r="M1542" i="1"/>
  <c r="N1542" i="1" s="1"/>
  <c r="M1573" i="1"/>
  <c r="N1573" i="1" s="1"/>
  <c r="M1572" i="1"/>
  <c r="N1572" i="1" s="1"/>
  <c r="M1571" i="1"/>
  <c r="N1571" i="1" s="1"/>
  <c r="M1570" i="1"/>
  <c r="N1570" i="1" s="1"/>
  <c r="M1569" i="1"/>
  <c r="N1569" i="1" s="1"/>
  <c r="M1568" i="1"/>
  <c r="N1568" i="1" s="1"/>
  <c r="M1567" i="1"/>
  <c r="N1567" i="1" s="1"/>
  <c r="M1566" i="1"/>
  <c r="N1566" i="1" s="1"/>
  <c r="M1565" i="1"/>
  <c r="N1565" i="1" s="1"/>
  <c r="M1564" i="1"/>
  <c r="N1564" i="1" s="1"/>
  <c r="M1557" i="1"/>
  <c r="N1557" i="1" s="1"/>
  <c r="M1555" i="1"/>
  <c r="N1555" i="1" s="1"/>
  <c r="M1543" i="1"/>
  <c r="N1543" i="1" s="1"/>
  <c r="M1549" i="1"/>
  <c r="N1549" i="1" s="1"/>
  <c r="M1548" i="1"/>
  <c r="N1548" i="1" s="1"/>
  <c r="M1547" i="1"/>
  <c r="N1547" i="1" s="1"/>
  <c r="M1546" i="1"/>
  <c r="N1546" i="1" s="1"/>
  <c r="M1545" i="1"/>
  <c r="N1545" i="1" s="1"/>
  <c r="M1544" i="1"/>
  <c r="N1544" i="1" s="1"/>
  <c r="M2476" i="1"/>
  <c r="N2476" i="1" s="1"/>
  <c r="M2477" i="1"/>
  <c r="N2477" i="1" s="1"/>
  <c r="M2478" i="1"/>
  <c r="N2478" i="1" s="1"/>
  <c r="M2479" i="1"/>
  <c r="N2479" i="1" s="1"/>
  <c r="M2480" i="1"/>
  <c r="N2480" i="1" s="1"/>
  <c r="M2473" i="1"/>
  <c r="N2473" i="1" s="1"/>
  <c r="M2474" i="1"/>
  <c r="N2474" i="1" s="1"/>
  <c r="M2475" i="1"/>
  <c r="N2475" i="1" s="1"/>
  <c r="M2460" i="1"/>
  <c r="N2460" i="1" s="1"/>
  <c r="M2452" i="1"/>
  <c r="N2452" i="1" s="1"/>
  <c r="M2453" i="1"/>
  <c r="N2453" i="1" s="1"/>
  <c r="M2454" i="1"/>
  <c r="N2454" i="1" s="1"/>
  <c r="M2455" i="1"/>
  <c r="N2455" i="1" s="1"/>
  <c r="M2451" i="1"/>
  <c r="N2451" i="1" s="1"/>
  <c r="M2481" i="1"/>
  <c r="N2481" i="1" s="1"/>
  <c r="M2482" i="1"/>
  <c r="N2482" i="1" s="1"/>
  <c r="M2483" i="1"/>
  <c r="N2483" i="1" s="1"/>
  <c r="M2484" i="1"/>
  <c r="N2484" i="1" s="1"/>
  <c r="M2448" i="1"/>
  <c r="N2448" i="1" s="1"/>
  <c r="M2449" i="1"/>
  <c r="N2449" i="1" s="1"/>
  <c r="M2450" i="1"/>
  <c r="N2450" i="1" s="1"/>
  <c r="M2928" i="1"/>
  <c r="N2928" i="1" s="1"/>
  <c r="M2929" i="1"/>
  <c r="N2929" i="1" s="1"/>
  <c r="M2954" i="1"/>
  <c r="N2954" i="1" s="1"/>
  <c r="M2955" i="1"/>
  <c r="N2955" i="1" s="1"/>
  <c r="M2923" i="1"/>
  <c r="N2923" i="1" s="1"/>
  <c r="M2924" i="1"/>
  <c r="N2924" i="1" s="1"/>
  <c r="M2925" i="1"/>
  <c r="N2925" i="1" s="1"/>
  <c r="M2926" i="1"/>
  <c r="N2926" i="1" s="1"/>
  <c r="M2927" i="1"/>
  <c r="N2927" i="1" s="1"/>
  <c r="M2950" i="1"/>
  <c r="N2950" i="1" s="1"/>
  <c r="M2951" i="1"/>
  <c r="N2951" i="1" s="1"/>
  <c r="M2952" i="1"/>
  <c r="N2952" i="1" s="1"/>
  <c r="M2953" i="1"/>
  <c r="N2953" i="1" s="1"/>
  <c r="M2941" i="1"/>
  <c r="N2941" i="1" s="1"/>
  <c r="M2935" i="1"/>
  <c r="N2935" i="1" s="1"/>
  <c r="M2930" i="1"/>
  <c r="N2930" i="1" s="1"/>
  <c r="M2931" i="1"/>
  <c r="N2931" i="1" s="1"/>
  <c r="M2932" i="1"/>
  <c r="N2932" i="1" s="1"/>
  <c r="M2933" i="1"/>
  <c r="N2933" i="1" s="1"/>
  <c r="M2934" i="1"/>
  <c r="N2934" i="1" s="1"/>
  <c r="M3433" i="1"/>
  <c r="N3433" i="1" s="1"/>
  <c r="M3432" i="1"/>
  <c r="N3432" i="1" s="1"/>
  <c r="M3423" i="1"/>
  <c r="N3423" i="1" s="1"/>
  <c r="M3424" i="1"/>
  <c r="N3424" i="1" s="1"/>
  <c r="M3474" i="1"/>
  <c r="N3474" i="1" s="1"/>
  <c r="M3426" i="1"/>
  <c r="N3426" i="1" s="1"/>
  <c r="M3427" i="1"/>
  <c r="N3427" i="1" s="1"/>
  <c r="M3425" i="1"/>
  <c r="N3425" i="1" s="1"/>
  <c r="M3429" i="1"/>
  <c r="N3429" i="1" s="1"/>
  <c r="M3428" i="1"/>
  <c r="N3428" i="1" s="1"/>
  <c r="M3431" i="1"/>
  <c r="N3431" i="1" s="1"/>
  <c r="M3430" i="1"/>
  <c r="N3430" i="1" s="1"/>
  <c r="M3434" i="1"/>
  <c r="N3434" i="1" s="1"/>
  <c r="M3467" i="1"/>
  <c r="N3467" i="1" s="1"/>
  <c r="M3468" i="1"/>
  <c r="N3468" i="1" s="1"/>
  <c r="M3470" i="1"/>
  <c r="N3470" i="1" s="1"/>
  <c r="M3471" i="1"/>
  <c r="N3471" i="1" s="1"/>
  <c r="M3469" i="1"/>
  <c r="N3469" i="1" s="1"/>
  <c r="M3465" i="1"/>
  <c r="N3465" i="1" s="1"/>
  <c r="M3466" i="1"/>
  <c r="N3466" i="1" s="1"/>
  <c r="M3472" i="1"/>
  <c r="N3472" i="1" s="1"/>
  <c r="M3473" i="1"/>
  <c r="N3473" i="1" s="1"/>
  <c r="M3455" i="1"/>
  <c r="N3455" i="1" s="1"/>
  <c r="M3462" i="1"/>
  <c r="N3462" i="1" s="1"/>
  <c r="M3440" i="1"/>
  <c r="N3440" i="1" s="1"/>
  <c r="M3441" i="1"/>
  <c r="N3441" i="1" s="1"/>
  <c r="M3439" i="1"/>
  <c r="N3439" i="1" s="1"/>
  <c r="M3443" i="1"/>
  <c r="N3443" i="1" s="1"/>
  <c r="M3442" i="1"/>
  <c r="N3442" i="1" s="1"/>
  <c r="M3447" i="1"/>
  <c r="N3447" i="1" s="1"/>
  <c r="M3436" i="1"/>
  <c r="N3436" i="1" s="1"/>
  <c r="M3435" i="1"/>
  <c r="N3435" i="1" s="1"/>
  <c r="M3437" i="1"/>
  <c r="N3437" i="1" s="1"/>
  <c r="M3438" i="1"/>
  <c r="N3438" i="1" s="1"/>
  <c r="M3540" i="1"/>
  <c r="N3540" i="1" s="1"/>
  <c r="M3539" i="1"/>
  <c r="N3539" i="1" s="1"/>
  <c r="M3538" i="1"/>
  <c r="N3538" i="1" s="1"/>
  <c r="M3537" i="1"/>
  <c r="N3537" i="1" s="1"/>
  <c r="M3532" i="1"/>
  <c r="N3532" i="1" s="1"/>
  <c r="M3531" i="1"/>
  <c r="N3531" i="1" s="1"/>
  <c r="M3536" i="1"/>
  <c r="N3536" i="1" s="1"/>
  <c r="M3535" i="1"/>
  <c r="N3535" i="1" s="1"/>
  <c r="M3534" i="1"/>
  <c r="N3534" i="1" s="1"/>
  <c r="M3533" i="1"/>
  <c r="N3533" i="1" s="1"/>
  <c r="M3563" i="1"/>
  <c r="N3563" i="1" s="1"/>
  <c r="M3564" i="1"/>
  <c r="N3564" i="1" s="1"/>
  <c r="M3558" i="1"/>
  <c r="N3558" i="1" s="1"/>
  <c r="M3554" i="1"/>
  <c r="N3554" i="1" s="1"/>
  <c r="M3551" i="1"/>
  <c r="N3551" i="1" s="1"/>
  <c r="M3548" i="1"/>
  <c r="N3548" i="1" s="1"/>
  <c r="M3547" i="1"/>
  <c r="N3547" i="1" s="1"/>
  <c r="M3546" i="1"/>
  <c r="N3546" i="1" s="1"/>
  <c r="M3545" i="1"/>
  <c r="N3545" i="1" s="1"/>
  <c r="M3544" i="1"/>
  <c r="N3544" i="1" s="1"/>
  <c r="M3543" i="1"/>
  <c r="N3543" i="1" s="1"/>
  <c r="M3542" i="1"/>
  <c r="N3542" i="1" s="1"/>
  <c r="M3541" i="1"/>
  <c r="N3541" i="1" s="1"/>
  <c r="M1860" i="1"/>
  <c r="N1860" i="1" s="1"/>
  <c r="M1859" i="1"/>
  <c r="N1859" i="1" s="1"/>
  <c r="M1858" i="1"/>
  <c r="N1858" i="1" s="1"/>
  <c r="M1857" i="1"/>
  <c r="N1857" i="1" s="1"/>
  <c r="M1861" i="1"/>
  <c r="N1861" i="1" s="1"/>
  <c r="M1855" i="1"/>
  <c r="N1855" i="1" s="1"/>
  <c r="M1856" i="1"/>
  <c r="N1856" i="1" s="1"/>
  <c r="M1854" i="1"/>
  <c r="N1854" i="1" s="1"/>
  <c r="M1853" i="1"/>
  <c r="N1853" i="1" s="1"/>
  <c r="M1847" i="1"/>
  <c r="N1847" i="1" s="1"/>
  <c r="M1845" i="1"/>
  <c r="N1845" i="1" s="1"/>
  <c r="M1846" i="1"/>
  <c r="N1846" i="1" s="1"/>
  <c r="M1844" i="1"/>
  <c r="N1844" i="1" s="1"/>
  <c r="M1852" i="1"/>
  <c r="N1852" i="1" s="1"/>
  <c r="M1851" i="1"/>
  <c r="N1851" i="1" s="1"/>
  <c r="M1850" i="1"/>
  <c r="N1850" i="1" s="1"/>
  <c r="M1848" i="1"/>
  <c r="N1848" i="1" s="1"/>
  <c r="M1849" i="1"/>
  <c r="N1849" i="1" s="1"/>
  <c r="M1842" i="1"/>
  <c r="N1842" i="1" s="1"/>
  <c r="M1843" i="1"/>
  <c r="N1843" i="1" s="1"/>
  <c r="M1890" i="1"/>
  <c r="N1890" i="1" s="1"/>
  <c r="M1888" i="1"/>
  <c r="N1888" i="1" s="1"/>
  <c r="M1887" i="1"/>
  <c r="N1887" i="1" s="1"/>
  <c r="M1867" i="1"/>
  <c r="N1867" i="1" s="1"/>
  <c r="M1875" i="1"/>
  <c r="N1875" i="1" s="1"/>
  <c r="M1865" i="1"/>
  <c r="N1865" i="1" s="1"/>
  <c r="M1866" i="1"/>
  <c r="N1866" i="1" s="1"/>
  <c r="M1864" i="1"/>
  <c r="N1864" i="1" s="1"/>
  <c r="M1863" i="1"/>
  <c r="N1863" i="1" s="1"/>
  <c r="M1862" i="1"/>
  <c r="N1862" i="1" s="1"/>
  <c r="M1786" i="1"/>
  <c r="N1786" i="1" s="1"/>
  <c r="M1791" i="1"/>
  <c r="N1791" i="1" s="1"/>
  <c r="M1792" i="1"/>
  <c r="N1792" i="1" s="1"/>
  <c r="M1787" i="1"/>
  <c r="N1787" i="1" s="1"/>
  <c r="M1788" i="1"/>
  <c r="N1788" i="1" s="1"/>
  <c r="M1789" i="1"/>
  <c r="N1789" i="1" s="1"/>
  <c r="M1790" i="1"/>
  <c r="N1790" i="1" s="1"/>
  <c r="M1784" i="1"/>
  <c r="N1784" i="1" s="1"/>
  <c r="M1785" i="1"/>
  <c r="N1785" i="1" s="1"/>
  <c r="M1780" i="1"/>
  <c r="N1780" i="1" s="1"/>
  <c r="M1781" i="1"/>
  <c r="N1781" i="1" s="1"/>
  <c r="M1782" i="1"/>
  <c r="N1782" i="1" s="1"/>
  <c r="M1783" i="1"/>
  <c r="N1783" i="1" s="1"/>
  <c r="M1777" i="1"/>
  <c r="N1777" i="1" s="1"/>
  <c r="M1778" i="1"/>
  <c r="N1778" i="1" s="1"/>
  <c r="M1779" i="1"/>
  <c r="N1779" i="1" s="1"/>
  <c r="M1800" i="1"/>
  <c r="N1800" i="1" s="1"/>
  <c r="M1803" i="1"/>
  <c r="N1803" i="1" s="1"/>
  <c r="M1794" i="1"/>
  <c r="N1794" i="1" s="1"/>
  <c r="M1795" i="1"/>
  <c r="N1795" i="1" s="1"/>
  <c r="M1796" i="1"/>
  <c r="N1796" i="1" s="1"/>
  <c r="M1797" i="1"/>
  <c r="N1797" i="1" s="1"/>
  <c r="M1793" i="1"/>
  <c r="N1793" i="1" s="1"/>
  <c r="M3054" i="1"/>
  <c r="N3054" i="1" s="1"/>
  <c r="M3052" i="1"/>
  <c r="N3052" i="1" s="1"/>
  <c r="M3082" i="1"/>
  <c r="N3082" i="1" s="1"/>
  <c r="M3083" i="1"/>
  <c r="N3083" i="1" s="1"/>
  <c r="M3076" i="1"/>
  <c r="N3076" i="1" s="1"/>
  <c r="M3077" i="1"/>
  <c r="N3077" i="1" s="1"/>
  <c r="M3078" i="1"/>
  <c r="N3078" i="1" s="1"/>
  <c r="M3079" i="1"/>
  <c r="N3079" i="1" s="1"/>
  <c r="M3080" i="1"/>
  <c r="N3080" i="1" s="1"/>
  <c r="M3081" i="1"/>
  <c r="N3081" i="1" s="1"/>
  <c r="M3066" i="1"/>
  <c r="N3066" i="1" s="1"/>
  <c r="M3067" i="1"/>
  <c r="N3067" i="1" s="1"/>
  <c r="M3068" i="1"/>
  <c r="N3068" i="1" s="1"/>
  <c r="M3073" i="1"/>
  <c r="N3073" i="1" s="1"/>
  <c r="M3074" i="1"/>
  <c r="N3074" i="1" s="1"/>
  <c r="M3075" i="1"/>
  <c r="N3075" i="1" s="1"/>
  <c r="M3069" i="1"/>
  <c r="N3069" i="1" s="1"/>
  <c r="M3070" i="1"/>
  <c r="N3070" i="1" s="1"/>
  <c r="M3071" i="1"/>
  <c r="N3071" i="1" s="1"/>
  <c r="M3072" i="1"/>
  <c r="N3072" i="1" s="1"/>
  <c r="M3065" i="1"/>
  <c r="N3065" i="1" s="1"/>
  <c r="M3056" i="1"/>
  <c r="N3056" i="1" s="1"/>
  <c r="M3061" i="1"/>
  <c r="N3061" i="1" s="1"/>
  <c r="M3062" i="1"/>
  <c r="N3062" i="1" s="1"/>
  <c r="M3063" i="1"/>
  <c r="N3063" i="1" s="1"/>
  <c r="M3064" i="1"/>
  <c r="N3064" i="1" s="1"/>
  <c r="M3059" i="1"/>
  <c r="N3059" i="1" s="1"/>
  <c r="M3060" i="1"/>
  <c r="N3060" i="1" s="1"/>
  <c r="M2679" i="1"/>
  <c r="N2679" i="1" s="1"/>
  <c r="M2669" i="1"/>
  <c r="N2669" i="1" s="1"/>
  <c r="M2671" i="1"/>
  <c r="N2671" i="1" s="1"/>
  <c r="M2670" i="1"/>
  <c r="N2670" i="1" s="1"/>
  <c r="M2677" i="1"/>
  <c r="N2677" i="1" s="1"/>
  <c r="M2676" i="1"/>
  <c r="N2676" i="1" s="1"/>
  <c r="M2678" i="1"/>
  <c r="N2678" i="1" s="1"/>
  <c r="M2673" i="1"/>
  <c r="N2673" i="1" s="1"/>
  <c r="M2672" i="1"/>
  <c r="N2672" i="1" s="1"/>
  <c r="M2675" i="1"/>
  <c r="N2675" i="1" s="1"/>
  <c r="M2674" i="1"/>
  <c r="N2674" i="1" s="1"/>
  <c r="M2665" i="1"/>
  <c r="N2665" i="1" s="1"/>
  <c r="M2664" i="1"/>
  <c r="N2664" i="1" s="1"/>
  <c r="M2667" i="1"/>
  <c r="N2667" i="1" s="1"/>
  <c r="M2668" i="1"/>
  <c r="N2668" i="1" s="1"/>
  <c r="M2666" i="1"/>
  <c r="N2666" i="1" s="1"/>
  <c r="M2663" i="1"/>
  <c r="N2663" i="1" s="1"/>
  <c r="M2686" i="1"/>
  <c r="N2686" i="1" s="1"/>
  <c r="M2687" i="1"/>
  <c r="N2687" i="1" s="1"/>
  <c r="M2681" i="1"/>
  <c r="N2681" i="1" s="1"/>
  <c r="M2680" i="1"/>
  <c r="N2680" i="1" s="1"/>
  <c r="M2683" i="1"/>
  <c r="N2683" i="1" s="1"/>
  <c r="M2684" i="1"/>
  <c r="N2684" i="1" s="1"/>
  <c r="M2682" i="1"/>
  <c r="N2682" i="1" s="1"/>
  <c r="M2598" i="1"/>
  <c r="N2598" i="1" s="1"/>
  <c r="M2597" i="1"/>
  <c r="N2597" i="1" s="1"/>
  <c r="M2596" i="1"/>
  <c r="N2596" i="1" s="1"/>
  <c r="M2585" i="1"/>
  <c r="N2585" i="1" s="1"/>
  <c r="M2586" i="1"/>
  <c r="N2586" i="1" s="1"/>
  <c r="M2584" i="1"/>
  <c r="N2584" i="1" s="1"/>
  <c r="M2588" i="1"/>
  <c r="N2588" i="1" s="1"/>
  <c r="M2589" i="1"/>
  <c r="N2589" i="1" s="1"/>
  <c r="M2587" i="1"/>
  <c r="N2587" i="1" s="1"/>
  <c r="M2595" i="1"/>
  <c r="N2595" i="1" s="1"/>
  <c r="M2594" i="1"/>
  <c r="N2594" i="1" s="1"/>
  <c r="M2591" i="1"/>
  <c r="N2591" i="1" s="1"/>
  <c r="M2590" i="1"/>
  <c r="N2590" i="1" s="1"/>
  <c r="M2593" i="1"/>
  <c r="N2593" i="1" s="1"/>
  <c r="M2592" i="1"/>
  <c r="N2592" i="1" s="1"/>
  <c r="M2569" i="1"/>
  <c r="N2569" i="1" s="1"/>
  <c r="M2570" i="1"/>
  <c r="N2570" i="1" s="1"/>
  <c r="M2581" i="1"/>
  <c r="N2581" i="1" s="1"/>
  <c r="M2579" i="1"/>
  <c r="N2579" i="1" s="1"/>
  <c r="M2580" i="1"/>
  <c r="N2580" i="1" s="1"/>
  <c r="M2582" i="1"/>
  <c r="N2582" i="1" s="1"/>
  <c r="M2583" i="1"/>
  <c r="N2583" i="1" s="1"/>
  <c r="M2575" i="1"/>
  <c r="N2575" i="1" s="1"/>
  <c r="M2573" i="1"/>
  <c r="N2573" i="1" s="1"/>
  <c r="M2578" i="1"/>
  <c r="N2578" i="1" s="1"/>
  <c r="M2576" i="1"/>
  <c r="N2576" i="1" s="1"/>
  <c r="M2577" i="1"/>
  <c r="N2577" i="1" s="1"/>
  <c r="M2566" i="1"/>
  <c r="N2566" i="1" s="1"/>
  <c r="M2605" i="1"/>
  <c r="N2605" i="1" s="1"/>
  <c r="M2606" i="1"/>
  <c r="N2606" i="1" s="1"/>
  <c r="M2601" i="1"/>
  <c r="N2601" i="1" s="1"/>
  <c r="M2599" i="1"/>
  <c r="N2599" i="1" s="1"/>
  <c r="M2600" i="1"/>
  <c r="N2600" i="1" s="1"/>
  <c r="M2604" i="1"/>
  <c r="N2604" i="1" s="1"/>
  <c r="M2602" i="1"/>
  <c r="N2602" i="1" s="1"/>
  <c r="M2603" i="1"/>
  <c r="N2603" i="1" s="1"/>
  <c r="M2203" i="1"/>
  <c r="N2203" i="1" s="1"/>
  <c r="M2202" i="1"/>
  <c r="N2202" i="1" s="1"/>
  <c r="M2201" i="1"/>
  <c r="N2201" i="1" s="1"/>
  <c r="M2199" i="1"/>
  <c r="N2199" i="1" s="1"/>
  <c r="M2200" i="1"/>
  <c r="N2200" i="1" s="1"/>
  <c r="M2190" i="1"/>
  <c r="N2190" i="1" s="1"/>
  <c r="M2189" i="1"/>
  <c r="N2189" i="1" s="1"/>
  <c r="M2193" i="1"/>
  <c r="N2193" i="1" s="1"/>
  <c r="M2191" i="1"/>
  <c r="M2192" i="1"/>
  <c r="N2192" i="1" s="1"/>
  <c r="M2188" i="1"/>
  <c r="N2188" i="1" s="1"/>
  <c r="M2198" i="1"/>
  <c r="N2198" i="1" s="1"/>
  <c r="M2195" i="1"/>
  <c r="N2195" i="1" s="1"/>
  <c r="M2194" i="1"/>
  <c r="N2194" i="1" s="1"/>
  <c r="M2197" i="1"/>
  <c r="N2197" i="1" s="1"/>
  <c r="M2196" i="1"/>
  <c r="N2196" i="1" s="1"/>
  <c r="M2177" i="1"/>
  <c r="N2177" i="1" s="1"/>
  <c r="M2186" i="1"/>
  <c r="N2186" i="1" s="1"/>
  <c r="M2187" i="1"/>
  <c r="N2187" i="1" s="1"/>
  <c r="M2183" i="1"/>
  <c r="N2183" i="1" s="1"/>
  <c r="M2184" i="1"/>
  <c r="N2184" i="1" s="1"/>
  <c r="M2210" i="1"/>
  <c r="N2210" i="1" s="1"/>
  <c r="M2206" i="1"/>
  <c r="N2206" i="1" s="1"/>
  <c r="M2205" i="1"/>
  <c r="N2205" i="1" s="1"/>
  <c r="M2208" i="1"/>
  <c r="N2208" i="1" s="1"/>
  <c r="M2209" i="1"/>
  <c r="N2209" i="1" s="1"/>
  <c r="M2207" i="1"/>
  <c r="N2207" i="1" s="1"/>
  <c r="M2204" i="1"/>
  <c r="N2204" i="1" s="1"/>
  <c r="M97" i="1"/>
  <c r="N97" i="1" s="1"/>
  <c r="M95" i="1"/>
  <c r="N95" i="1" s="1"/>
  <c r="M96" i="1"/>
  <c r="N96" i="1" s="1"/>
  <c r="M92" i="1"/>
  <c r="N92" i="1" s="1"/>
  <c r="M93" i="1"/>
  <c r="N93" i="1" s="1"/>
  <c r="M94" i="1"/>
  <c r="N94" i="1" s="1"/>
  <c r="M90" i="1"/>
  <c r="N90" i="1" s="1"/>
  <c r="M91" i="1"/>
  <c r="N91" i="1" s="1"/>
  <c r="M80" i="1"/>
  <c r="N80" i="1" s="1"/>
  <c r="M81" i="1"/>
  <c r="N81" i="1" s="1"/>
  <c r="M82" i="1"/>
  <c r="N82" i="1" s="1"/>
  <c r="M73" i="1"/>
  <c r="N73" i="1" s="1"/>
  <c r="M74" i="1"/>
  <c r="N74" i="1" s="1"/>
  <c r="M75" i="1"/>
  <c r="N75" i="1" s="1"/>
  <c r="M78" i="1"/>
  <c r="N78" i="1" s="1"/>
  <c r="M76" i="1"/>
  <c r="N76" i="1" s="1"/>
  <c r="M77" i="1"/>
  <c r="N77" i="1" s="1"/>
  <c r="M79" i="1"/>
  <c r="N79" i="1" s="1"/>
  <c r="M69" i="1"/>
  <c r="N69" i="1" s="1"/>
  <c r="M70" i="1"/>
  <c r="N70" i="1" s="1"/>
  <c r="M71" i="1"/>
  <c r="N71" i="1" s="1"/>
  <c r="M72" i="1"/>
  <c r="N72" i="1" s="1"/>
  <c r="M86" i="1"/>
  <c r="N86" i="1" s="1"/>
  <c r="M87" i="1"/>
  <c r="N87" i="1" s="1"/>
  <c r="M88" i="1"/>
  <c r="N88" i="1" s="1"/>
  <c r="M89" i="1"/>
  <c r="N89" i="1" s="1"/>
  <c r="M83" i="1"/>
  <c r="N83" i="1" s="1"/>
  <c r="M84" i="1"/>
  <c r="N84" i="1" s="1"/>
  <c r="M85" i="1"/>
  <c r="N85" i="1" s="1"/>
  <c r="M54" i="1"/>
  <c r="N54" i="1" s="1"/>
  <c r="M57" i="1"/>
  <c r="N57" i="1" s="1"/>
  <c r="M53" i="1"/>
  <c r="N53" i="1" s="1"/>
  <c r="M50" i="1"/>
  <c r="N50" i="1" s="1"/>
  <c r="M65" i="1"/>
  <c r="N65" i="1" s="1"/>
  <c r="M67" i="1"/>
  <c r="N67" i="1" s="1"/>
  <c r="M66" i="1"/>
  <c r="N66" i="1" s="1"/>
  <c r="M68" i="1"/>
  <c r="N68" i="1" s="1"/>
  <c r="M61" i="1"/>
  <c r="N61" i="1" s="1"/>
  <c r="M63" i="1"/>
  <c r="N63" i="1" s="1"/>
  <c r="M60" i="1"/>
  <c r="N60" i="1" s="1"/>
  <c r="M107" i="1"/>
  <c r="N107" i="1" s="1"/>
  <c r="M108" i="1"/>
  <c r="N108" i="1" s="1"/>
  <c r="M105" i="1"/>
  <c r="N105" i="1" s="1"/>
  <c r="M106" i="1"/>
  <c r="N106" i="1" s="1"/>
  <c r="M43" i="1"/>
  <c r="N43" i="1" s="1"/>
  <c r="M39" i="1"/>
  <c r="N39" i="1" s="1"/>
  <c r="M103" i="1"/>
  <c r="N103" i="1" s="1"/>
  <c r="M104" i="1"/>
  <c r="N104" i="1" s="1"/>
  <c r="M99" i="1"/>
  <c r="N99" i="1" s="1"/>
  <c r="M100" i="1"/>
  <c r="N100" i="1" s="1"/>
  <c r="M101" i="1"/>
  <c r="N101" i="1" s="1"/>
  <c r="M102" i="1"/>
  <c r="N102" i="1" s="1"/>
  <c r="M98" i="1"/>
  <c r="N98" i="1" s="1"/>
  <c r="M557" i="1"/>
  <c r="N557" i="1" s="1"/>
  <c r="M511" i="1"/>
  <c r="N511" i="1" s="1"/>
  <c r="M556" i="1"/>
  <c r="N556" i="1" s="1"/>
  <c r="M551" i="1"/>
  <c r="N551" i="1" s="1"/>
  <c r="M552" i="1"/>
  <c r="N552" i="1" s="1"/>
  <c r="M553" i="1"/>
  <c r="N553" i="1" s="1"/>
  <c r="M554" i="1"/>
  <c r="N554" i="1" s="1"/>
  <c r="M555" i="1"/>
  <c r="N555" i="1" s="1"/>
  <c r="M550" i="1"/>
  <c r="N550" i="1" s="1"/>
  <c r="M549" i="1"/>
  <c r="N549" i="1" s="1"/>
  <c r="M547" i="1"/>
  <c r="N547" i="1" s="1"/>
  <c r="M548" i="1"/>
  <c r="N548" i="1" s="1"/>
  <c r="M545" i="1"/>
  <c r="N545" i="1" s="1"/>
  <c r="M546" i="1"/>
  <c r="N546" i="1" s="1"/>
  <c r="M542" i="1"/>
  <c r="N542" i="1" s="1"/>
  <c r="M543" i="1"/>
  <c r="N543" i="1" s="1"/>
  <c r="M544" i="1"/>
  <c r="N544" i="1" s="1"/>
  <c r="M534" i="1"/>
  <c r="N534" i="1" s="1"/>
  <c r="M535" i="1"/>
  <c r="N535" i="1" s="1"/>
  <c r="M536" i="1"/>
  <c r="N536" i="1" s="1"/>
  <c r="M531" i="1"/>
  <c r="N531" i="1" s="1"/>
  <c r="M532" i="1"/>
  <c r="N532" i="1" s="1"/>
  <c r="M533" i="1"/>
  <c r="N533" i="1" s="1"/>
  <c r="M530" i="1"/>
  <c r="N530" i="1" s="1"/>
  <c r="M540" i="1"/>
  <c r="N540" i="1" s="1"/>
  <c r="M541" i="1"/>
  <c r="N541" i="1" s="1"/>
  <c r="M537" i="1"/>
  <c r="N537" i="1" s="1"/>
  <c r="M538" i="1"/>
  <c r="N538" i="1" s="1"/>
  <c r="M539" i="1"/>
  <c r="N539" i="1" s="1"/>
  <c r="M1458" i="1"/>
  <c r="N1458" i="1" s="1"/>
  <c r="M1457" i="1"/>
  <c r="N1457" i="1" s="1"/>
  <c r="M1456" i="1"/>
  <c r="N1456" i="1" s="1"/>
  <c r="M1455" i="1"/>
  <c r="N1455" i="1" s="1"/>
  <c r="M1453" i="1"/>
  <c r="N1453" i="1" s="1"/>
  <c r="M1454" i="1"/>
  <c r="N1454" i="1" s="1"/>
  <c r="M1452" i="1"/>
  <c r="N1452" i="1" s="1"/>
  <c r="M1449" i="1"/>
  <c r="N1449" i="1" s="1"/>
  <c r="M1450" i="1"/>
  <c r="N1450" i="1" s="1"/>
  <c r="M1451" i="1"/>
  <c r="N1451" i="1" s="1"/>
  <c r="M1447" i="1"/>
  <c r="N1447" i="1" s="1"/>
  <c r="M1448" i="1"/>
  <c r="N1448" i="1" s="1"/>
  <c r="M1440" i="1"/>
  <c r="N1440" i="1" s="1"/>
  <c r="M1441" i="1"/>
  <c r="N1441" i="1" s="1"/>
  <c r="M1444" i="1"/>
  <c r="N1444" i="1" s="1"/>
  <c r="M1442" i="1"/>
  <c r="N1442" i="1" s="1"/>
  <c r="M1445" i="1"/>
  <c r="N1445" i="1" s="1"/>
  <c r="M1446" i="1"/>
  <c r="N1446" i="1" s="1"/>
  <c r="M1443" i="1"/>
  <c r="N1443" i="1" s="1"/>
  <c r="M1433" i="1"/>
  <c r="N1433" i="1" s="1"/>
  <c r="M1434" i="1"/>
  <c r="N1434" i="1" s="1"/>
  <c r="M1431" i="1"/>
  <c r="N1431" i="1" s="1"/>
  <c r="M1432" i="1"/>
  <c r="N1432" i="1" s="1"/>
  <c r="M1429" i="1"/>
  <c r="N1429" i="1" s="1"/>
  <c r="M1430" i="1"/>
  <c r="N1430" i="1" s="1"/>
  <c r="M1427" i="1"/>
  <c r="N1427" i="1" s="1"/>
  <c r="M1428" i="1"/>
  <c r="N1428" i="1" s="1"/>
  <c r="M1424" i="1"/>
  <c r="N1424" i="1" s="1"/>
  <c r="M1425" i="1"/>
  <c r="N1425" i="1" s="1"/>
  <c r="M1426" i="1"/>
  <c r="N1426" i="1" s="1"/>
  <c r="M1422" i="1"/>
  <c r="N1422" i="1" s="1"/>
  <c r="M1419" i="1"/>
  <c r="N1419" i="1" s="1"/>
  <c r="M1420" i="1"/>
  <c r="N1420" i="1" s="1"/>
  <c r="M1421" i="1"/>
  <c r="N1421" i="1" s="1"/>
  <c r="M1438" i="1"/>
  <c r="N1438" i="1" s="1"/>
  <c r="M1439" i="1"/>
  <c r="N1439" i="1" s="1"/>
  <c r="M1435" i="1"/>
  <c r="N1435" i="1" s="1"/>
  <c r="M1436" i="1"/>
  <c r="N1436" i="1" s="1"/>
  <c r="M1437" i="1"/>
  <c r="N1437" i="1" s="1"/>
  <c r="M1405" i="1"/>
  <c r="N1405" i="1" s="1"/>
  <c r="M1397" i="1"/>
  <c r="N1397" i="1" s="1"/>
  <c r="M1414" i="1"/>
  <c r="N1414" i="1" s="1"/>
  <c r="M1416" i="1"/>
  <c r="N1416" i="1" s="1"/>
  <c r="M1409" i="1"/>
  <c r="N1409" i="1" s="1"/>
  <c r="M1411" i="1"/>
  <c r="N1411" i="1" s="1"/>
  <c r="M1386" i="1"/>
  <c r="N1386" i="1" s="1"/>
  <c r="M1383" i="1"/>
  <c r="N1383" i="1" s="1"/>
  <c r="M1384" i="1"/>
  <c r="N1384" i="1" s="1"/>
  <c r="M1382" i="1"/>
  <c r="N1382" i="1" s="1"/>
  <c r="M1381" i="1"/>
  <c r="N1381" i="1" s="1"/>
  <c r="M1380" i="1"/>
  <c r="N1380" i="1" s="1"/>
  <c r="M1462" i="1"/>
  <c r="N1462" i="1" s="1"/>
  <c r="M1392" i="1"/>
  <c r="N1392" i="1" s="1"/>
  <c r="M1388" i="1"/>
  <c r="N1388" i="1" s="1"/>
  <c r="M1460" i="1"/>
  <c r="N1460" i="1" s="1"/>
  <c r="M1461" i="1"/>
  <c r="N1461" i="1" s="1"/>
  <c r="M1459" i="1"/>
  <c r="N1459" i="1" s="1"/>
  <c r="M2922" i="1"/>
  <c r="N2922" i="1" s="1"/>
  <c r="M2882" i="1"/>
  <c r="N2882" i="1" s="1"/>
  <c r="M2881" i="1"/>
  <c r="N2881" i="1" s="1"/>
  <c r="M2884" i="1"/>
  <c r="N2884" i="1" s="1"/>
  <c r="M2883" i="1"/>
  <c r="N2883" i="1" s="1"/>
  <c r="M2886" i="1"/>
  <c r="N2886" i="1" s="1"/>
  <c r="M2885" i="1"/>
  <c r="N2885" i="1" s="1"/>
  <c r="M2907" i="1"/>
  <c r="N2907" i="1" s="1"/>
  <c r="M2914" i="1"/>
  <c r="N2914" i="1" s="1"/>
  <c r="M2912" i="1"/>
  <c r="N2912" i="1" s="1"/>
  <c r="M2913" i="1"/>
  <c r="N2913" i="1" s="1"/>
  <c r="M2916" i="1"/>
  <c r="N2916" i="1" s="1"/>
  <c r="M2915" i="1"/>
  <c r="N2915" i="1" s="1"/>
  <c r="M2918" i="1"/>
  <c r="N2918" i="1" s="1"/>
  <c r="M2917" i="1"/>
  <c r="N2917" i="1" s="1"/>
  <c r="M2920" i="1"/>
  <c r="N2920" i="1" s="1"/>
  <c r="M2919" i="1"/>
  <c r="N2919" i="1" s="1"/>
  <c r="M2921" i="1"/>
  <c r="N2921" i="1" s="1"/>
  <c r="M2708" i="1"/>
  <c r="N2708" i="1" s="1"/>
  <c r="M2707" i="1"/>
  <c r="N2707" i="1" s="1"/>
  <c r="M2710" i="1"/>
  <c r="N2710" i="1" s="1"/>
  <c r="M2709" i="1"/>
  <c r="N2709" i="1" s="1"/>
  <c r="M2712" i="1"/>
  <c r="N2712" i="1" s="1"/>
  <c r="M2711" i="1"/>
  <c r="N2711" i="1" s="1"/>
  <c r="M2713" i="1"/>
  <c r="N2713" i="1" s="1"/>
  <c r="M2715" i="1"/>
  <c r="N2715" i="1" s="1"/>
  <c r="M2714" i="1"/>
  <c r="N2714" i="1" s="1"/>
  <c r="M2725" i="1"/>
  <c r="N2725" i="1" s="1"/>
  <c r="M2731" i="1"/>
  <c r="N2731" i="1" s="1"/>
  <c r="M2747" i="1"/>
  <c r="N2747" i="1" s="1"/>
  <c r="M2748" i="1"/>
  <c r="N2748" i="1" s="1"/>
  <c r="M2750" i="1"/>
  <c r="N2750" i="1" s="1"/>
  <c r="M2749" i="1"/>
  <c r="N2749" i="1" s="1"/>
  <c r="M2752" i="1"/>
  <c r="N2752" i="1" s="1"/>
  <c r="M2751" i="1"/>
  <c r="N2751" i="1" s="1"/>
  <c r="M2754" i="1"/>
  <c r="N2754" i="1" s="1"/>
  <c r="M2753" i="1"/>
  <c r="N2753" i="1" s="1"/>
  <c r="M2755" i="1"/>
  <c r="N2755" i="1" s="1"/>
  <c r="M2756" i="1"/>
  <c r="N2756" i="1" s="1"/>
  <c r="M3101" i="1"/>
  <c r="N3101" i="1" s="1"/>
  <c r="M3102" i="1"/>
  <c r="N3102" i="1" s="1"/>
  <c r="M3100" i="1"/>
  <c r="N3100" i="1" s="1"/>
  <c r="M3105" i="1"/>
  <c r="N3105" i="1" s="1"/>
  <c r="M3106" i="1"/>
  <c r="N3106" i="1" s="1"/>
  <c r="M3103" i="1"/>
  <c r="N3103" i="1" s="1"/>
  <c r="M3104" i="1"/>
  <c r="N3104" i="1" s="1"/>
  <c r="M3114" i="1"/>
  <c r="N3114" i="1" s="1"/>
  <c r="M3130" i="1"/>
  <c r="N3130" i="1" s="1"/>
  <c r="M3135" i="1"/>
  <c r="N3135" i="1" s="1"/>
  <c r="M3136" i="1"/>
  <c r="N3136" i="1" s="1"/>
  <c r="M3139" i="1"/>
  <c r="N3139" i="1" s="1"/>
  <c r="M3140" i="1"/>
  <c r="N3140" i="1" s="1"/>
  <c r="M3137" i="1"/>
  <c r="N3137" i="1" s="1"/>
  <c r="M3138" i="1"/>
  <c r="N3138" i="1" s="1"/>
  <c r="M3141" i="1"/>
  <c r="N3141" i="1" s="1"/>
  <c r="M3142" i="1"/>
  <c r="N3142" i="1" s="1"/>
  <c r="M3143" i="1"/>
  <c r="N3143" i="1" s="1"/>
  <c r="M3144" i="1"/>
  <c r="N3144" i="1" s="1"/>
  <c r="M1332" i="1"/>
  <c r="N1332" i="1" s="1"/>
  <c r="M1333" i="1"/>
  <c r="N1333" i="1" s="1"/>
  <c r="M1336" i="1"/>
  <c r="N1336" i="1" s="1"/>
  <c r="M1334" i="1"/>
  <c r="N1334" i="1" s="1"/>
  <c r="M1335" i="1"/>
  <c r="N1335" i="1" s="1"/>
  <c r="M1341" i="1"/>
  <c r="N1341" i="1" s="1"/>
  <c r="M1337" i="1"/>
  <c r="N1337" i="1" s="1"/>
  <c r="M1338" i="1"/>
  <c r="N1338" i="1" s="1"/>
  <c r="M1339" i="1"/>
  <c r="N1339" i="1" s="1"/>
  <c r="M1362" i="1"/>
  <c r="N1362" i="1" s="1"/>
  <c r="M1368" i="1"/>
  <c r="N1368" i="1" s="1"/>
  <c r="M1369" i="1"/>
  <c r="N1369" i="1" s="1"/>
  <c r="M1366" i="1"/>
  <c r="N1366" i="1" s="1"/>
  <c r="M1367" i="1"/>
  <c r="N1367" i="1" s="1"/>
  <c r="M1374" i="1"/>
  <c r="N1374" i="1" s="1"/>
  <c r="M1375" i="1"/>
  <c r="N1375" i="1" s="1"/>
  <c r="M1370" i="1"/>
  <c r="N1370" i="1" s="1"/>
  <c r="M1371" i="1"/>
  <c r="N1371" i="1" s="1"/>
  <c r="M1372" i="1"/>
  <c r="N1372" i="1" s="1"/>
  <c r="M1373" i="1"/>
  <c r="N1373" i="1" s="1"/>
  <c r="M1377" i="1"/>
  <c r="N1377" i="1" s="1"/>
  <c r="M1378" i="1"/>
  <c r="N1378" i="1" s="1"/>
  <c r="M1376" i="1"/>
  <c r="N1376" i="1" s="1"/>
  <c r="M1379" i="1"/>
  <c r="N1379" i="1" s="1"/>
  <c r="M3400" i="1"/>
  <c r="N3400" i="1" s="1"/>
  <c r="M3402" i="1"/>
  <c r="N3402" i="1" s="1"/>
  <c r="M3407" i="1"/>
  <c r="N3407" i="1" s="1"/>
  <c r="M3414" i="1"/>
  <c r="N3414" i="1" s="1"/>
  <c r="M3413" i="1"/>
  <c r="N3413" i="1" s="1"/>
  <c r="M3417" i="1"/>
  <c r="N3417" i="1" s="1"/>
  <c r="M3416" i="1"/>
  <c r="N3416" i="1" s="1"/>
  <c r="M3415" i="1"/>
  <c r="N3415" i="1" s="1"/>
  <c r="M3421" i="1"/>
  <c r="N3421" i="1" s="1"/>
  <c r="M3420" i="1"/>
  <c r="N3420" i="1" s="1"/>
  <c r="M3419" i="1"/>
  <c r="N3419" i="1" s="1"/>
  <c r="M3418" i="1"/>
  <c r="N3418" i="1" s="1"/>
  <c r="M3422" i="1"/>
  <c r="N3422" i="1" s="1"/>
  <c r="M3386" i="1"/>
  <c r="N3386" i="1" s="1"/>
  <c r="M3385" i="1"/>
  <c r="N3385" i="1" s="1"/>
  <c r="M3384" i="1"/>
  <c r="N3384" i="1" s="1"/>
  <c r="M3383" i="1"/>
  <c r="N3383" i="1" s="1"/>
  <c r="M3388" i="1"/>
  <c r="N3388" i="1" s="1"/>
  <c r="M3387" i="1"/>
  <c r="N3387" i="1" s="1"/>
  <c r="M3389" i="1"/>
  <c r="N3389" i="1" s="1"/>
  <c r="M3392" i="1"/>
  <c r="N3392" i="1" s="1"/>
  <c r="M3391" i="1"/>
  <c r="N3391" i="1" s="1"/>
  <c r="M3390" i="1"/>
  <c r="N3390" i="1" s="1"/>
  <c r="M722" i="1"/>
  <c r="N722" i="1" s="1"/>
  <c r="M721" i="1"/>
  <c r="N721" i="1" s="1"/>
  <c r="M723" i="1"/>
  <c r="N723" i="1" s="1"/>
  <c r="M725" i="1"/>
  <c r="N725" i="1" s="1"/>
  <c r="M726" i="1"/>
  <c r="N726" i="1" s="1"/>
  <c r="M724" i="1"/>
  <c r="N724" i="1" s="1"/>
  <c r="M733" i="1"/>
  <c r="N733" i="1" s="1"/>
  <c r="M734" i="1"/>
  <c r="N734" i="1" s="1"/>
  <c r="M731" i="1"/>
  <c r="N731" i="1" s="1"/>
  <c r="M732" i="1"/>
  <c r="N732" i="1" s="1"/>
  <c r="M729" i="1"/>
  <c r="N729" i="1" s="1"/>
  <c r="M730" i="1"/>
  <c r="N730" i="1" s="1"/>
  <c r="M727" i="1"/>
  <c r="N727" i="1" s="1"/>
  <c r="M728" i="1"/>
  <c r="N728" i="1" s="1"/>
  <c r="M742" i="1"/>
  <c r="N742" i="1" s="1"/>
  <c r="M743" i="1"/>
  <c r="N743" i="1" s="1"/>
  <c r="M741" i="1"/>
  <c r="N741" i="1" s="1"/>
  <c r="M737" i="1"/>
  <c r="N737" i="1" s="1"/>
  <c r="M739" i="1"/>
  <c r="N739" i="1" s="1"/>
  <c r="M735" i="1"/>
  <c r="N735" i="1" s="1"/>
  <c r="M736" i="1"/>
  <c r="N736" i="1" s="1"/>
  <c r="M758" i="1"/>
  <c r="N758" i="1" s="1"/>
  <c r="M765" i="1"/>
  <c r="N765" i="1" s="1"/>
  <c r="M764" i="1"/>
  <c r="N764" i="1" s="1"/>
  <c r="M763" i="1"/>
  <c r="N763" i="1" s="1"/>
  <c r="M767" i="1"/>
  <c r="N767" i="1" s="1"/>
  <c r="M766" i="1"/>
  <c r="N766" i="1" s="1"/>
  <c r="M768" i="1"/>
  <c r="N768" i="1" s="1"/>
  <c r="M772" i="1"/>
  <c r="N772" i="1" s="1"/>
  <c r="M771" i="1"/>
  <c r="N771" i="1" s="1"/>
  <c r="M770" i="1"/>
  <c r="N770" i="1" s="1"/>
  <c r="M769" i="1"/>
  <c r="N769" i="1" s="1"/>
  <c r="M774" i="1"/>
  <c r="N774" i="1" s="1"/>
  <c r="M773" i="1"/>
  <c r="N773" i="1" s="1"/>
  <c r="M345" i="1"/>
  <c r="N345" i="1" s="1"/>
  <c r="M346" i="1"/>
  <c r="N346" i="1" s="1"/>
  <c r="M347" i="1"/>
  <c r="N347" i="1" s="1"/>
  <c r="M348" i="1"/>
  <c r="N348" i="1" s="1"/>
  <c r="M343" i="1"/>
  <c r="N343" i="1" s="1"/>
  <c r="M344" i="1"/>
  <c r="N344" i="1" s="1"/>
  <c r="M349" i="1"/>
  <c r="N349" i="1" s="1"/>
  <c r="M350" i="1"/>
  <c r="N350" i="1" s="1"/>
  <c r="M351" i="1"/>
  <c r="N351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25" i="1"/>
  <c r="N325" i="1" s="1"/>
  <c r="M334" i="1"/>
  <c r="N334" i="1" s="1"/>
  <c r="M342" i="1"/>
  <c r="N342" i="1" s="1"/>
  <c r="M340" i="1"/>
  <c r="N340" i="1" s="1"/>
  <c r="M341" i="1"/>
  <c r="N341" i="1" s="1"/>
  <c r="M1574" i="1"/>
  <c r="N1574" i="1" s="1"/>
  <c r="M1575" i="1"/>
  <c r="N1575" i="1" s="1"/>
  <c r="M1581" i="1"/>
  <c r="N1581" i="1" s="1"/>
  <c r="M1582" i="1"/>
  <c r="N1582" i="1" s="1"/>
  <c r="M1583" i="1"/>
  <c r="N1583" i="1" s="1"/>
  <c r="M1576" i="1"/>
  <c r="N1576" i="1" s="1"/>
  <c r="M1577" i="1"/>
  <c r="N1577" i="1" s="1"/>
  <c r="M1578" i="1"/>
  <c r="N1578" i="1" s="1"/>
  <c r="M1579" i="1"/>
  <c r="N1579" i="1" s="1"/>
  <c r="M1580" i="1"/>
  <c r="N1580" i="1" s="1"/>
  <c r="M1588" i="1"/>
  <c r="N1588" i="1" s="1"/>
  <c r="M1597" i="1"/>
  <c r="N1597" i="1" s="1"/>
  <c r="M1604" i="1"/>
  <c r="N1604" i="1" s="1"/>
  <c r="M1605" i="1"/>
  <c r="N1605" i="1" s="1"/>
  <c r="M1606" i="1"/>
  <c r="N1606" i="1" s="1"/>
  <c r="M1607" i="1"/>
  <c r="N1607" i="1" s="1"/>
  <c r="M1611" i="1"/>
  <c r="N1611" i="1" s="1"/>
  <c r="M1612" i="1"/>
  <c r="N1612" i="1" s="1"/>
  <c r="M1613" i="1"/>
  <c r="N1613" i="1" s="1"/>
  <c r="M1614" i="1"/>
  <c r="N1614" i="1" s="1"/>
  <c r="M1608" i="1"/>
  <c r="N1608" i="1" s="1"/>
  <c r="M1609" i="1"/>
  <c r="N1609" i="1" s="1"/>
  <c r="M1610" i="1"/>
  <c r="N1610" i="1" s="1"/>
  <c r="M1615" i="1"/>
  <c r="N1615" i="1" s="1"/>
  <c r="M1616" i="1"/>
  <c r="N1616" i="1" s="1"/>
  <c r="M1617" i="1"/>
  <c r="N1617" i="1" s="1"/>
  <c r="M597" i="1"/>
  <c r="N597" i="1" s="1"/>
  <c r="M558" i="1"/>
  <c r="N558" i="1" s="1"/>
  <c r="M563" i="1"/>
  <c r="N563" i="1" s="1"/>
  <c r="M564" i="1"/>
  <c r="N564" i="1" s="1"/>
  <c r="M559" i="1"/>
  <c r="N559" i="1" s="1"/>
  <c r="M560" i="1"/>
  <c r="N560" i="1" s="1"/>
  <c r="M561" i="1"/>
  <c r="N561" i="1" s="1"/>
  <c r="M562" i="1"/>
  <c r="N562" i="1" s="1"/>
  <c r="M575" i="1"/>
  <c r="N575" i="1" s="1"/>
  <c r="M578" i="1"/>
  <c r="N578" i="1" s="1"/>
  <c r="M580" i="1"/>
  <c r="N580" i="1" s="1"/>
  <c r="M586" i="1"/>
  <c r="N586" i="1" s="1"/>
  <c r="M591" i="1"/>
  <c r="N591" i="1" s="1"/>
  <c r="M592" i="1"/>
  <c r="N592" i="1" s="1"/>
  <c r="M593" i="1"/>
  <c r="N593" i="1" s="1"/>
  <c r="M594" i="1"/>
  <c r="N594" i="1" s="1"/>
  <c r="M587" i="1"/>
  <c r="N587" i="1" s="1"/>
  <c r="M588" i="1"/>
  <c r="N588" i="1" s="1"/>
  <c r="M589" i="1"/>
  <c r="N589" i="1" s="1"/>
  <c r="M590" i="1"/>
  <c r="N590" i="1" s="1"/>
  <c r="M595" i="1"/>
  <c r="N595" i="1" s="1"/>
  <c r="M596" i="1"/>
  <c r="N596" i="1" s="1"/>
  <c r="M2346" i="1"/>
  <c r="N2346" i="1" s="1"/>
  <c r="M2347" i="1"/>
  <c r="N2347" i="1" s="1"/>
  <c r="M2342" i="1"/>
  <c r="N2342" i="1" s="1"/>
  <c r="M2341" i="1"/>
  <c r="N2341" i="1" s="1"/>
  <c r="M2344" i="1"/>
  <c r="N2344" i="1" s="1"/>
  <c r="M2343" i="1"/>
  <c r="N2343" i="1" s="1"/>
  <c r="M2338" i="1"/>
  <c r="N2338" i="1" s="1"/>
  <c r="M2337" i="1"/>
  <c r="N2337" i="1" s="1"/>
  <c r="M2340" i="1"/>
  <c r="N2340" i="1" s="1"/>
  <c r="M2339" i="1"/>
  <c r="N2339" i="1" s="1"/>
  <c r="M2345" i="1"/>
  <c r="N2345" i="1" s="1"/>
  <c r="M2305" i="1"/>
  <c r="N2305" i="1" s="1"/>
  <c r="M2306" i="1"/>
  <c r="N2306" i="1" s="1"/>
  <c r="M2308" i="1"/>
  <c r="N2308" i="1" s="1"/>
  <c r="M2307" i="1"/>
  <c r="N2307" i="1" s="1"/>
  <c r="M2310" i="1"/>
  <c r="N2310" i="1" s="1"/>
  <c r="M2309" i="1"/>
  <c r="N2309" i="1" s="1"/>
  <c r="M2317" i="1"/>
  <c r="N2317" i="1" s="1"/>
  <c r="M2311" i="1"/>
  <c r="N2311" i="1" s="1"/>
  <c r="M2314" i="1"/>
  <c r="N2314" i="1" s="1"/>
  <c r="M2312" i="1"/>
  <c r="N2312" i="1" s="1"/>
  <c r="M1926" i="1"/>
  <c r="N1926" i="1" s="1"/>
  <c r="M1927" i="1"/>
  <c r="N1927" i="1" s="1"/>
  <c r="M1925" i="1"/>
  <c r="N1925" i="1" s="1"/>
  <c r="M1899" i="1"/>
  <c r="N1899" i="1" s="1"/>
  <c r="M1898" i="1"/>
  <c r="N1898" i="1" s="1"/>
  <c r="M1897" i="1"/>
  <c r="N1897" i="1" s="1"/>
  <c r="M1896" i="1"/>
  <c r="N1896" i="1" s="1"/>
  <c r="M1905" i="1"/>
  <c r="N1905" i="1" s="1"/>
  <c r="M1911" i="1"/>
  <c r="N1911" i="1" s="1"/>
  <c r="M1921" i="1"/>
  <c r="N1921" i="1" s="1"/>
  <c r="M1920" i="1"/>
  <c r="N1920" i="1" s="1"/>
  <c r="M1919" i="1"/>
  <c r="N1919" i="1" s="1"/>
  <c r="M1918" i="1"/>
  <c r="N1918" i="1" s="1"/>
  <c r="M1924" i="1"/>
  <c r="N1924" i="1" s="1"/>
  <c r="M1923" i="1"/>
  <c r="N1923" i="1" s="1"/>
  <c r="M1922" i="1"/>
  <c r="N1922" i="1" s="1"/>
  <c r="M1894" i="1"/>
  <c r="N1894" i="1" s="1"/>
  <c r="M1895" i="1"/>
  <c r="N1895" i="1" s="1"/>
  <c r="M1893" i="1"/>
  <c r="N1893" i="1" s="1"/>
  <c r="M1892" i="1"/>
  <c r="N1892" i="1" s="1"/>
  <c r="M2216" i="1"/>
  <c r="N2216" i="1" s="1"/>
  <c r="M2215" i="1"/>
  <c r="N2215" i="1" s="1"/>
  <c r="M2214" i="1"/>
  <c r="N2214" i="1" s="1"/>
  <c r="M2223" i="1"/>
  <c r="N2223" i="1" s="1"/>
  <c r="M2221" i="1"/>
  <c r="N2221" i="1" s="1"/>
  <c r="M2222" i="1"/>
  <c r="N2222" i="1" s="1"/>
  <c r="M2220" i="1"/>
  <c r="N2220" i="1" s="1"/>
  <c r="M2219" i="1"/>
  <c r="N2219" i="1" s="1"/>
  <c r="M2218" i="1"/>
  <c r="N2218" i="1" s="1"/>
  <c r="M2217" i="1"/>
  <c r="N2217" i="1" s="1"/>
  <c r="M2229" i="1"/>
  <c r="N2229" i="1" s="1"/>
  <c r="M2228" i="1"/>
  <c r="N2228" i="1" s="1"/>
  <c r="M2232" i="1"/>
  <c r="N2232" i="1" s="1"/>
  <c r="M2252" i="1"/>
  <c r="N2252" i="1" s="1"/>
  <c r="M2251" i="1"/>
  <c r="N2251" i="1" s="1"/>
  <c r="M2250" i="1"/>
  <c r="N2250" i="1" s="1"/>
  <c r="M2249" i="1"/>
  <c r="N2249" i="1" s="1"/>
  <c r="M2254" i="1"/>
  <c r="N2254" i="1" s="1"/>
  <c r="M2253" i="1"/>
  <c r="N2253" i="1" s="1"/>
  <c r="M2259" i="1"/>
  <c r="N2259" i="1" s="1"/>
  <c r="M2255" i="1"/>
  <c r="N2255" i="1" s="1"/>
  <c r="M2256" i="1"/>
  <c r="N2256" i="1" s="1"/>
  <c r="M2257" i="1"/>
  <c r="N2257" i="1" s="1"/>
  <c r="M2258" i="1"/>
  <c r="N2258" i="1" s="1"/>
  <c r="M2843" i="1"/>
  <c r="N2843" i="1" s="1"/>
  <c r="M2844" i="1"/>
  <c r="N2844" i="1" s="1"/>
  <c r="M2854" i="1"/>
  <c r="N2854" i="1" s="1"/>
  <c r="M2845" i="1"/>
  <c r="N2845" i="1" s="1"/>
  <c r="M2846" i="1"/>
  <c r="N2846" i="1" s="1"/>
  <c r="M2847" i="1"/>
  <c r="N2847" i="1" s="1"/>
  <c r="M2848" i="1"/>
  <c r="N2848" i="1" s="1"/>
  <c r="M2849" i="1"/>
  <c r="N2849" i="1" s="1"/>
  <c r="M2850" i="1"/>
  <c r="N2850" i="1" s="1"/>
  <c r="M2851" i="1"/>
  <c r="N2851" i="1" s="1"/>
  <c r="M2860" i="1"/>
  <c r="N2860" i="1" s="1"/>
  <c r="M2876" i="1"/>
  <c r="N2876" i="1" s="1"/>
  <c r="M2875" i="1"/>
  <c r="N2875" i="1" s="1"/>
  <c r="M2874" i="1"/>
  <c r="N2874" i="1" s="1"/>
  <c r="M2880" i="1"/>
  <c r="N2880" i="1" s="1"/>
  <c r="M2879" i="1"/>
  <c r="N2879" i="1" s="1"/>
  <c r="M2878" i="1"/>
  <c r="N2878" i="1" s="1"/>
  <c r="M2877" i="1"/>
  <c r="N2877" i="1" s="1"/>
  <c r="M2873" i="1"/>
  <c r="N2873" i="1" s="1"/>
  <c r="M2871" i="1"/>
  <c r="N2871" i="1" s="1"/>
  <c r="M2872" i="1"/>
  <c r="N2872" i="1" s="1"/>
  <c r="M967" i="1"/>
  <c r="N967" i="1" s="1"/>
  <c r="M966" i="1"/>
  <c r="N966" i="1" s="1"/>
  <c r="M961" i="1"/>
  <c r="N961" i="1" s="1"/>
  <c r="M960" i="1"/>
  <c r="N960" i="1" s="1"/>
  <c r="M963" i="1"/>
  <c r="N963" i="1" s="1"/>
  <c r="M962" i="1"/>
  <c r="N962" i="1" s="1"/>
  <c r="M965" i="1"/>
  <c r="N965" i="1" s="1"/>
  <c r="M964" i="1"/>
  <c r="N964" i="1" s="1"/>
  <c r="M920" i="1"/>
  <c r="N920" i="1" s="1"/>
  <c r="M921" i="1"/>
  <c r="N921" i="1" s="1"/>
  <c r="M931" i="1"/>
  <c r="N931" i="1" s="1"/>
  <c r="M932" i="1"/>
  <c r="N932" i="1" s="1"/>
  <c r="M933" i="1"/>
  <c r="N933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6" i="1"/>
  <c r="N936" i="1" s="1"/>
  <c r="M955" i="1"/>
  <c r="N955" i="1" s="1"/>
  <c r="M956" i="1"/>
  <c r="N956" i="1" s="1"/>
  <c r="M957" i="1"/>
  <c r="N957" i="1" s="1"/>
  <c r="M958" i="1"/>
  <c r="N958" i="1" s="1"/>
  <c r="M959" i="1"/>
  <c r="N959" i="1" s="1"/>
  <c r="M1117" i="1"/>
  <c r="N1117" i="1" s="1"/>
  <c r="M1118" i="1"/>
  <c r="N1118" i="1" s="1"/>
  <c r="M1108" i="1"/>
  <c r="N1108" i="1" s="1"/>
  <c r="M1110" i="1"/>
  <c r="N1110" i="1" s="1"/>
  <c r="M1109" i="1"/>
  <c r="N1109" i="1" s="1"/>
  <c r="M1113" i="1"/>
  <c r="N1113" i="1" s="1"/>
  <c r="M1111" i="1"/>
  <c r="N1111" i="1" s="1"/>
  <c r="M1112" i="1"/>
  <c r="N1112" i="1" s="1"/>
  <c r="M1116" i="1"/>
  <c r="N1116" i="1" s="1"/>
  <c r="M1114" i="1"/>
  <c r="N1114" i="1" s="1"/>
  <c r="M1115" i="1"/>
  <c r="N1115" i="1" s="1"/>
  <c r="M1121" i="1"/>
  <c r="N1121" i="1" s="1"/>
  <c r="M1133" i="1"/>
  <c r="N1133" i="1" s="1"/>
  <c r="M1134" i="1"/>
  <c r="N1134" i="1" s="1"/>
  <c r="M1139" i="1"/>
  <c r="N1139" i="1" s="1"/>
  <c r="M1138" i="1"/>
  <c r="N1138" i="1" s="1"/>
  <c r="M1137" i="1"/>
  <c r="N1137" i="1" s="1"/>
  <c r="M1136" i="1"/>
  <c r="N1136" i="1" s="1"/>
  <c r="M1135" i="1"/>
  <c r="N1135" i="1" s="1"/>
  <c r="M1143" i="1"/>
  <c r="N1143" i="1" s="1"/>
  <c r="M1142" i="1"/>
  <c r="N1142" i="1" s="1"/>
  <c r="M1141" i="1"/>
  <c r="N1141" i="1" s="1"/>
  <c r="M1140" i="1"/>
  <c r="N1140" i="1" s="1"/>
  <c r="M3045" i="1"/>
  <c r="N3045" i="1" s="1"/>
  <c r="M3047" i="1"/>
  <c r="N3047" i="1" s="1"/>
  <c r="M3046" i="1"/>
  <c r="N3046" i="1" s="1"/>
  <c r="M3049" i="1"/>
  <c r="N3049" i="1" s="1"/>
  <c r="M3048" i="1"/>
  <c r="N3048" i="1" s="1"/>
  <c r="M3051" i="1"/>
  <c r="N3051" i="1" s="1"/>
  <c r="M3050" i="1"/>
  <c r="N3050" i="1" s="1"/>
  <c r="M3010" i="1"/>
  <c r="N3010" i="1" s="1"/>
  <c r="M3011" i="1"/>
  <c r="N3011" i="1" s="1"/>
  <c r="M3012" i="1"/>
  <c r="N3012" i="1" s="1"/>
  <c r="M3022" i="1"/>
  <c r="N3022" i="1" s="1"/>
  <c r="M3038" i="1"/>
  <c r="N3038" i="1" s="1"/>
  <c r="M3001" i="1"/>
  <c r="N3001" i="1" s="1"/>
  <c r="M3003" i="1"/>
  <c r="N3003" i="1" s="1"/>
  <c r="M3002" i="1"/>
  <c r="N3002" i="1" s="1"/>
  <c r="M3005" i="1"/>
  <c r="N3005" i="1" s="1"/>
  <c r="M3006" i="1"/>
  <c r="N3006" i="1" s="1"/>
  <c r="M3004" i="1"/>
  <c r="N3004" i="1" s="1"/>
  <c r="M3009" i="1"/>
  <c r="N3009" i="1" s="1"/>
  <c r="M3007" i="1"/>
  <c r="N3007" i="1" s="1"/>
  <c r="M3008" i="1"/>
  <c r="N3008" i="1" s="1"/>
  <c r="M835" i="1"/>
  <c r="N835" i="1" s="1"/>
  <c r="M836" i="1"/>
  <c r="N836" i="1" s="1"/>
  <c r="M834" i="1"/>
  <c r="N834" i="1" s="1"/>
  <c r="M840" i="1"/>
  <c r="N840" i="1" s="1"/>
  <c r="M841" i="1"/>
  <c r="N841" i="1" s="1"/>
  <c r="M837" i="1"/>
  <c r="N837" i="1" s="1"/>
  <c r="M838" i="1"/>
  <c r="N838" i="1" s="1"/>
  <c r="M839" i="1"/>
  <c r="N839" i="1" s="1"/>
  <c r="M848" i="1"/>
  <c r="N848" i="1" s="1"/>
  <c r="M842" i="1"/>
  <c r="N842" i="1" s="1"/>
  <c r="M843" i="1"/>
  <c r="N843" i="1" s="1"/>
  <c r="M844" i="1"/>
  <c r="N844" i="1" s="1"/>
  <c r="M845" i="1"/>
  <c r="N845" i="1" s="1"/>
  <c r="M865" i="1"/>
  <c r="N865" i="1" s="1"/>
  <c r="M866" i="1"/>
  <c r="N866" i="1" s="1"/>
  <c r="M864" i="1"/>
  <c r="N864" i="1" s="1"/>
  <c r="M863" i="1"/>
  <c r="N863" i="1" s="1"/>
  <c r="M862" i="1"/>
  <c r="N862" i="1" s="1"/>
  <c r="M867" i="1"/>
  <c r="N867" i="1" s="1"/>
  <c r="M1261" i="1"/>
  <c r="N1261" i="1" s="1"/>
  <c r="M1264" i="1"/>
  <c r="N1264" i="1" s="1"/>
  <c r="M1262" i="1"/>
  <c r="N1262" i="1" s="1"/>
  <c r="M1263" i="1"/>
  <c r="N1263" i="1" s="1"/>
  <c r="M1265" i="1"/>
  <c r="N1265" i="1" s="1"/>
  <c r="M1266" i="1"/>
  <c r="N1266" i="1" s="1"/>
  <c r="M1267" i="1"/>
  <c r="N1267" i="1" s="1"/>
  <c r="M1272" i="1"/>
  <c r="N1272" i="1" s="1"/>
  <c r="M1273" i="1"/>
  <c r="N1273" i="1" s="1"/>
  <c r="M1274" i="1"/>
  <c r="N1274" i="1" s="1"/>
  <c r="M1275" i="1"/>
  <c r="N1275" i="1" s="1"/>
  <c r="M1268" i="1"/>
  <c r="N1268" i="1" s="1"/>
  <c r="M1269" i="1"/>
  <c r="N1269" i="1" s="1"/>
  <c r="M1270" i="1"/>
  <c r="N1270" i="1" s="1"/>
  <c r="M1271" i="1"/>
  <c r="N1271" i="1" s="1"/>
  <c r="M1276" i="1"/>
  <c r="N1276" i="1" s="1"/>
  <c r="M1277" i="1"/>
  <c r="N1277" i="1" s="1"/>
  <c r="M1285" i="1"/>
  <c r="N1285" i="1" s="1"/>
  <c r="M1299" i="1"/>
  <c r="N1299" i="1" s="1"/>
  <c r="M1294" i="1"/>
  <c r="N1294" i="1" s="1"/>
  <c r="M1297" i="1"/>
  <c r="N1297" i="1" s="1"/>
  <c r="M1303" i="1"/>
  <c r="N1303" i="1" s="1"/>
  <c r="M1310" i="1"/>
  <c r="N1310" i="1" s="1"/>
  <c r="M1313" i="1"/>
  <c r="N1313" i="1" s="1"/>
  <c r="M1315" i="1"/>
  <c r="N1315" i="1" s="1"/>
  <c r="M1314" i="1"/>
  <c r="N1314" i="1" s="1"/>
  <c r="M1317" i="1"/>
  <c r="N1317" i="1" s="1"/>
  <c r="M1316" i="1"/>
  <c r="N1316" i="1" s="1"/>
  <c r="M1318" i="1"/>
  <c r="N1318" i="1" s="1"/>
  <c r="M897" i="1"/>
  <c r="N897" i="1" s="1"/>
  <c r="M870" i="1"/>
  <c r="N870" i="1" s="1"/>
  <c r="M868" i="1"/>
  <c r="N868" i="1" s="1"/>
  <c r="M869" i="1"/>
  <c r="N869" i="1" s="1"/>
  <c r="M871" i="1"/>
  <c r="N871" i="1" s="1"/>
  <c r="M872" i="1"/>
  <c r="N872" i="1" s="1"/>
  <c r="M874" i="1"/>
  <c r="N874" i="1" s="1"/>
  <c r="M875" i="1"/>
  <c r="N875" i="1" s="1"/>
  <c r="M873" i="1"/>
  <c r="N873" i="1" s="1"/>
  <c r="M880" i="1"/>
  <c r="N880" i="1" s="1"/>
  <c r="M879" i="1"/>
  <c r="N879" i="1" s="1"/>
  <c r="M877" i="1"/>
  <c r="N877" i="1" s="1"/>
  <c r="M878" i="1"/>
  <c r="N878" i="1" s="1"/>
  <c r="M876" i="1"/>
  <c r="N876" i="1" s="1"/>
  <c r="M891" i="1"/>
  <c r="N891" i="1" s="1"/>
  <c r="M3251" i="1"/>
  <c r="N3251" i="1" s="1"/>
  <c r="M3257" i="1"/>
  <c r="N3257" i="1" s="1"/>
  <c r="M3256" i="1"/>
  <c r="N3256" i="1" s="1"/>
  <c r="M3253" i="1"/>
  <c r="N3253" i="1" s="1"/>
  <c r="M3254" i="1"/>
  <c r="N3254" i="1" s="1"/>
  <c r="M3255" i="1"/>
  <c r="N3255" i="1" s="1"/>
  <c r="M3252" i="1"/>
  <c r="N3252" i="1" s="1"/>
  <c r="M3260" i="1"/>
  <c r="N3260" i="1" s="1"/>
  <c r="M3261" i="1"/>
  <c r="N3261" i="1" s="1"/>
  <c r="M3259" i="1"/>
  <c r="N3259" i="1" s="1"/>
  <c r="M3258" i="1"/>
  <c r="N3258" i="1" s="1"/>
  <c r="M3268" i="1"/>
  <c r="N3268" i="1" s="1"/>
  <c r="M3269" i="1"/>
  <c r="N3269" i="1" s="1"/>
  <c r="M3266" i="1"/>
  <c r="N3266" i="1" s="1"/>
  <c r="M3267" i="1"/>
  <c r="N3267" i="1" s="1"/>
  <c r="M3264" i="1"/>
  <c r="N3264" i="1" s="1"/>
  <c r="M3265" i="1"/>
  <c r="N3265" i="1" s="1"/>
  <c r="M3262" i="1"/>
  <c r="N3262" i="1" s="1"/>
  <c r="M3263" i="1"/>
  <c r="N3263" i="1" s="1"/>
  <c r="M3270" i="1"/>
  <c r="N3270" i="1" s="1"/>
  <c r="M3279" i="1"/>
  <c r="N3279" i="1" s="1"/>
  <c r="M3275" i="1"/>
  <c r="N3275" i="1" s="1"/>
  <c r="M3285" i="1"/>
  <c r="N3285" i="1" s="1"/>
  <c r="M3296" i="1"/>
  <c r="N3296" i="1" s="1"/>
  <c r="M3297" i="1"/>
  <c r="N3297" i="1" s="1"/>
  <c r="M3293" i="1"/>
  <c r="N3293" i="1" s="1"/>
  <c r="M3475" i="1"/>
  <c r="N3475" i="1" s="1"/>
  <c r="M3481" i="1"/>
  <c r="N3481" i="1" s="1"/>
  <c r="M3480" i="1"/>
  <c r="N3480" i="1" s="1"/>
  <c r="M3482" i="1"/>
  <c r="N3482" i="1" s="1"/>
  <c r="M3477" i="1"/>
  <c r="N3477" i="1" s="1"/>
  <c r="M3476" i="1"/>
  <c r="N3476" i="1" s="1"/>
  <c r="M3479" i="1"/>
  <c r="N3479" i="1" s="1"/>
  <c r="M3478" i="1"/>
  <c r="N3478" i="1" s="1"/>
  <c r="M3494" i="1"/>
  <c r="N3494" i="1" s="1"/>
  <c r="M3498" i="1"/>
  <c r="N3498" i="1" s="1"/>
  <c r="M3496" i="1"/>
  <c r="N3496" i="1" s="1"/>
  <c r="M1678" i="1"/>
  <c r="N1678" i="1" s="1"/>
  <c r="M1695" i="1"/>
  <c r="N1695" i="1" s="1"/>
  <c r="M1694" i="1"/>
  <c r="N1694" i="1" s="1"/>
  <c r="M1651" i="1"/>
  <c r="N1651" i="1" s="1"/>
  <c r="M1649" i="1"/>
  <c r="N1649" i="1" s="1"/>
  <c r="M1650" i="1"/>
  <c r="N1650" i="1" s="1"/>
  <c r="M1653" i="1"/>
  <c r="N1653" i="1" s="1"/>
  <c r="M1654" i="1"/>
  <c r="N1654" i="1" s="1"/>
  <c r="M1652" i="1"/>
  <c r="N1652" i="1" s="1"/>
  <c r="M1644" i="1"/>
  <c r="N1644" i="1" s="1"/>
  <c r="M1643" i="1"/>
  <c r="N1643" i="1" s="1"/>
  <c r="M1647" i="1"/>
  <c r="N1647" i="1" s="1"/>
  <c r="M1648" i="1"/>
  <c r="N1648" i="1" s="1"/>
  <c r="M1645" i="1"/>
  <c r="N1645" i="1" s="1"/>
  <c r="M1646" i="1"/>
  <c r="N1646" i="1" s="1"/>
  <c r="M1642" i="1"/>
  <c r="N1642" i="1" s="1"/>
  <c r="M1640" i="1"/>
  <c r="N1640" i="1" s="1"/>
  <c r="M1641" i="1"/>
  <c r="N1641" i="1" s="1"/>
  <c r="M1674" i="1"/>
  <c r="N1674" i="1" s="1"/>
  <c r="M1676" i="1"/>
  <c r="N1676" i="1" s="1"/>
  <c r="M1655" i="1"/>
  <c r="N1655" i="1" s="1"/>
  <c r="M1639" i="1"/>
  <c r="N1639" i="1" s="1"/>
  <c r="M1185" i="1"/>
  <c r="N1185" i="1" s="1"/>
  <c r="M1183" i="1"/>
  <c r="N1183" i="1" s="1"/>
  <c r="M1184" i="1"/>
  <c r="N1184" i="1" s="1"/>
  <c r="M1181" i="1"/>
  <c r="N1181" i="1" s="1"/>
  <c r="M1182" i="1"/>
  <c r="N1182" i="1" s="1"/>
  <c r="M1179" i="1"/>
  <c r="N1179" i="1" s="1"/>
  <c r="M1180" i="1"/>
  <c r="N1180" i="1" s="1"/>
  <c r="M1178" i="1"/>
  <c r="N1178" i="1" s="1"/>
  <c r="M1196" i="1"/>
  <c r="N1196" i="1" s="1"/>
  <c r="M1188" i="1"/>
  <c r="N1188" i="1" s="1"/>
  <c r="M1189" i="1"/>
  <c r="N1189" i="1" s="1"/>
  <c r="M1186" i="1"/>
  <c r="N1186" i="1" s="1"/>
  <c r="M1187" i="1"/>
  <c r="N1187" i="1" s="1"/>
  <c r="M1205" i="1"/>
  <c r="N1205" i="1" s="1"/>
  <c r="M1203" i="1"/>
  <c r="N1203" i="1" s="1"/>
  <c r="M1201" i="1"/>
  <c r="N1201" i="1" s="1"/>
  <c r="M1214" i="1"/>
  <c r="N1214" i="1" s="1"/>
  <c r="M2965" i="1"/>
  <c r="N2965" i="1" s="1"/>
  <c r="M2966" i="1"/>
  <c r="N2966" i="1" s="1"/>
  <c r="M2961" i="1"/>
  <c r="N2961" i="1" s="1"/>
  <c r="M2962" i="1"/>
  <c r="N2962" i="1" s="1"/>
  <c r="M2963" i="1"/>
  <c r="N2963" i="1" s="1"/>
  <c r="M2964" i="1"/>
  <c r="N2964" i="1" s="1"/>
  <c r="M2959" i="1"/>
  <c r="N2959" i="1" s="1"/>
  <c r="M2960" i="1"/>
  <c r="N2960" i="1" s="1"/>
  <c r="M2956" i="1"/>
  <c r="N2956" i="1" s="1"/>
  <c r="M2957" i="1"/>
  <c r="N2957" i="1" s="1"/>
  <c r="M2958" i="1"/>
  <c r="N2958" i="1" s="1"/>
  <c r="M2970" i="1"/>
  <c r="N2970" i="1" s="1"/>
  <c r="M2971" i="1"/>
  <c r="N2971" i="1" s="1"/>
  <c r="M2968" i="1"/>
  <c r="N2968" i="1" s="1"/>
  <c r="M2969" i="1"/>
  <c r="N2969" i="1" s="1"/>
  <c r="M2967" i="1"/>
  <c r="N2967" i="1" s="1"/>
  <c r="M2988" i="1"/>
  <c r="N2988" i="1" s="1"/>
  <c r="M2984" i="1"/>
  <c r="N2984" i="1" s="1"/>
  <c r="M3000" i="1"/>
  <c r="N3000" i="1" s="1"/>
  <c r="M2998" i="1"/>
  <c r="N2998" i="1" s="1"/>
  <c r="M2996" i="1"/>
  <c r="N2996" i="1" s="1"/>
  <c r="M2997" i="1"/>
  <c r="N2997" i="1" s="1"/>
  <c r="M2999" i="1"/>
  <c r="N2999" i="1" s="1"/>
  <c r="M2995" i="1"/>
  <c r="N2995" i="1" s="1"/>
  <c r="M3376" i="1"/>
  <c r="N3376" i="1" s="1"/>
  <c r="M3356" i="1"/>
  <c r="N3356" i="1" s="1"/>
  <c r="M3355" i="1"/>
  <c r="N3355" i="1" s="1"/>
  <c r="M3354" i="1"/>
  <c r="N3354" i="1" s="1"/>
  <c r="M3353" i="1"/>
  <c r="N3353" i="1" s="1"/>
  <c r="M3352" i="1"/>
  <c r="N3352" i="1" s="1"/>
  <c r="M3351" i="1"/>
  <c r="N3351" i="1" s="1"/>
  <c r="M3350" i="1"/>
  <c r="N3350" i="1" s="1"/>
  <c r="M3362" i="1"/>
  <c r="N3362" i="1" s="1"/>
  <c r="M3361" i="1"/>
  <c r="N3361" i="1" s="1"/>
  <c r="M3360" i="1"/>
  <c r="N3360" i="1" s="1"/>
  <c r="M3359" i="1"/>
  <c r="N3359" i="1" s="1"/>
  <c r="M3358" i="1"/>
  <c r="N3358" i="1" s="1"/>
  <c r="M3357" i="1"/>
  <c r="N3357" i="1" s="1"/>
  <c r="M2530" i="1"/>
  <c r="N2530" i="1" s="1"/>
  <c r="M2531" i="1"/>
  <c r="N2531" i="1" s="1"/>
  <c r="M2533" i="1"/>
  <c r="N2533" i="1" s="1"/>
  <c r="M2532" i="1"/>
  <c r="N2532" i="1" s="1"/>
  <c r="M2534" i="1"/>
  <c r="N2534" i="1" s="1"/>
  <c r="M2529" i="1"/>
  <c r="N2529" i="1" s="1"/>
  <c r="M2536" i="1"/>
  <c r="N2536" i="1" s="1"/>
  <c r="M2535" i="1"/>
  <c r="N2535" i="1" s="1"/>
  <c r="M2493" i="1"/>
  <c r="N2493" i="1" s="1"/>
  <c r="M2494" i="1"/>
  <c r="N2494" i="1" s="1"/>
  <c r="M2491" i="1"/>
  <c r="N2491" i="1" s="1"/>
  <c r="M2492" i="1"/>
  <c r="N2492" i="1" s="1"/>
  <c r="M2489" i="1"/>
  <c r="N2489" i="1" s="1"/>
  <c r="M2490" i="1"/>
  <c r="N2490" i="1" s="1"/>
  <c r="M2487" i="1"/>
  <c r="N2487" i="1" s="1"/>
  <c r="M2488" i="1"/>
  <c r="N2488" i="1" s="1"/>
  <c r="M2486" i="1"/>
  <c r="N2486" i="1" s="1"/>
  <c r="M2485" i="1"/>
  <c r="N2485" i="1" s="1"/>
  <c r="M2505" i="1"/>
  <c r="N2505" i="1" s="1"/>
  <c r="M2506" i="1"/>
  <c r="N2506" i="1" s="1"/>
  <c r="M2504" i="1"/>
  <c r="N2504" i="1" s="1"/>
  <c r="M2503" i="1"/>
  <c r="N2503" i="1" s="1"/>
  <c r="M2501" i="1"/>
  <c r="N2501" i="1" s="1"/>
  <c r="M2502" i="1"/>
  <c r="N2502" i="1" s="1"/>
  <c r="M2500" i="1"/>
  <c r="N2500" i="1" s="1"/>
  <c r="M2498" i="1"/>
  <c r="N2498" i="1" s="1"/>
  <c r="M2499" i="1"/>
  <c r="N2499" i="1" s="1"/>
  <c r="M2497" i="1"/>
  <c r="N2497" i="1" s="1"/>
  <c r="M2495" i="1"/>
  <c r="N2495" i="1" s="1"/>
  <c r="M2496" i="1"/>
  <c r="N2496" i="1" s="1"/>
  <c r="M2037" i="1"/>
  <c r="N2037" i="1" s="1"/>
  <c r="M2038" i="1"/>
  <c r="N2038" i="1" s="1"/>
  <c r="M2039" i="1"/>
  <c r="N2039" i="1" s="1"/>
  <c r="M2040" i="1"/>
  <c r="N2040" i="1" s="1"/>
  <c r="M2041" i="1"/>
  <c r="N2041" i="1" s="1"/>
  <c r="M2042" i="1"/>
  <c r="N2042" i="1" s="1"/>
  <c r="M2043" i="1"/>
  <c r="N2043" i="1" s="1"/>
  <c r="M2044" i="1"/>
  <c r="N2044" i="1" s="1"/>
  <c r="M2045" i="1"/>
  <c r="N2045" i="1" s="1"/>
  <c r="M2032" i="1"/>
  <c r="N2032" i="1" s="1"/>
  <c r="M2033" i="1"/>
  <c r="N2033" i="1" s="1"/>
  <c r="M2034" i="1"/>
  <c r="N2034" i="1" s="1"/>
  <c r="M2035" i="1"/>
  <c r="N2035" i="1" s="1"/>
  <c r="M2036" i="1"/>
  <c r="N2036" i="1" s="1"/>
  <c r="M2070" i="1"/>
  <c r="N2070" i="1" s="1"/>
  <c r="M2071" i="1"/>
  <c r="N2071" i="1" s="1"/>
  <c r="M2072" i="1"/>
  <c r="N2072" i="1" s="1"/>
  <c r="M2073" i="1"/>
  <c r="N2073" i="1" s="1"/>
  <c r="M2064" i="1"/>
  <c r="N2064" i="1" s="1"/>
  <c r="M2068" i="1"/>
  <c r="N2068" i="1" s="1"/>
  <c r="M1520" i="1"/>
  <c r="N1520" i="1" s="1"/>
  <c r="M1521" i="1"/>
  <c r="N1521" i="1" s="1"/>
  <c r="M1518" i="1"/>
  <c r="N1518" i="1" s="1"/>
  <c r="M1519" i="1"/>
  <c r="N1519" i="1" s="1"/>
  <c r="M1522" i="1"/>
  <c r="N1522" i="1" s="1"/>
  <c r="M1497" i="1"/>
  <c r="N1497" i="1" s="1"/>
  <c r="M1514" i="1"/>
  <c r="N1514" i="1" s="1"/>
  <c r="M1504" i="1"/>
  <c r="N1504" i="1" s="1"/>
  <c r="M1505" i="1"/>
  <c r="N1505" i="1" s="1"/>
  <c r="M1486" i="1"/>
  <c r="N1486" i="1" s="1"/>
  <c r="M1487" i="1"/>
  <c r="N1487" i="1" s="1"/>
  <c r="M1485" i="1"/>
  <c r="N1485" i="1" s="1"/>
  <c r="M1466" i="1"/>
  <c r="N1466" i="1" s="1"/>
  <c r="M1467" i="1"/>
  <c r="N1467" i="1" s="1"/>
  <c r="M1468" i="1"/>
  <c r="N1468" i="1" s="1"/>
  <c r="M1469" i="1"/>
  <c r="N1469" i="1" s="1"/>
  <c r="M1470" i="1"/>
  <c r="N1470" i="1" s="1"/>
  <c r="M1471" i="1"/>
  <c r="N1471" i="1" s="1"/>
  <c r="M1472" i="1"/>
  <c r="N1472" i="1" s="1"/>
  <c r="M1473" i="1"/>
  <c r="N1473" i="1" s="1"/>
  <c r="M1474" i="1"/>
  <c r="N1474" i="1" s="1"/>
  <c r="M1475" i="1"/>
  <c r="N1475" i="1" s="1"/>
  <c r="M1476" i="1"/>
  <c r="N1476" i="1" s="1"/>
  <c r="M1477" i="1"/>
  <c r="N1477" i="1" s="1"/>
  <c r="M1478" i="1"/>
  <c r="N1478" i="1" s="1"/>
  <c r="M1479" i="1"/>
  <c r="N1479" i="1" s="1"/>
  <c r="M1480" i="1"/>
  <c r="N1480" i="1" s="1"/>
  <c r="M1481" i="1"/>
  <c r="N1481" i="1" s="1"/>
  <c r="M1482" i="1"/>
  <c r="N1482" i="1" s="1"/>
  <c r="M1483" i="1"/>
  <c r="N1483" i="1" s="1"/>
  <c r="M1484" i="1"/>
  <c r="N1484" i="1" s="1"/>
  <c r="M1463" i="1"/>
  <c r="N1463" i="1" s="1"/>
  <c r="M1464" i="1"/>
  <c r="N1464" i="1" s="1"/>
  <c r="M1465" i="1"/>
  <c r="N1465" i="1" s="1"/>
  <c r="M2361" i="1"/>
  <c r="N2361" i="1" s="1"/>
  <c r="M2362" i="1"/>
  <c r="N2362" i="1" s="1"/>
  <c r="M2363" i="1"/>
  <c r="N2363" i="1" s="1"/>
  <c r="M2364" i="1"/>
  <c r="N2364" i="1" s="1"/>
  <c r="M2367" i="1"/>
  <c r="N2367" i="1" s="1"/>
  <c r="M2383" i="1"/>
  <c r="N2383" i="1" s="1"/>
  <c r="M2387" i="1"/>
  <c r="N2387" i="1" s="1"/>
  <c r="M2388" i="1"/>
  <c r="N2388" i="1" s="1"/>
  <c r="M2389" i="1"/>
  <c r="N2389" i="1" s="1"/>
  <c r="M2349" i="1"/>
  <c r="N2349" i="1" s="1"/>
  <c r="M2348" i="1"/>
  <c r="N2348" i="1" s="1"/>
  <c r="M2350" i="1"/>
  <c r="N2350" i="1" s="1"/>
  <c r="M2352" i="1"/>
  <c r="N2352" i="1" s="1"/>
  <c r="M2351" i="1"/>
  <c r="N2351" i="1" s="1"/>
  <c r="M2354" i="1"/>
  <c r="N2354" i="1" s="1"/>
  <c r="M2353" i="1"/>
  <c r="N2353" i="1" s="1"/>
  <c r="M2356" i="1"/>
  <c r="N2356" i="1" s="1"/>
  <c r="M2355" i="1"/>
  <c r="N2355" i="1" s="1"/>
  <c r="M2358" i="1"/>
  <c r="N2358" i="1" s="1"/>
  <c r="M2357" i="1"/>
  <c r="N2357" i="1" s="1"/>
  <c r="M2360" i="1"/>
  <c r="N2360" i="1" s="1"/>
  <c r="M2359" i="1"/>
  <c r="N2359" i="1" s="1"/>
  <c r="M244" i="1"/>
  <c r="N244" i="1" s="1"/>
  <c r="M245" i="1"/>
  <c r="N245" i="1" s="1"/>
  <c r="M242" i="1"/>
  <c r="N242" i="1" s="1"/>
  <c r="M243" i="1"/>
  <c r="N243" i="1" s="1"/>
  <c r="M248" i="1"/>
  <c r="N248" i="1" s="1"/>
  <c r="M249" i="1"/>
  <c r="N249" i="1" s="1"/>
  <c r="M246" i="1"/>
  <c r="N246" i="1" s="1"/>
  <c r="M247" i="1"/>
  <c r="N247" i="1" s="1"/>
  <c r="M252" i="1"/>
  <c r="N252" i="1" s="1"/>
  <c r="M253" i="1"/>
  <c r="N253" i="1" s="1"/>
  <c r="M250" i="1"/>
  <c r="N250" i="1" s="1"/>
  <c r="M251" i="1"/>
  <c r="N251" i="1" s="1"/>
  <c r="M256" i="1"/>
  <c r="N256" i="1" s="1"/>
  <c r="M257" i="1"/>
  <c r="N257" i="1" s="1"/>
  <c r="M254" i="1"/>
  <c r="N254" i="1" s="1"/>
  <c r="M255" i="1"/>
  <c r="N255" i="1" s="1"/>
  <c r="M258" i="1"/>
  <c r="N258" i="1" s="1"/>
  <c r="M259" i="1"/>
  <c r="N259" i="1" s="1"/>
  <c r="M260" i="1"/>
  <c r="N260" i="1" s="1"/>
  <c r="M263" i="1"/>
  <c r="N263" i="1" s="1"/>
  <c r="M264" i="1"/>
  <c r="N264" i="1" s="1"/>
  <c r="M261" i="1"/>
  <c r="N261" i="1" s="1"/>
  <c r="M262" i="1"/>
  <c r="N262" i="1" s="1"/>
  <c r="M271" i="1"/>
  <c r="N271" i="1" s="1"/>
  <c r="M265" i="1"/>
  <c r="N265" i="1" s="1"/>
  <c r="M266" i="1"/>
  <c r="N266" i="1" s="1"/>
  <c r="M276" i="1"/>
  <c r="N276" i="1" s="1"/>
  <c r="M282" i="1"/>
  <c r="N282" i="1" s="1"/>
  <c r="M284" i="1"/>
  <c r="N284" i="1" s="1"/>
  <c r="M285" i="1"/>
  <c r="N285" i="1" s="1"/>
  <c r="M278" i="1"/>
  <c r="N278" i="1" s="1"/>
  <c r="M280" i="1"/>
  <c r="N280" i="1" s="1"/>
  <c r="M291" i="1"/>
  <c r="N291" i="1" s="1"/>
  <c r="M289" i="1"/>
  <c r="N289" i="1" s="1"/>
  <c r="M300" i="1"/>
  <c r="N300" i="1" s="1"/>
  <c r="M301" i="1"/>
  <c r="N301" i="1" s="1"/>
  <c r="M302" i="1"/>
  <c r="N302" i="1" s="1"/>
  <c r="M298" i="1"/>
  <c r="N298" i="1" s="1"/>
  <c r="M299" i="1"/>
  <c r="N299" i="1" s="1"/>
  <c r="M303" i="1"/>
  <c r="N303" i="1" s="1"/>
  <c r="M1218" i="1"/>
  <c r="N1218" i="1" s="1"/>
  <c r="M1222" i="1"/>
  <c r="N1222" i="1" s="1"/>
  <c r="M1221" i="1"/>
  <c r="N1221" i="1" s="1"/>
  <c r="M1220" i="1"/>
  <c r="N1220" i="1" s="1"/>
  <c r="M1219" i="1"/>
  <c r="N1219" i="1" s="1"/>
  <c r="M1226" i="1"/>
  <c r="N1226" i="1" s="1"/>
  <c r="M1225" i="1"/>
  <c r="N1225" i="1" s="1"/>
  <c r="M1224" i="1"/>
  <c r="N1224" i="1" s="1"/>
  <c r="M1223" i="1"/>
  <c r="N1223" i="1" s="1"/>
  <c r="M1227" i="1"/>
  <c r="N1227" i="1" s="1"/>
  <c r="M1231" i="1"/>
  <c r="N1231" i="1" s="1"/>
  <c r="M1232" i="1"/>
  <c r="N1232" i="1" s="1"/>
  <c r="M1233" i="1"/>
  <c r="N1233" i="1" s="1"/>
  <c r="M1234" i="1"/>
  <c r="N1234" i="1" s="1"/>
  <c r="M1228" i="1"/>
  <c r="N1228" i="1" s="1"/>
  <c r="M1229" i="1"/>
  <c r="N1229" i="1" s="1"/>
  <c r="M1230" i="1"/>
  <c r="N1230" i="1" s="1"/>
  <c r="M1257" i="1"/>
  <c r="N1257" i="1" s="1"/>
  <c r="M1258" i="1"/>
  <c r="N1258" i="1" s="1"/>
  <c r="M1259" i="1"/>
  <c r="N1259" i="1" s="1"/>
  <c r="M1260" i="1"/>
  <c r="N1260" i="1" s="1"/>
  <c r="M3211" i="1"/>
  <c r="N3211" i="1" s="1"/>
  <c r="M3212" i="1"/>
  <c r="N3212" i="1" s="1"/>
  <c r="M3213" i="1"/>
  <c r="N3213" i="1" s="1"/>
  <c r="M3206" i="1"/>
  <c r="N3206" i="1" s="1"/>
  <c r="M3207" i="1"/>
  <c r="N3207" i="1" s="1"/>
  <c r="M3208" i="1"/>
  <c r="N3208" i="1" s="1"/>
  <c r="M3209" i="1"/>
  <c r="N3209" i="1" s="1"/>
  <c r="M3210" i="1"/>
  <c r="N3210" i="1" s="1"/>
  <c r="M3202" i="1"/>
  <c r="N3202" i="1" s="1"/>
  <c r="M3203" i="1"/>
  <c r="N3203" i="1" s="1"/>
  <c r="M3204" i="1"/>
  <c r="N3204" i="1" s="1"/>
  <c r="M3205" i="1"/>
  <c r="N3205" i="1" s="1"/>
  <c r="M3230" i="1"/>
  <c r="N3230" i="1" s="1"/>
  <c r="M3226" i="1"/>
  <c r="N3226" i="1" s="1"/>
  <c r="M3199" i="1"/>
  <c r="N3199" i="1" s="1"/>
  <c r="M3200" i="1"/>
  <c r="N3200" i="1" s="1"/>
  <c r="M3201" i="1"/>
  <c r="N3201" i="1" s="1"/>
  <c r="M3248" i="1"/>
  <c r="N3248" i="1" s="1"/>
  <c r="M3249" i="1"/>
  <c r="N3249" i="1" s="1"/>
  <c r="M3246" i="1"/>
  <c r="N3246" i="1" s="1"/>
  <c r="M3247" i="1"/>
  <c r="N3247" i="1" s="1"/>
  <c r="M3245" i="1"/>
  <c r="N3245" i="1" s="1"/>
  <c r="M3241" i="1"/>
  <c r="N3241" i="1" s="1"/>
  <c r="M3250" i="1"/>
  <c r="N3250" i="1" s="1"/>
  <c r="M3194" i="1"/>
  <c r="N3194" i="1" s="1"/>
  <c r="M3195" i="1"/>
  <c r="N3195" i="1" s="1"/>
  <c r="M3196" i="1"/>
  <c r="N3196" i="1" s="1"/>
  <c r="M3197" i="1"/>
  <c r="N3197" i="1" s="1"/>
  <c r="M3198" i="1"/>
  <c r="N3198" i="1" s="1"/>
  <c r="M2123" i="1"/>
  <c r="N2123" i="1" s="1"/>
  <c r="M2124" i="1"/>
  <c r="N2124" i="1" s="1"/>
  <c r="M2125" i="1"/>
  <c r="N2125" i="1" s="1"/>
  <c r="M2126" i="1"/>
  <c r="N2126" i="1" s="1"/>
  <c r="M2154" i="1"/>
  <c r="N2154" i="1" s="1"/>
  <c r="M2158" i="1"/>
  <c r="N2158" i="1" s="1"/>
  <c r="M2159" i="1"/>
  <c r="N2159" i="1" s="1"/>
  <c r="M2134" i="1"/>
  <c r="N2134" i="1" s="1"/>
  <c r="M2135" i="1"/>
  <c r="N2135" i="1" s="1"/>
  <c r="M2136" i="1"/>
  <c r="N2136" i="1" s="1"/>
  <c r="M2137" i="1"/>
  <c r="N2137" i="1" s="1"/>
  <c r="M2138" i="1"/>
  <c r="N2138" i="1" s="1"/>
  <c r="M2139" i="1"/>
  <c r="N2139" i="1" s="1"/>
  <c r="M2128" i="1"/>
  <c r="N2128" i="1" s="1"/>
  <c r="M2129" i="1"/>
  <c r="N2129" i="1" s="1"/>
  <c r="M2130" i="1"/>
  <c r="N2130" i="1" s="1"/>
  <c r="M2131" i="1"/>
  <c r="N2131" i="1" s="1"/>
  <c r="M2132" i="1"/>
  <c r="N2132" i="1" s="1"/>
  <c r="M2133" i="1"/>
  <c r="N2133" i="1" s="1"/>
  <c r="M2127" i="1"/>
  <c r="N2127" i="1" s="1"/>
  <c r="M2170" i="1"/>
  <c r="N2170" i="1" s="1"/>
  <c r="M2171" i="1"/>
  <c r="N2171" i="1" s="1"/>
  <c r="M2172" i="1"/>
  <c r="N2172" i="1" s="1"/>
  <c r="M2162" i="1"/>
  <c r="N2162" i="1" s="1"/>
  <c r="M2169" i="1"/>
  <c r="N2169" i="1" s="1"/>
  <c r="M409" i="1"/>
  <c r="N409" i="1" s="1"/>
  <c r="M391" i="1"/>
  <c r="N391" i="1" s="1"/>
  <c r="M393" i="1"/>
  <c r="N393" i="1" s="1"/>
  <c r="M385" i="1"/>
  <c r="N385" i="1" s="1"/>
  <c r="M386" i="1"/>
  <c r="N386" i="1" s="1"/>
  <c r="M387" i="1"/>
  <c r="N387" i="1" s="1"/>
  <c r="M388" i="1"/>
  <c r="N388" i="1" s="1"/>
  <c r="M389" i="1"/>
  <c r="N389" i="1" s="1"/>
  <c r="M404" i="1"/>
  <c r="N404" i="1" s="1"/>
  <c r="M399" i="1"/>
  <c r="N399" i="1" s="1"/>
  <c r="M383" i="1"/>
  <c r="N383" i="1" s="1"/>
  <c r="M384" i="1"/>
  <c r="N384" i="1" s="1"/>
  <c r="M371" i="1"/>
  <c r="N371" i="1" s="1"/>
  <c r="M372" i="1"/>
  <c r="N372" i="1" s="1"/>
  <c r="M370" i="1"/>
  <c r="N370" i="1" s="1"/>
  <c r="M376" i="1"/>
  <c r="N376" i="1" s="1"/>
  <c r="M377" i="1"/>
  <c r="N377" i="1" s="1"/>
  <c r="M378" i="1"/>
  <c r="N378" i="1" s="1"/>
  <c r="M373" i="1"/>
  <c r="N373" i="1" s="1"/>
  <c r="M374" i="1"/>
  <c r="N374" i="1" s="1"/>
  <c r="M375" i="1"/>
  <c r="N375" i="1" s="1"/>
  <c r="M379" i="1"/>
  <c r="N379" i="1" s="1"/>
  <c r="M380" i="1"/>
  <c r="N380" i="1" s="1"/>
  <c r="M381" i="1"/>
  <c r="N381" i="1" s="1"/>
  <c r="M382" i="1"/>
  <c r="N382" i="1" s="1"/>
  <c r="M430" i="1"/>
  <c r="N430" i="1" s="1"/>
  <c r="M431" i="1"/>
  <c r="N431" i="1" s="1"/>
  <c r="M429" i="1"/>
  <c r="N429" i="1" s="1"/>
  <c r="M432" i="1"/>
  <c r="N432" i="1" s="1"/>
  <c r="M426" i="1"/>
  <c r="N426" i="1" s="1"/>
  <c r="M2288" i="1"/>
  <c r="N2288" i="1" s="1"/>
  <c r="M2292" i="1"/>
  <c r="N2292" i="1" s="1"/>
  <c r="M2293" i="1"/>
  <c r="N2293" i="1" s="1"/>
  <c r="M2294" i="1"/>
  <c r="N2294" i="1" s="1"/>
  <c r="M2295" i="1"/>
  <c r="N2295" i="1" s="1"/>
  <c r="M2296" i="1"/>
  <c r="N2296" i="1" s="1"/>
  <c r="M2297" i="1"/>
  <c r="N2297" i="1" s="1"/>
  <c r="M2298" i="1"/>
  <c r="N2298" i="1" s="1"/>
  <c r="M2299" i="1"/>
  <c r="N2299" i="1" s="1"/>
  <c r="M2300" i="1"/>
  <c r="N2300" i="1" s="1"/>
  <c r="M2260" i="1"/>
  <c r="N2260" i="1" s="1"/>
  <c r="M2261" i="1"/>
  <c r="N2261" i="1" s="1"/>
  <c r="M2262" i="1"/>
  <c r="N2262" i="1" s="1"/>
  <c r="M2263" i="1"/>
  <c r="N2263" i="1" s="1"/>
  <c r="M2264" i="1"/>
  <c r="N2264" i="1" s="1"/>
  <c r="M2265" i="1"/>
  <c r="N2265" i="1" s="1"/>
  <c r="M2266" i="1"/>
  <c r="N2266" i="1" s="1"/>
  <c r="M2267" i="1"/>
  <c r="N2267" i="1" s="1"/>
  <c r="M2268" i="1"/>
  <c r="N2268" i="1" s="1"/>
  <c r="M2269" i="1"/>
  <c r="N2269" i="1" s="1"/>
  <c r="M2270" i="1"/>
  <c r="N2270" i="1" s="1"/>
  <c r="M2271" i="1"/>
  <c r="N2271" i="1" s="1"/>
  <c r="M2272" i="1"/>
  <c r="N2272" i="1" s="1"/>
  <c r="M2273" i="1"/>
  <c r="N2273" i="1" s="1"/>
  <c r="M2274" i="1"/>
  <c r="N2274" i="1" s="1"/>
  <c r="M2283" i="1"/>
  <c r="N2283" i="1" s="1"/>
  <c r="M199" i="1"/>
  <c r="N199" i="1" s="1"/>
  <c r="M200" i="1"/>
  <c r="N200" i="1" s="1"/>
  <c r="M201" i="1"/>
  <c r="N201" i="1" s="1"/>
  <c r="M196" i="1"/>
  <c r="N196" i="1" s="1"/>
  <c r="M197" i="1"/>
  <c r="N197" i="1" s="1"/>
  <c r="M198" i="1"/>
  <c r="N198" i="1" s="1"/>
  <c r="M220" i="1"/>
  <c r="N220" i="1" s="1"/>
  <c r="M215" i="1"/>
  <c r="N215" i="1" s="1"/>
  <c r="M216" i="1"/>
  <c r="N216" i="1" s="1"/>
  <c r="M217" i="1"/>
  <c r="N217" i="1" s="1"/>
  <c r="M211" i="1"/>
  <c r="N211" i="1" s="1"/>
  <c r="M212" i="1"/>
  <c r="N212" i="1" s="1"/>
  <c r="M213" i="1"/>
  <c r="N213" i="1" s="1"/>
  <c r="M214" i="1"/>
  <c r="N214" i="1" s="1"/>
  <c r="M207" i="1"/>
  <c r="N207" i="1" s="1"/>
  <c r="M208" i="1"/>
  <c r="N208" i="1" s="1"/>
  <c r="M209" i="1"/>
  <c r="N209" i="1" s="1"/>
  <c r="M210" i="1"/>
  <c r="N210" i="1" s="1"/>
  <c r="M204" i="1"/>
  <c r="N204" i="1" s="1"/>
  <c r="M205" i="1"/>
  <c r="N205" i="1" s="1"/>
  <c r="M206" i="1"/>
  <c r="N206" i="1" s="1"/>
  <c r="M202" i="1"/>
  <c r="N202" i="1" s="1"/>
  <c r="M203" i="1"/>
  <c r="N203" i="1" s="1"/>
  <c r="M230" i="1"/>
  <c r="N230" i="1" s="1"/>
  <c r="M231" i="1"/>
  <c r="N231" i="1" s="1"/>
  <c r="M228" i="1"/>
  <c r="N228" i="1" s="1"/>
  <c r="M229" i="1"/>
  <c r="N229" i="1" s="1"/>
  <c r="M232" i="1"/>
  <c r="N232" i="1" s="1"/>
  <c r="M239" i="1"/>
  <c r="N239" i="1" s="1"/>
  <c r="M240" i="1"/>
  <c r="N240" i="1" s="1"/>
  <c r="M235" i="1"/>
  <c r="N235" i="1" s="1"/>
  <c r="M236" i="1"/>
  <c r="N236" i="1" s="1"/>
  <c r="M233" i="1"/>
  <c r="N233" i="1" s="1"/>
  <c r="M234" i="1"/>
  <c r="N234" i="1" s="1"/>
  <c r="M2642" i="1"/>
  <c r="N2642" i="1" s="1"/>
  <c r="M2641" i="1"/>
  <c r="N2641" i="1" s="1"/>
  <c r="M2643" i="1"/>
  <c r="N2643" i="1" s="1"/>
  <c r="M2648" i="1"/>
  <c r="N2648" i="1" s="1"/>
  <c r="M2645" i="1"/>
  <c r="N2645" i="1" s="1"/>
  <c r="M2644" i="1"/>
  <c r="N2644" i="1" s="1"/>
  <c r="M2647" i="1"/>
  <c r="N2647" i="1" s="1"/>
  <c r="M2646" i="1"/>
  <c r="N2646" i="1" s="1"/>
  <c r="M2656" i="1"/>
  <c r="N2656" i="1" s="1"/>
  <c r="M2655" i="1"/>
  <c r="N2655" i="1" s="1"/>
  <c r="M2657" i="1"/>
  <c r="N2657" i="1" s="1"/>
  <c r="M2619" i="1"/>
  <c r="N2619" i="1" s="1"/>
  <c r="M2620" i="1"/>
  <c r="N2620" i="1" s="1"/>
  <c r="M2618" i="1"/>
  <c r="N2618" i="1" s="1"/>
  <c r="M2617" i="1"/>
  <c r="N2617" i="1" s="1"/>
  <c r="M2630" i="1"/>
  <c r="N2630" i="1" s="1"/>
  <c r="M2631" i="1"/>
  <c r="N2631" i="1" s="1"/>
  <c r="M2629" i="1"/>
  <c r="N2629" i="1" s="1"/>
  <c r="M2633" i="1"/>
  <c r="N2633" i="1" s="1"/>
  <c r="M2632" i="1"/>
  <c r="N2632" i="1" s="1"/>
  <c r="M2624" i="1"/>
  <c r="N2624" i="1" s="1"/>
  <c r="M2625" i="1"/>
  <c r="N2625" i="1" s="1"/>
  <c r="M2623" i="1"/>
  <c r="N2623" i="1" s="1"/>
  <c r="M2627" i="1"/>
  <c r="N2627" i="1" s="1"/>
  <c r="M2628" i="1"/>
  <c r="N2628" i="1" s="1"/>
  <c r="M2626" i="1"/>
  <c r="N2626" i="1" s="1"/>
  <c r="M2622" i="1"/>
  <c r="N2622" i="1" s="1"/>
  <c r="M2621" i="1"/>
  <c r="N2621" i="1" s="1"/>
  <c r="M1072" i="1"/>
  <c r="N1072" i="1" s="1"/>
  <c r="M1065" i="1"/>
  <c r="N1065" i="1" s="1"/>
  <c r="M1064" i="1"/>
  <c r="N1064" i="1" s="1"/>
  <c r="M1063" i="1"/>
  <c r="N1063" i="1" s="1"/>
  <c r="M1066" i="1"/>
  <c r="N1066" i="1" s="1"/>
  <c r="M1062" i="1"/>
  <c r="N1062" i="1" s="1"/>
  <c r="M1061" i="1"/>
  <c r="N1061" i="1" s="1"/>
  <c r="M1060" i="1"/>
  <c r="N1060" i="1" s="1"/>
  <c r="M1059" i="1"/>
  <c r="N1059" i="1" s="1"/>
  <c r="M1054" i="1"/>
  <c r="N1054" i="1" s="1"/>
  <c r="M1053" i="1"/>
  <c r="N1053" i="1" s="1"/>
  <c r="M1055" i="1"/>
  <c r="N1055" i="1" s="1"/>
  <c r="M1076" i="1"/>
  <c r="N1076" i="1" s="1"/>
  <c r="M1075" i="1"/>
  <c r="N1075" i="1" s="1"/>
  <c r="M1074" i="1"/>
  <c r="N1074" i="1" s="1"/>
  <c r="M1079" i="1"/>
  <c r="N1079" i="1" s="1"/>
  <c r="M1078" i="1"/>
  <c r="N1078" i="1" s="1"/>
  <c r="M1077" i="1"/>
  <c r="N1077" i="1" s="1"/>
  <c r="M1051" i="1"/>
  <c r="N1051" i="1" s="1"/>
  <c r="M1048" i="1"/>
  <c r="N1048" i="1" s="1"/>
  <c r="M1049" i="1"/>
  <c r="N1049" i="1" s="1"/>
  <c r="M1050" i="1"/>
  <c r="N1050" i="1" s="1"/>
  <c r="M1046" i="1"/>
  <c r="N1046" i="1" s="1"/>
  <c r="M1047" i="1"/>
  <c r="N1047" i="1" s="1"/>
  <c r="M1044" i="1"/>
  <c r="N1044" i="1" s="1"/>
  <c r="M1045" i="1"/>
  <c r="N1045" i="1" s="1"/>
  <c r="M1052" i="1"/>
  <c r="N1052" i="1" s="1"/>
  <c r="M1037" i="1"/>
  <c r="N1037" i="1" s="1"/>
  <c r="M1042" i="1"/>
  <c r="N1042" i="1" s="1"/>
  <c r="M1043" i="1"/>
  <c r="N1043" i="1" s="1"/>
  <c r="M1041" i="1"/>
  <c r="N1041" i="1" s="1"/>
  <c r="M1040" i="1"/>
  <c r="N1040" i="1" s="1"/>
  <c r="M1038" i="1"/>
  <c r="N1038" i="1" s="1"/>
  <c r="M1039" i="1"/>
  <c r="N1039" i="1" s="1"/>
  <c r="M2432" i="1"/>
  <c r="N2432" i="1" s="1"/>
  <c r="M2431" i="1"/>
  <c r="N2431" i="1" s="1"/>
  <c r="M2434" i="1"/>
  <c r="N2434" i="1" s="1"/>
  <c r="M2433" i="1"/>
  <c r="N2433" i="1" s="1"/>
  <c r="M2435" i="1"/>
  <c r="N2435" i="1" s="1"/>
  <c r="M2427" i="1"/>
  <c r="N2427" i="1" s="1"/>
  <c r="M2429" i="1"/>
  <c r="N2429" i="1" s="1"/>
  <c r="M2428" i="1"/>
  <c r="N2428" i="1" s="1"/>
  <c r="M2430" i="1"/>
  <c r="N2430" i="1" s="1"/>
  <c r="M2421" i="1"/>
  <c r="N2421" i="1" s="1"/>
  <c r="M2423" i="1"/>
  <c r="N2423" i="1" s="1"/>
  <c r="M2422" i="1"/>
  <c r="N2422" i="1" s="1"/>
  <c r="M2425" i="1"/>
  <c r="N2425" i="1" s="1"/>
  <c r="M2424" i="1"/>
  <c r="N2424" i="1" s="1"/>
  <c r="M2444" i="1"/>
  <c r="N2444" i="1" s="1"/>
  <c r="M2447" i="1"/>
  <c r="N2447" i="1" s="1"/>
  <c r="M2446" i="1"/>
  <c r="N2446" i="1" s="1"/>
  <c r="M2415" i="1"/>
  <c r="N2415" i="1" s="1"/>
  <c r="M2414" i="1"/>
  <c r="N2414" i="1" s="1"/>
  <c r="M2417" i="1"/>
  <c r="N2417" i="1" s="1"/>
  <c r="M2418" i="1"/>
  <c r="N2418" i="1" s="1"/>
  <c r="M2416" i="1"/>
  <c r="N2416" i="1" s="1"/>
  <c r="M2420" i="1"/>
  <c r="N2420" i="1" s="1"/>
  <c r="M2419" i="1"/>
  <c r="N2419" i="1" s="1"/>
  <c r="M2412" i="1"/>
  <c r="N2412" i="1" s="1"/>
  <c r="M2413" i="1"/>
  <c r="N2413" i="1" s="1"/>
  <c r="M6" i="1"/>
  <c r="N6" i="1" s="1"/>
  <c r="M5" i="1"/>
  <c r="N5" i="1" s="1"/>
  <c r="M3" i="1"/>
  <c r="N3" i="1" s="1"/>
  <c r="M4" i="1"/>
  <c r="N4" i="1" s="1"/>
  <c r="M2" i="1"/>
  <c r="N2" i="1" s="1"/>
  <c r="M33" i="1"/>
  <c r="N33" i="1" s="1"/>
  <c r="M32" i="1"/>
  <c r="N32" i="1" s="1"/>
  <c r="M31" i="1"/>
  <c r="N31" i="1" s="1"/>
  <c r="M29" i="1"/>
  <c r="N29" i="1" s="1"/>
  <c r="M34" i="1"/>
  <c r="N34" i="1" s="1"/>
  <c r="M10" i="1"/>
  <c r="N10" i="1" s="1"/>
  <c r="M9" i="1"/>
  <c r="N9" i="1" s="1"/>
  <c r="M8" i="1"/>
  <c r="N8" i="1" s="1"/>
  <c r="M7" i="1"/>
  <c r="N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20" i="1"/>
  <c r="N20" i="1" s="1"/>
  <c r="M21" i="1"/>
  <c r="N21" i="1" s="1"/>
  <c r="M19" i="1"/>
  <c r="N19" i="1" s="1"/>
  <c r="M18" i="1"/>
  <c r="N18" i="1" s="1"/>
  <c r="M17" i="1"/>
  <c r="N17" i="1" s="1"/>
  <c r="M3161" i="1"/>
  <c r="N3161" i="1" s="1"/>
  <c r="M3160" i="1"/>
  <c r="N3160" i="1" s="1"/>
  <c r="M3157" i="1"/>
  <c r="N3157" i="1" s="1"/>
  <c r="M3159" i="1"/>
  <c r="N3159" i="1" s="1"/>
  <c r="M3158" i="1"/>
  <c r="N3158" i="1" s="1"/>
  <c r="M3154" i="1"/>
  <c r="N3154" i="1" s="1"/>
  <c r="M3153" i="1"/>
  <c r="N3153" i="1" s="1"/>
  <c r="M3156" i="1"/>
  <c r="N3156" i="1" s="1"/>
  <c r="M3155" i="1"/>
  <c r="N3155" i="1" s="1"/>
  <c r="M3150" i="1"/>
  <c r="N3150" i="1" s="1"/>
  <c r="M3149" i="1"/>
  <c r="N3149" i="1" s="1"/>
  <c r="M3152" i="1"/>
  <c r="N3152" i="1" s="1"/>
  <c r="M3151" i="1"/>
  <c r="N3151" i="1" s="1"/>
  <c r="M3148" i="1"/>
  <c r="N3148" i="1" s="1"/>
  <c r="M3147" i="1"/>
  <c r="N3147" i="1" s="1"/>
  <c r="M3146" i="1"/>
  <c r="N3146" i="1" s="1"/>
  <c r="M3145" i="1"/>
  <c r="N3145" i="1" s="1"/>
  <c r="M2093" i="1"/>
  <c r="N2093" i="1" s="1"/>
  <c r="M2097" i="1"/>
  <c r="N2097" i="1" s="1"/>
  <c r="M2096" i="1"/>
  <c r="N2096" i="1" s="1"/>
  <c r="M2095" i="1"/>
  <c r="N2095" i="1" s="1"/>
  <c r="M2094" i="1"/>
  <c r="N2094" i="1" s="1"/>
  <c r="M2101" i="1"/>
  <c r="N2101" i="1" s="1"/>
  <c r="M2100" i="1"/>
  <c r="N2100" i="1" s="1"/>
  <c r="M2099" i="1"/>
  <c r="N2099" i="1" s="1"/>
  <c r="M2098" i="1"/>
  <c r="N2098" i="1" s="1"/>
  <c r="M2102" i="1"/>
  <c r="N2102" i="1" s="1"/>
  <c r="M2104" i="1"/>
  <c r="N2104" i="1" s="1"/>
  <c r="M2103" i="1"/>
  <c r="N2103" i="1" s="1"/>
  <c r="M2107" i="1"/>
  <c r="N2107" i="1" s="1"/>
  <c r="M2106" i="1"/>
  <c r="N2106" i="1" s="1"/>
  <c r="M2105" i="1"/>
  <c r="N2105" i="1" s="1"/>
  <c r="M3300" i="1"/>
  <c r="N3300" i="1" s="1"/>
  <c r="M3306" i="1"/>
  <c r="N3306" i="1" s="1"/>
  <c r="M3308" i="1"/>
  <c r="N3308" i="1" s="1"/>
  <c r="M3307" i="1"/>
  <c r="N3307" i="1" s="1"/>
  <c r="M3310" i="1"/>
  <c r="N3310" i="1" s="1"/>
  <c r="M3309" i="1"/>
  <c r="N3309" i="1" s="1"/>
  <c r="M3302" i="1"/>
  <c r="N3302" i="1" s="1"/>
  <c r="M3301" i="1"/>
  <c r="N3301" i="1" s="1"/>
  <c r="M3304" i="1"/>
  <c r="N3304" i="1" s="1"/>
  <c r="M3303" i="1"/>
  <c r="N3303" i="1" s="1"/>
  <c r="M3305" i="1"/>
  <c r="N3305" i="1" s="1"/>
  <c r="M1995" i="1"/>
  <c r="N1995" i="1" s="1"/>
  <c r="M1994" i="1"/>
  <c r="N1994" i="1" s="1"/>
  <c r="M1993" i="1"/>
  <c r="N1993" i="1" s="1"/>
  <c r="M1999" i="1"/>
  <c r="N1999" i="1" s="1"/>
  <c r="M1998" i="1"/>
  <c r="N1998" i="1" s="1"/>
  <c r="M1997" i="1"/>
  <c r="N1997" i="1" s="1"/>
  <c r="M1996" i="1"/>
  <c r="N1996" i="1" s="1"/>
  <c r="M2001" i="1"/>
  <c r="N2001" i="1" s="1"/>
  <c r="M2000" i="1"/>
  <c r="N2000" i="1" s="1"/>
  <c r="M2408" i="1"/>
  <c r="N2408" i="1" s="1"/>
  <c r="M2400" i="1"/>
  <c r="N2400" i="1" s="1"/>
  <c r="M2390" i="1"/>
  <c r="N2390" i="1" s="1"/>
  <c r="M2392" i="1"/>
  <c r="N2392" i="1" s="1"/>
  <c r="M2391" i="1"/>
  <c r="N2391" i="1" s="1"/>
  <c r="M133" i="1"/>
  <c r="N133" i="1" s="1"/>
  <c r="M132" i="1"/>
  <c r="N132" i="1" s="1"/>
  <c r="M131" i="1"/>
  <c r="N131" i="1" s="1"/>
  <c r="M636" i="1"/>
  <c r="N636" i="1" s="1"/>
  <c r="M635" i="1"/>
  <c r="N635" i="1" s="1"/>
  <c r="M637" i="1"/>
  <c r="N637" i="1" s="1"/>
  <c r="M648" i="1"/>
  <c r="N648" i="1" s="1"/>
  <c r="M436" i="1"/>
  <c r="N436" i="1" s="1"/>
  <c r="M433" i="1"/>
  <c r="N433" i="1" s="1"/>
  <c r="M434" i="1"/>
  <c r="N434" i="1" s="1"/>
  <c r="M435" i="1"/>
  <c r="N435" i="1" s="1"/>
  <c r="M601" i="1"/>
  <c r="N601" i="1" s="1"/>
  <c r="M599" i="1"/>
  <c r="N599" i="1" s="1"/>
  <c r="M600" i="1"/>
  <c r="N600" i="1" s="1"/>
  <c r="M598" i="1"/>
  <c r="N598" i="1" s="1"/>
  <c r="M901" i="1"/>
  <c r="N901" i="1" s="1"/>
  <c r="M902" i="1"/>
  <c r="N902" i="1" s="1"/>
  <c r="M903" i="1"/>
  <c r="N903" i="1" s="1"/>
  <c r="M899" i="1"/>
  <c r="N899" i="1" s="1"/>
  <c r="M900" i="1"/>
  <c r="N900" i="1" s="1"/>
  <c r="M1016" i="1"/>
  <c r="N1016" i="1" s="1"/>
  <c r="M1020" i="1"/>
  <c r="N1020" i="1" s="1"/>
  <c r="M1019" i="1"/>
  <c r="N1019" i="1" s="1"/>
  <c r="M1018" i="1"/>
  <c r="N1018" i="1" s="1"/>
  <c r="M1017" i="1"/>
  <c r="N1017" i="1" s="1"/>
  <c r="M1024" i="1"/>
  <c r="N1024" i="1" s="1"/>
  <c r="M1022" i="1"/>
  <c r="N1022" i="1" s="1"/>
  <c r="M1023" i="1"/>
  <c r="N1023" i="1" s="1"/>
  <c r="M1021" i="1"/>
  <c r="N1021" i="1" s="1"/>
  <c r="M1027" i="1"/>
  <c r="N1027" i="1" s="1"/>
  <c r="M1036" i="1"/>
  <c r="N1036" i="1" s="1"/>
  <c r="M1035" i="1"/>
  <c r="N1035" i="1" s="1"/>
  <c r="M1716" i="1"/>
  <c r="N1716" i="1" s="1"/>
  <c r="M1705" i="1"/>
  <c r="N1705" i="1" s="1"/>
  <c r="M1704" i="1"/>
  <c r="N1704" i="1" s="1"/>
  <c r="M1708" i="1"/>
  <c r="N1708" i="1" s="1"/>
  <c r="M1709" i="1"/>
  <c r="N1709" i="1" s="1"/>
  <c r="M1706" i="1"/>
  <c r="N1706" i="1" s="1"/>
  <c r="M1707" i="1"/>
  <c r="N1707" i="1" s="1"/>
  <c r="M1711" i="1"/>
  <c r="N1711" i="1" s="1"/>
  <c r="M1712" i="1"/>
  <c r="N1712" i="1" s="1"/>
  <c r="M1710" i="1"/>
  <c r="N1710" i="1" s="1"/>
  <c r="M1713" i="1"/>
  <c r="N1713" i="1" s="1"/>
  <c r="M1714" i="1"/>
  <c r="N1714" i="1" s="1"/>
  <c r="M1992" i="1"/>
  <c r="N1992" i="1" s="1"/>
  <c r="M1990" i="1"/>
  <c r="N1990" i="1" s="1"/>
  <c r="M1989" i="1"/>
  <c r="N1989" i="1" s="1"/>
  <c r="M1988" i="1"/>
  <c r="N1988" i="1" s="1"/>
  <c r="M1985" i="1"/>
  <c r="N1985" i="1" s="1"/>
  <c r="M1986" i="1"/>
  <c r="N1986" i="1" s="1"/>
  <c r="M1982" i="1"/>
  <c r="N1982" i="1" s="1"/>
  <c r="M1983" i="1"/>
  <c r="N1983" i="1" s="1"/>
  <c r="M1980" i="1"/>
  <c r="N1980" i="1" s="1"/>
  <c r="M1981" i="1"/>
  <c r="N1981" i="1" s="1"/>
  <c r="M1979" i="1"/>
  <c r="N1979" i="1" s="1"/>
  <c r="M1978" i="1"/>
  <c r="N1978" i="1" s="1"/>
  <c r="M1633" i="1"/>
  <c r="N1633" i="1" s="1"/>
  <c r="M1631" i="1"/>
  <c r="N1631" i="1" s="1"/>
  <c r="M1632" i="1"/>
  <c r="N1632" i="1" s="1"/>
  <c r="M1634" i="1"/>
  <c r="N1634" i="1" s="1"/>
  <c r="M1626" i="1"/>
  <c r="N1626" i="1" s="1"/>
  <c r="M1627" i="1"/>
  <c r="N1627" i="1" s="1"/>
  <c r="M1624" i="1"/>
  <c r="N1624" i="1" s="1"/>
  <c r="M1625" i="1"/>
  <c r="N1625" i="1" s="1"/>
  <c r="M1630" i="1"/>
  <c r="N1630" i="1" s="1"/>
  <c r="M1628" i="1"/>
  <c r="N1628" i="1" s="1"/>
  <c r="M1629" i="1"/>
  <c r="N1629" i="1" s="1"/>
  <c r="M1621" i="1"/>
  <c r="N1621" i="1" s="1"/>
  <c r="M1622" i="1"/>
  <c r="N1622" i="1" s="1"/>
  <c r="M1623" i="1"/>
  <c r="N1623" i="1" s="1"/>
  <c r="M2545" i="1"/>
  <c r="N2545" i="1" s="1"/>
  <c r="M2544" i="1"/>
  <c r="N2544" i="1" s="1"/>
  <c r="M2543" i="1"/>
  <c r="N2543" i="1" s="1"/>
  <c r="M2541" i="1"/>
  <c r="N2541" i="1" s="1"/>
  <c r="M2542" i="1"/>
  <c r="N2542" i="1" s="1"/>
  <c r="M2548" i="1"/>
  <c r="N2548" i="1" s="1"/>
  <c r="M2546" i="1"/>
  <c r="N2546" i="1" s="1"/>
  <c r="M2547" i="1"/>
  <c r="N2547" i="1" s="1"/>
  <c r="M2540" i="1"/>
  <c r="N2540" i="1" s="1"/>
  <c r="M2539" i="1"/>
  <c r="N2539" i="1" s="1"/>
  <c r="M2538" i="1"/>
  <c r="N2538" i="1" s="1"/>
  <c r="M2537" i="1"/>
  <c r="N2537" i="1" s="1"/>
  <c r="M811" i="1"/>
  <c r="N811" i="1" s="1"/>
  <c r="M812" i="1"/>
  <c r="N812" i="1" s="1"/>
  <c r="M809" i="1"/>
  <c r="N809" i="1" s="1"/>
  <c r="M810" i="1"/>
  <c r="N810" i="1" s="1"/>
  <c r="M814" i="1"/>
  <c r="N814" i="1" s="1"/>
  <c r="M813" i="1"/>
  <c r="N813" i="1" s="1"/>
  <c r="M816" i="1"/>
  <c r="N816" i="1" s="1"/>
  <c r="M815" i="1"/>
  <c r="N815" i="1" s="1"/>
  <c r="M817" i="1"/>
  <c r="N817" i="1" s="1"/>
  <c r="M808" i="1"/>
  <c r="N808" i="1" s="1"/>
  <c r="M806" i="1"/>
  <c r="N806" i="1" s="1"/>
  <c r="M807" i="1"/>
  <c r="N807" i="1" s="1"/>
  <c r="M2817" i="1"/>
  <c r="N2817" i="1" s="1"/>
  <c r="M2815" i="1"/>
  <c r="N2815" i="1" s="1"/>
  <c r="M2816" i="1"/>
  <c r="N2816" i="1" s="1"/>
  <c r="M2814" i="1"/>
  <c r="N2814" i="1" s="1"/>
  <c r="M2813" i="1"/>
  <c r="N2813" i="1" s="1"/>
  <c r="M2812" i="1"/>
  <c r="N2812" i="1" s="1"/>
  <c r="M2810" i="1"/>
  <c r="N2810" i="1" s="1"/>
  <c r="M2811" i="1"/>
  <c r="N2811" i="1" s="1"/>
  <c r="M2809" i="1"/>
  <c r="N2809" i="1" s="1"/>
  <c r="M2818" i="1"/>
  <c r="N2818" i="1" s="1"/>
  <c r="M2819" i="1"/>
  <c r="N2819" i="1" s="1"/>
  <c r="M2820" i="1"/>
  <c r="N2820" i="1" s="1"/>
  <c r="M359" i="1"/>
  <c r="N359" i="1" s="1"/>
  <c r="M360" i="1"/>
  <c r="N360" i="1" s="1"/>
  <c r="M358" i="1"/>
  <c r="N358" i="1" s="1"/>
  <c r="M361" i="1"/>
  <c r="N361" i="1" s="1"/>
  <c r="M357" i="1"/>
  <c r="N357" i="1" s="1"/>
  <c r="M364" i="1"/>
  <c r="N364" i="1" s="1"/>
  <c r="M367" i="1"/>
  <c r="N367" i="1" s="1"/>
  <c r="M368" i="1"/>
  <c r="N368" i="1" s="1"/>
  <c r="M366" i="1"/>
  <c r="N366" i="1" s="1"/>
  <c r="M363" i="1"/>
  <c r="N363" i="1" s="1"/>
  <c r="M362" i="1"/>
  <c r="N362" i="1" s="1"/>
  <c r="M1324" i="1"/>
  <c r="N1324" i="1" s="1"/>
  <c r="M1325" i="1"/>
  <c r="N1325" i="1" s="1"/>
  <c r="M1322" i="1"/>
  <c r="N1322" i="1" s="1"/>
  <c r="M1323" i="1"/>
  <c r="N1323" i="1" s="1"/>
  <c r="M1321" i="1"/>
  <c r="N1321" i="1" s="1"/>
  <c r="M1328" i="1"/>
  <c r="N1328" i="1" s="1"/>
  <c r="M1327" i="1"/>
  <c r="N1327" i="1" s="1"/>
  <c r="M1326" i="1"/>
  <c r="N1326" i="1" s="1"/>
  <c r="M1330" i="1"/>
  <c r="N1330" i="1" s="1"/>
  <c r="M1329" i="1"/>
  <c r="N1329" i="1" s="1"/>
  <c r="M1320" i="1"/>
  <c r="N1320" i="1" s="1"/>
  <c r="M1319" i="1"/>
  <c r="N1319" i="1" s="1"/>
  <c r="M1331" i="1"/>
  <c r="N1331" i="1" s="1"/>
  <c r="M1814" i="1"/>
  <c r="N1814" i="1" s="1"/>
  <c r="M1812" i="1"/>
  <c r="N1812" i="1" s="1"/>
  <c r="M1813" i="1"/>
  <c r="N1813" i="1" s="1"/>
  <c r="M1815" i="1"/>
  <c r="N1815" i="1" s="1"/>
  <c r="M1809" i="1"/>
  <c r="N1809" i="1" s="1"/>
  <c r="M1811" i="1"/>
  <c r="N1811" i="1" s="1"/>
  <c r="M1810" i="1"/>
  <c r="N1810" i="1" s="1"/>
  <c r="M1807" i="1"/>
  <c r="N1807" i="1" s="1"/>
  <c r="M1808" i="1"/>
  <c r="N1808" i="1" s="1"/>
  <c r="M822" i="1"/>
  <c r="N822" i="1" s="1"/>
  <c r="M823" i="1"/>
  <c r="N823" i="1" s="1"/>
  <c r="M832" i="1"/>
  <c r="N832" i="1" s="1"/>
  <c r="M831" i="1"/>
  <c r="N831" i="1" s="1"/>
  <c r="M824" i="1"/>
  <c r="N824" i="1" s="1"/>
  <c r="M828" i="1"/>
  <c r="N828" i="1" s="1"/>
  <c r="M827" i="1"/>
  <c r="N827" i="1" s="1"/>
  <c r="M825" i="1"/>
  <c r="N825" i="1" s="1"/>
  <c r="M826" i="1"/>
  <c r="N826" i="1" s="1"/>
  <c r="M829" i="1"/>
  <c r="N829" i="1" s="1"/>
  <c r="M830" i="1"/>
  <c r="N830" i="1" s="1"/>
  <c r="M2558" i="1"/>
  <c r="N2558" i="1" s="1"/>
  <c r="M2557" i="1"/>
  <c r="N2557" i="1" s="1"/>
  <c r="M2554" i="1"/>
  <c r="N2554" i="1" s="1"/>
  <c r="M2553" i="1"/>
  <c r="N2553" i="1" s="1"/>
  <c r="M2552" i="1"/>
  <c r="N2552" i="1" s="1"/>
  <c r="M2555" i="1"/>
  <c r="N2555" i="1" s="1"/>
  <c r="M2556" i="1"/>
  <c r="N2556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1941" i="1"/>
  <c r="N1941" i="1" s="1"/>
  <c r="M1942" i="1"/>
  <c r="N1942" i="1" s="1"/>
  <c r="M1944" i="1"/>
  <c r="N1944" i="1" s="1"/>
  <c r="M1945" i="1"/>
  <c r="N1945" i="1" s="1"/>
  <c r="M1943" i="1"/>
  <c r="N1943" i="1" s="1"/>
  <c r="M1946" i="1"/>
  <c r="N1946" i="1" s="1"/>
  <c r="M1947" i="1"/>
  <c r="N1947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703" i="1"/>
  <c r="N1703" i="1" s="1"/>
  <c r="M1701" i="1"/>
  <c r="N1701" i="1" s="1"/>
  <c r="M1702" i="1"/>
  <c r="N1702" i="1" s="1"/>
  <c r="M1700" i="1"/>
  <c r="N1700" i="1" s="1"/>
  <c r="M1696" i="1"/>
  <c r="N1696" i="1" s="1"/>
  <c r="M1697" i="1"/>
  <c r="N1697" i="1" s="1"/>
  <c r="M1698" i="1"/>
  <c r="N1698" i="1" s="1"/>
  <c r="M1699" i="1"/>
  <c r="N1699" i="1" s="1"/>
  <c r="M3298" i="1"/>
  <c r="N3298" i="1" s="1"/>
  <c r="M3299" i="1"/>
  <c r="N3299" i="1" s="1"/>
  <c r="M2031" i="1"/>
  <c r="N2031" i="1" s="1"/>
  <c r="M3565" i="1"/>
  <c r="N3565" i="1" s="1"/>
  <c r="M1816" i="1"/>
  <c r="N1816" i="1" s="1"/>
  <c r="B11" i="2"/>
  <c r="M2108" i="1" s="1"/>
  <c r="N2108" i="1" s="1"/>
  <c r="B10" i="2"/>
  <c r="M2406" i="1" s="1"/>
  <c r="N2406" i="1" s="1"/>
  <c r="B8" i="2"/>
  <c r="B17" i="2"/>
  <c r="M3318" i="1" s="1"/>
  <c r="N3318" i="1" s="1"/>
  <c r="K1175" i="1"/>
  <c r="L1175" i="1" s="1"/>
  <c r="K1176" i="1"/>
  <c r="L1176" i="1" s="1"/>
  <c r="K1177" i="1"/>
  <c r="L1177" i="1" s="1"/>
  <c r="P1176" i="1" s="1"/>
  <c r="K1619" i="1"/>
  <c r="L1619" i="1" s="1"/>
  <c r="K1620" i="1"/>
  <c r="L1620" i="1" s="1"/>
  <c r="P1619" i="1" s="1"/>
  <c r="K1618" i="1"/>
  <c r="L1618" i="1" s="1"/>
  <c r="K356" i="1"/>
  <c r="L356" i="1" s="1"/>
  <c r="K352" i="1"/>
  <c r="L352" i="1" s="1"/>
  <c r="K353" i="1"/>
  <c r="L353" i="1" s="1"/>
  <c r="K354" i="1"/>
  <c r="L354" i="1" s="1"/>
  <c r="P353" i="1" s="1"/>
  <c r="K355" i="1"/>
  <c r="L355" i="1" s="1"/>
  <c r="P354" i="1" s="1"/>
  <c r="K308" i="1"/>
  <c r="L308" i="1" s="1"/>
  <c r="K309" i="1"/>
  <c r="L309" i="1" s="1"/>
  <c r="K307" i="1"/>
  <c r="L307" i="1" s="1"/>
  <c r="K310" i="1"/>
  <c r="L310" i="1" s="1"/>
  <c r="P309" i="1" s="1"/>
  <c r="K304" i="1"/>
  <c r="L304" i="1" s="1"/>
  <c r="P303" i="1" s="1"/>
  <c r="K305" i="1"/>
  <c r="L305" i="1" s="1"/>
  <c r="P304" i="1" s="1"/>
  <c r="K306" i="1"/>
  <c r="L306" i="1" s="1"/>
  <c r="K493" i="1"/>
  <c r="L493" i="1" s="1"/>
  <c r="P492" i="1" s="1"/>
  <c r="K483" i="1"/>
  <c r="L483" i="1" s="1"/>
  <c r="K484" i="1"/>
  <c r="L484" i="1" s="1"/>
  <c r="K485" i="1"/>
  <c r="L485" i="1" s="1"/>
  <c r="K486" i="1"/>
  <c r="L486" i="1" s="1"/>
  <c r="K491" i="1"/>
  <c r="L491" i="1" s="1"/>
  <c r="K490" i="1"/>
  <c r="L490" i="1" s="1"/>
  <c r="P489" i="1" s="1"/>
  <c r="K492" i="1"/>
  <c r="L492" i="1" s="1"/>
  <c r="K487" i="1"/>
  <c r="L487" i="1" s="1"/>
  <c r="P486" i="1" s="1"/>
  <c r="K489" i="1"/>
  <c r="L489" i="1" s="1"/>
  <c r="P488" i="1" s="1"/>
  <c r="K488" i="1"/>
  <c r="L488" i="1" s="1"/>
  <c r="P487" i="1" s="1"/>
  <c r="K1825" i="1"/>
  <c r="L1825" i="1" s="1"/>
  <c r="K1824" i="1"/>
  <c r="L1824" i="1" s="1"/>
  <c r="P1823" i="1" s="1"/>
  <c r="K1826" i="1"/>
  <c r="L1826" i="1" s="1"/>
  <c r="K1821" i="1"/>
  <c r="L1821" i="1" s="1"/>
  <c r="P1820" i="1" s="1"/>
  <c r="K1820" i="1"/>
  <c r="L1820" i="1" s="1"/>
  <c r="P1819" i="1" s="1"/>
  <c r="K1823" i="1"/>
  <c r="L1823" i="1" s="1"/>
  <c r="K1822" i="1"/>
  <c r="L1822" i="1" s="1"/>
  <c r="K1817" i="1"/>
  <c r="L1817" i="1" s="1"/>
  <c r="K1818" i="1"/>
  <c r="L1818" i="1" s="1"/>
  <c r="K1819" i="1"/>
  <c r="L1819" i="1" s="1"/>
  <c r="K2030" i="1"/>
  <c r="L2030" i="1" s="1"/>
  <c r="K2028" i="1"/>
  <c r="L2028" i="1" s="1"/>
  <c r="P2027" i="1" s="1"/>
  <c r="K2029" i="1"/>
  <c r="L2029" i="1" s="1"/>
  <c r="K2026" i="1"/>
  <c r="L2026" i="1" s="1"/>
  <c r="P2025" i="1" s="1"/>
  <c r="K2027" i="1"/>
  <c r="L2027" i="1" s="1"/>
  <c r="P2026" i="1" s="1"/>
  <c r="K2024" i="1"/>
  <c r="L2024" i="1" s="1"/>
  <c r="P2023" i="1" s="1"/>
  <c r="K2025" i="1"/>
  <c r="L2025" i="1" s="1"/>
  <c r="P2024" i="1" s="1"/>
  <c r="K2021" i="1"/>
  <c r="L2021" i="1" s="1"/>
  <c r="K2022" i="1"/>
  <c r="L2022" i="1" s="1"/>
  <c r="K2023" i="1"/>
  <c r="L2023" i="1" s="1"/>
  <c r="K978" i="1"/>
  <c r="L978" i="1" s="1"/>
  <c r="P977" i="1" s="1"/>
  <c r="K975" i="1"/>
  <c r="L975" i="1" s="1"/>
  <c r="P974" i="1" s="1"/>
  <c r="K976" i="1"/>
  <c r="L976" i="1" s="1"/>
  <c r="P975" i="1" s="1"/>
  <c r="K977" i="1"/>
  <c r="L977" i="1" s="1"/>
  <c r="P976" i="1" s="1"/>
  <c r="K970" i="1"/>
  <c r="L970" i="1" s="1"/>
  <c r="K973" i="1"/>
  <c r="L973" i="1" s="1"/>
  <c r="P972" i="1" s="1"/>
  <c r="K974" i="1"/>
  <c r="L974" i="1" s="1"/>
  <c r="P973" i="1" s="1"/>
  <c r="K971" i="1"/>
  <c r="L971" i="1" s="1"/>
  <c r="K972" i="1"/>
  <c r="L972" i="1" s="1"/>
  <c r="P971" i="1" s="1"/>
  <c r="K979" i="1"/>
  <c r="L979" i="1" s="1"/>
  <c r="P978" i="1" s="1"/>
  <c r="K968" i="1"/>
  <c r="L968" i="1" s="1"/>
  <c r="K969" i="1"/>
  <c r="L969" i="1" s="1"/>
  <c r="K1931" i="1"/>
  <c r="L1931" i="1" s="1"/>
  <c r="K1932" i="1"/>
  <c r="L1932" i="1" s="1"/>
  <c r="K1933" i="1"/>
  <c r="L1933" i="1" s="1"/>
  <c r="K1934" i="1"/>
  <c r="L1934" i="1" s="1"/>
  <c r="P1933" i="1" s="1"/>
  <c r="K1935" i="1"/>
  <c r="L1935" i="1" s="1"/>
  <c r="K1936" i="1"/>
  <c r="L1936" i="1" s="1"/>
  <c r="K1937" i="1"/>
  <c r="L1937" i="1" s="1"/>
  <c r="P1936" i="1" s="1"/>
  <c r="K1938" i="1"/>
  <c r="L1938" i="1" s="1"/>
  <c r="P1937" i="1" s="1"/>
  <c r="K1939" i="1"/>
  <c r="L1939" i="1" s="1"/>
  <c r="P1938" i="1" s="1"/>
  <c r="K1940" i="1"/>
  <c r="L1940" i="1" s="1"/>
  <c r="P1939" i="1" s="1"/>
  <c r="K1930" i="1"/>
  <c r="L1930" i="1" s="1"/>
  <c r="K1928" i="1"/>
  <c r="L1928" i="1" s="1"/>
  <c r="P1927" i="1" s="1"/>
  <c r="K1929" i="1"/>
  <c r="L1929" i="1" s="1"/>
  <c r="P1928" i="1" s="1"/>
  <c r="K1827" i="1"/>
  <c r="L1827" i="1" s="1"/>
  <c r="P1826" i="1" s="1"/>
  <c r="K1838" i="1"/>
  <c r="L1838" i="1" s="1"/>
  <c r="P1837" i="1" s="1"/>
  <c r="K1837" i="1"/>
  <c r="L1837" i="1" s="1"/>
  <c r="P1836" i="1" s="1"/>
  <c r="K1840" i="1"/>
  <c r="L1840" i="1" s="1"/>
  <c r="K1839" i="1"/>
  <c r="L1839" i="1" s="1"/>
  <c r="P1838" i="1" s="1"/>
  <c r="K1841" i="1"/>
  <c r="L1841" i="1" s="1"/>
  <c r="K1828" i="1"/>
  <c r="L1828" i="1" s="1"/>
  <c r="P1827" i="1" s="1"/>
  <c r="K1829" i="1"/>
  <c r="L1829" i="1" s="1"/>
  <c r="K1831" i="1"/>
  <c r="L1831" i="1" s="1"/>
  <c r="K1830" i="1"/>
  <c r="L1830" i="1" s="1"/>
  <c r="K1833" i="1"/>
  <c r="L1833" i="1" s="1"/>
  <c r="P1832" i="1" s="1"/>
  <c r="K1832" i="1"/>
  <c r="L1832" i="1" s="1"/>
  <c r="P1831" i="1" s="1"/>
  <c r="K1835" i="1"/>
  <c r="L1835" i="1" s="1"/>
  <c r="P1834" i="1" s="1"/>
  <c r="K1834" i="1"/>
  <c r="L1834" i="1" s="1"/>
  <c r="P1833" i="1" s="1"/>
  <c r="K1836" i="1"/>
  <c r="L1836" i="1" s="1"/>
  <c r="P1835" i="1" s="1"/>
  <c r="K1732" i="1"/>
  <c r="L1732" i="1" s="1"/>
  <c r="K1731" i="1"/>
  <c r="L1731" i="1" s="1"/>
  <c r="P1730" i="1" s="1"/>
  <c r="K1733" i="1"/>
  <c r="L1733" i="1" s="1"/>
  <c r="K1735" i="1"/>
  <c r="L1735" i="1" s="1"/>
  <c r="K1734" i="1"/>
  <c r="L1734" i="1" s="1"/>
  <c r="K1737" i="1"/>
  <c r="L1737" i="1" s="1"/>
  <c r="K1736" i="1"/>
  <c r="L1736" i="1" s="1"/>
  <c r="K1738" i="1"/>
  <c r="L1738" i="1" s="1"/>
  <c r="P1737" i="1" s="1"/>
  <c r="K1740" i="1"/>
  <c r="L1740" i="1" s="1"/>
  <c r="P1739" i="1" s="1"/>
  <c r="K1739" i="1"/>
  <c r="L1739" i="1" s="1"/>
  <c r="P1738" i="1" s="1"/>
  <c r="K1742" i="1"/>
  <c r="L1742" i="1" s="1"/>
  <c r="P1741" i="1" s="1"/>
  <c r="K1741" i="1"/>
  <c r="L1741" i="1" s="1"/>
  <c r="P1740" i="1" s="1"/>
  <c r="K1744" i="1"/>
  <c r="L1744" i="1" s="1"/>
  <c r="K1743" i="1"/>
  <c r="L1743" i="1" s="1"/>
  <c r="P1742" i="1" s="1"/>
  <c r="K1730" i="1"/>
  <c r="L1730" i="1" s="1"/>
  <c r="P1729" i="1" s="1"/>
  <c r="K1729" i="1"/>
  <c r="L1729" i="1" s="1"/>
  <c r="P1728" i="1" s="1"/>
  <c r="K1728" i="1"/>
  <c r="L1728" i="1" s="1"/>
  <c r="K109" i="1"/>
  <c r="L109" i="1" s="1"/>
  <c r="P108" i="1" s="1"/>
  <c r="K124" i="1"/>
  <c r="L124" i="1" s="1"/>
  <c r="K125" i="1"/>
  <c r="L125" i="1" s="1"/>
  <c r="K121" i="1"/>
  <c r="L121" i="1" s="1"/>
  <c r="K122" i="1"/>
  <c r="L122" i="1" s="1"/>
  <c r="P121" i="1" s="1"/>
  <c r="K123" i="1"/>
  <c r="L123" i="1" s="1"/>
  <c r="P122" i="1" s="1"/>
  <c r="K128" i="1"/>
  <c r="L128" i="1" s="1"/>
  <c r="P127" i="1" s="1"/>
  <c r="K129" i="1"/>
  <c r="L129" i="1" s="1"/>
  <c r="K126" i="1"/>
  <c r="L126" i="1" s="1"/>
  <c r="P125" i="1" s="1"/>
  <c r="K127" i="1"/>
  <c r="L127" i="1" s="1"/>
  <c r="P126" i="1" s="1"/>
  <c r="K130" i="1"/>
  <c r="L130" i="1" s="1"/>
  <c r="K111" i="1"/>
  <c r="L111" i="1" s="1"/>
  <c r="P110" i="1" s="1"/>
  <c r="K112" i="1"/>
  <c r="L112" i="1" s="1"/>
  <c r="P111" i="1" s="1"/>
  <c r="K113" i="1"/>
  <c r="L113" i="1" s="1"/>
  <c r="K110" i="1"/>
  <c r="L110" i="1" s="1"/>
  <c r="P109" i="1" s="1"/>
  <c r="K116" i="1"/>
  <c r="L116" i="1" s="1"/>
  <c r="K117" i="1"/>
  <c r="L117" i="1" s="1"/>
  <c r="K114" i="1"/>
  <c r="L114" i="1" s="1"/>
  <c r="K115" i="1"/>
  <c r="L115" i="1" s="1"/>
  <c r="K120" i="1"/>
  <c r="L120" i="1" s="1"/>
  <c r="K118" i="1"/>
  <c r="L118" i="1" s="1"/>
  <c r="K119" i="1"/>
  <c r="L119" i="1" s="1"/>
  <c r="P118" i="1" s="1"/>
  <c r="K2828" i="1"/>
  <c r="L2828" i="1" s="1"/>
  <c r="K2829" i="1"/>
  <c r="L2829" i="1" s="1"/>
  <c r="P2828" i="1" s="1"/>
  <c r="K2826" i="1"/>
  <c r="L2826" i="1" s="1"/>
  <c r="P2825" i="1" s="1"/>
  <c r="K2827" i="1"/>
  <c r="L2827" i="1" s="1"/>
  <c r="K2830" i="1"/>
  <c r="L2830" i="1" s="1"/>
  <c r="K2831" i="1"/>
  <c r="L2831" i="1" s="1"/>
  <c r="K2832" i="1"/>
  <c r="L2832" i="1" s="1"/>
  <c r="K2836" i="1"/>
  <c r="L2836" i="1" s="1"/>
  <c r="P2835" i="1" s="1"/>
  <c r="K2837" i="1"/>
  <c r="L2837" i="1" s="1"/>
  <c r="P2836" i="1" s="1"/>
  <c r="K2834" i="1"/>
  <c r="L2834" i="1" s="1"/>
  <c r="K2835" i="1"/>
  <c r="L2835" i="1" s="1"/>
  <c r="K2840" i="1"/>
  <c r="L2840" i="1" s="1"/>
  <c r="P2839" i="1" s="1"/>
  <c r="K2841" i="1"/>
  <c r="L2841" i="1" s="1"/>
  <c r="P2840" i="1" s="1"/>
  <c r="K2838" i="1"/>
  <c r="L2838" i="1" s="1"/>
  <c r="P2837" i="1" s="1"/>
  <c r="K2839" i="1"/>
  <c r="L2839" i="1" s="1"/>
  <c r="P2838" i="1" s="1"/>
  <c r="K2833" i="1"/>
  <c r="L2833" i="1" s="1"/>
  <c r="K2842" i="1"/>
  <c r="L2842" i="1" s="1"/>
  <c r="P2841" i="1" s="1"/>
  <c r="K2825" i="1"/>
  <c r="L2825" i="1" s="1"/>
  <c r="P2824" i="1" s="1"/>
  <c r="K2824" i="1"/>
  <c r="L2824" i="1" s="1"/>
  <c r="K2087" i="1"/>
  <c r="L2087" i="1" s="1"/>
  <c r="P2086" i="1" s="1"/>
  <c r="K2086" i="1"/>
  <c r="L2086" i="1" s="1"/>
  <c r="K2085" i="1"/>
  <c r="L2085" i="1" s="1"/>
  <c r="K2084" i="1"/>
  <c r="L2084" i="1" s="1"/>
  <c r="K2091" i="1"/>
  <c r="L2091" i="1" s="1"/>
  <c r="P2090" i="1" s="1"/>
  <c r="K2090" i="1"/>
  <c r="L2090" i="1" s="1"/>
  <c r="P2089" i="1" s="1"/>
  <c r="K2089" i="1"/>
  <c r="L2089" i="1" s="1"/>
  <c r="P2088" i="1" s="1"/>
  <c r="K2088" i="1"/>
  <c r="L2088" i="1" s="1"/>
  <c r="P2087" i="1" s="1"/>
  <c r="K2083" i="1"/>
  <c r="L2083" i="1" s="1"/>
  <c r="K2082" i="1"/>
  <c r="L2082" i="1" s="1"/>
  <c r="P2081" i="1" s="1"/>
  <c r="K2092" i="1"/>
  <c r="L2092" i="1" s="1"/>
  <c r="P2091" i="1" s="1"/>
  <c r="K2077" i="1"/>
  <c r="L2077" i="1" s="1"/>
  <c r="P2076" i="1" s="1"/>
  <c r="K2076" i="1"/>
  <c r="L2076" i="1" s="1"/>
  <c r="P2075" i="1" s="1"/>
  <c r="K2075" i="1"/>
  <c r="L2075" i="1" s="1"/>
  <c r="K2074" i="1"/>
  <c r="L2074" i="1" s="1"/>
  <c r="K2080" i="1"/>
  <c r="L2080" i="1" s="1"/>
  <c r="K2079" i="1"/>
  <c r="L2079" i="1" s="1"/>
  <c r="K2078" i="1"/>
  <c r="L2078" i="1" s="1"/>
  <c r="K2081" i="1"/>
  <c r="L2081" i="1" s="1"/>
  <c r="K2706" i="1"/>
  <c r="L2706" i="1" s="1"/>
  <c r="P2705" i="1" s="1"/>
  <c r="K2695" i="1"/>
  <c r="L2695" i="1" s="1"/>
  <c r="K2694" i="1"/>
  <c r="L2694" i="1" s="1"/>
  <c r="K2693" i="1"/>
  <c r="L2693" i="1" s="1"/>
  <c r="P2692" i="1" s="1"/>
  <c r="K2692" i="1"/>
  <c r="L2692" i="1" s="1"/>
  <c r="P2691" i="1" s="1"/>
  <c r="K2696" i="1"/>
  <c r="L2696" i="1" s="1"/>
  <c r="K2691" i="1"/>
  <c r="L2691" i="1" s="1"/>
  <c r="K2702" i="1"/>
  <c r="L2702" i="1" s="1"/>
  <c r="K2701" i="1"/>
  <c r="L2701" i="1" s="1"/>
  <c r="P2700" i="1" s="1"/>
  <c r="K2700" i="1"/>
  <c r="L2700" i="1" s="1"/>
  <c r="P2699" i="1" s="1"/>
  <c r="K2699" i="1"/>
  <c r="L2699" i="1" s="1"/>
  <c r="K2705" i="1"/>
  <c r="L2705" i="1" s="1"/>
  <c r="P2704" i="1" s="1"/>
  <c r="K2704" i="1"/>
  <c r="L2704" i="1" s="1"/>
  <c r="K2703" i="1"/>
  <c r="L2703" i="1" s="1"/>
  <c r="K2698" i="1"/>
  <c r="L2698" i="1" s="1"/>
  <c r="K2697" i="1"/>
  <c r="L2697" i="1" s="1"/>
  <c r="K632" i="1"/>
  <c r="L632" i="1" s="1"/>
  <c r="P631" i="1" s="1"/>
  <c r="K633" i="1"/>
  <c r="L633" i="1" s="1"/>
  <c r="P632" i="1" s="1"/>
  <c r="K628" i="1"/>
  <c r="L628" i="1" s="1"/>
  <c r="K629" i="1"/>
  <c r="L629" i="1" s="1"/>
  <c r="K630" i="1"/>
  <c r="L630" i="1" s="1"/>
  <c r="K631" i="1"/>
  <c r="L631" i="1" s="1"/>
  <c r="P630" i="1" s="1"/>
  <c r="K624" i="1"/>
  <c r="L624" i="1" s="1"/>
  <c r="K625" i="1"/>
  <c r="L625" i="1" s="1"/>
  <c r="K626" i="1"/>
  <c r="L626" i="1" s="1"/>
  <c r="K627" i="1"/>
  <c r="L627" i="1" s="1"/>
  <c r="K634" i="1"/>
  <c r="L634" i="1" s="1"/>
  <c r="P633" i="1" s="1"/>
  <c r="K621" i="1"/>
  <c r="L621" i="1" s="1"/>
  <c r="P620" i="1" s="1"/>
  <c r="K622" i="1"/>
  <c r="L622" i="1" s="1"/>
  <c r="K623" i="1"/>
  <c r="L623" i="1" s="1"/>
  <c r="K618" i="1"/>
  <c r="L618" i="1" s="1"/>
  <c r="K619" i="1"/>
  <c r="L619" i="1" s="1"/>
  <c r="K620" i="1"/>
  <c r="L620" i="1" s="1"/>
  <c r="K170" i="1"/>
  <c r="L170" i="1" s="1"/>
  <c r="P169" i="1" s="1"/>
  <c r="K168" i="1"/>
  <c r="L168" i="1" s="1"/>
  <c r="P167" i="1" s="1"/>
  <c r="K169" i="1"/>
  <c r="L169" i="1" s="1"/>
  <c r="P168" i="1" s="1"/>
  <c r="K159" i="1"/>
  <c r="L159" i="1" s="1"/>
  <c r="K155" i="1"/>
  <c r="L155" i="1" s="1"/>
  <c r="K156" i="1"/>
  <c r="L156" i="1" s="1"/>
  <c r="K157" i="1"/>
  <c r="L157" i="1" s="1"/>
  <c r="P156" i="1" s="1"/>
  <c r="K158" i="1"/>
  <c r="L158" i="1" s="1"/>
  <c r="P157" i="1" s="1"/>
  <c r="K154" i="1"/>
  <c r="L154" i="1" s="1"/>
  <c r="K167" i="1"/>
  <c r="L167" i="1" s="1"/>
  <c r="P166" i="1" s="1"/>
  <c r="K163" i="1"/>
  <c r="L163" i="1" s="1"/>
  <c r="K164" i="1"/>
  <c r="L164" i="1" s="1"/>
  <c r="K165" i="1"/>
  <c r="L165" i="1" s="1"/>
  <c r="K166" i="1"/>
  <c r="L166" i="1" s="1"/>
  <c r="P165" i="1" s="1"/>
  <c r="K160" i="1"/>
  <c r="L160" i="1" s="1"/>
  <c r="K161" i="1"/>
  <c r="L161" i="1" s="1"/>
  <c r="K162" i="1"/>
  <c r="L162" i="1" s="1"/>
  <c r="K1533" i="1"/>
  <c r="L1533" i="1" s="1"/>
  <c r="K1532" i="1"/>
  <c r="L1532" i="1" s="1"/>
  <c r="K1535" i="1"/>
  <c r="L1535" i="1" s="1"/>
  <c r="P1534" i="1" s="1"/>
  <c r="K1534" i="1"/>
  <c r="L1534" i="1" s="1"/>
  <c r="P1533" i="1" s="1"/>
  <c r="K1529" i="1"/>
  <c r="L1529" i="1" s="1"/>
  <c r="K1531" i="1"/>
  <c r="L1531" i="1" s="1"/>
  <c r="K1530" i="1"/>
  <c r="L1530" i="1" s="1"/>
  <c r="K1528" i="1"/>
  <c r="L1528" i="1" s="1"/>
  <c r="K1540" i="1"/>
  <c r="L1540" i="1" s="1"/>
  <c r="P1539" i="1" s="1"/>
  <c r="K1539" i="1"/>
  <c r="L1539" i="1" s="1"/>
  <c r="P1538" i="1" s="1"/>
  <c r="K1541" i="1"/>
  <c r="L1541" i="1" s="1"/>
  <c r="P1540" i="1" s="1"/>
  <c r="K1536" i="1"/>
  <c r="L1536" i="1" s="1"/>
  <c r="K1538" i="1"/>
  <c r="L1538" i="1" s="1"/>
  <c r="P1537" i="1" s="1"/>
  <c r="K1537" i="1"/>
  <c r="L1537" i="1" s="1"/>
  <c r="K1526" i="1"/>
  <c r="L1526" i="1" s="1"/>
  <c r="K1527" i="1"/>
  <c r="L1527" i="1" s="1"/>
  <c r="K1523" i="1"/>
  <c r="L1523" i="1" s="1"/>
  <c r="P1522" i="1" s="1"/>
  <c r="K1525" i="1"/>
  <c r="L1525" i="1" s="1"/>
  <c r="K1524" i="1"/>
  <c r="L1524" i="1" s="1"/>
  <c r="P1523" i="1" s="1"/>
  <c r="K510" i="1"/>
  <c r="L510" i="1" s="1"/>
  <c r="P509" i="1" s="1"/>
  <c r="K509" i="1"/>
  <c r="L509" i="1" s="1"/>
  <c r="P508" i="1" s="1"/>
  <c r="K508" i="1"/>
  <c r="L508" i="1" s="1"/>
  <c r="P507" i="1" s="1"/>
  <c r="K507" i="1"/>
  <c r="L507" i="1" s="1"/>
  <c r="K506" i="1"/>
  <c r="L506" i="1" s="1"/>
  <c r="K505" i="1"/>
  <c r="L505" i="1" s="1"/>
  <c r="P504" i="1" s="1"/>
  <c r="K504" i="1"/>
  <c r="L504" i="1" s="1"/>
  <c r="K498" i="1"/>
  <c r="L498" i="1" s="1"/>
  <c r="P497" i="1" s="1"/>
  <c r="K497" i="1"/>
  <c r="L497" i="1" s="1"/>
  <c r="P496" i="1" s="1"/>
  <c r="K496" i="1"/>
  <c r="L496" i="1" s="1"/>
  <c r="K495" i="1"/>
  <c r="L495" i="1" s="1"/>
  <c r="K494" i="1"/>
  <c r="L494" i="1" s="1"/>
  <c r="P493" i="1" s="1"/>
  <c r="K503" i="1"/>
  <c r="L503" i="1" s="1"/>
  <c r="K502" i="1"/>
  <c r="L502" i="1" s="1"/>
  <c r="K501" i="1"/>
  <c r="L501" i="1" s="1"/>
  <c r="K500" i="1"/>
  <c r="L500" i="1" s="1"/>
  <c r="K499" i="1"/>
  <c r="L499" i="1" s="1"/>
  <c r="K2770" i="1"/>
  <c r="L2770" i="1" s="1"/>
  <c r="K2771" i="1"/>
  <c r="L2771" i="1" s="1"/>
  <c r="P2770" i="1" s="1"/>
  <c r="K2769" i="1"/>
  <c r="L2769" i="1" s="1"/>
  <c r="K2768" i="1"/>
  <c r="L2768" i="1" s="1"/>
  <c r="K2767" i="1"/>
  <c r="L2767" i="1" s="1"/>
  <c r="K2765" i="1"/>
  <c r="L2765" i="1" s="1"/>
  <c r="K2766" i="1"/>
  <c r="L2766" i="1" s="1"/>
  <c r="K2764" i="1"/>
  <c r="L2764" i="1" s="1"/>
  <c r="K2762" i="1"/>
  <c r="L2762" i="1" s="1"/>
  <c r="K2763" i="1"/>
  <c r="L2763" i="1" s="1"/>
  <c r="K2761" i="1"/>
  <c r="L2761" i="1" s="1"/>
  <c r="K2759" i="1"/>
  <c r="L2759" i="1" s="1"/>
  <c r="K2760" i="1"/>
  <c r="L2760" i="1" s="1"/>
  <c r="K2758" i="1"/>
  <c r="L2758" i="1" s="1"/>
  <c r="P2757" i="1" s="1"/>
  <c r="K2779" i="1"/>
  <c r="L2779" i="1" s="1"/>
  <c r="P2778" i="1" s="1"/>
  <c r="K2778" i="1"/>
  <c r="L2778" i="1" s="1"/>
  <c r="P2777" i="1" s="1"/>
  <c r="K2777" i="1"/>
  <c r="L2777" i="1" s="1"/>
  <c r="K2776" i="1"/>
  <c r="L2776" i="1" s="1"/>
  <c r="K2775" i="1"/>
  <c r="L2775" i="1" s="1"/>
  <c r="P2774" i="1" s="1"/>
  <c r="K2774" i="1"/>
  <c r="L2774" i="1" s="1"/>
  <c r="P2773" i="1" s="1"/>
  <c r="K2773" i="1"/>
  <c r="L2773" i="1" s="1"/>
  <c r="P2772" i="1" s="1"/>
  <c r="K2772" i="1"/>
  <c r="L2772" i="1" s="1"/>
  <c r="P2771" i="1" s="1"/>
  <c r="K2757" i="1"/>
  <c r="L2757" i="1" s="1"/>
  <c r="P2756" i="1" s="1"/>
  <c r="K3193" i="1"/>
  <c r="L3193" i="1" s="1"/>
  <c r="K3192" i="1"/>
  <c r="L3192" i="1" s="1"/>
  <c r="P3191" i="1" s="1"/>
  <c r="K3191" i="1"/>
  <c r="L3191" i="1" s="1"/>
  <c r="P3190" i="1" s="1"/>
  <c r="K3190" i="1"/>
  <c r="L3190" i="1" s="1"/>
  <c r="P3189" i="1" s="1"/>
  <c r="K3189" i="1"/>
  <c r="L3189" i="1" s="1"/>
  <c r="P3188" i="1" s="1"/>
  <c r="K3188" i="1"/>
  <c r="L3188" i="1" s="1"/>
  <c r="K3187" i="1"/>
  <c r="L3187" i="1" s="1"/>
  <c r="K3186" i="1"/>
  <c r="L3186" i="1" s="1"/>
  <c r="P3185" i="1" s="1"/>
  <c r="K3185" i="1"/>
  <c r="L3185" i="1" s="1"/>
  <c r="K3184" i="1"/>
  <c r="L3184" i="1" s="1"/>
  <c r="K3178" i="1"/>
  <c r="L3178" i="1" s="1"/>
  <c r="P3177" i="1" s="1"/>
  <c r="K3177" i="1"/>
  <c r="L3177" i="1" s="1"/>
  <c r="K3176" i="1"/>
  <c r="L3176" i="1" s="1"/>
  <c r="K3183" i="1"/>
  <c r="L3183" i="1" s="1"/>
  <c r="K3182" i="1"/>
  <c r="L3182" i="1" s="1"/>
  <c r="K3181" i="1"/>
  <c r="L3181" i="1" s="1"/>
  <c r="K3180" i="1"/>
  <c r="L3180" i="1" s="1"/>
  <c r="P3179" i="1" s="1"/>
  <c r="K3179" i="1"/>
  <c r="L3179" i="1" s="1"/>
  <c r="P3178" i="1" s="1"/>
  <c r="K3349" i="1"/>
  <c r="L3349" i="1" s="1"/>
  <c r="K3348" i="1"/>
  <c r="L3348" i="1" s="1"/>
  <c r="P3347" i="1" s="1"/>
  <c r="K3335" i="1"/>
  <c r="L3335" i="1" s="1"/>
  <c r="K3336" i="1"/>
  <c r="L3336" i="1" s="1"/>
  <c r="K3327" i="1"/>
  <c r="L3327" i="1" s="1"/>
  <c r="K3328" i="1"/>
  <c r="L3328" i="1" s="1"/>
  <c r="P3327" i="1" s="1"/>
  <c r="K3329" i="1"/>
  <c r="L3329" i="1" s="1"/>
  <c r="K3330" i="1"/>
  <c r="L3330" i="1" s="1"/>
  <c r="K3331" i="1"/>
  <c r="L3331" i="1" s="1"/>
  <c r="K3332" i="1"/>
  <c r="L3332" i="1" s="1"/>
  <c r="K3333" i="1"/>
  <c r="L3333" i="1" s="1"/>
  <c r="K3334" i="1"/>
  <c r="L3334" i="1" s="1"/>
  <c r="K3346" i="1"/>
  <c r="L3346" i="1" s="1"/>
  <c r="K3347" i="1"/>
  <c r="L3347" i="1" s="1"/>
  <c r="K3337" i="1"/>
  <c r="L3337" i="1" s="1"/>
  <c r="K3338" i="1"/>
  <c r="L3338" i="1" s="1"/>
  <c r="K3339" i="1"/>
  <c r="L3339" i="1" s="1"/>
  <c r="P3338" i="1" s="1"/>
  <c r="K3340" i="1"/>
  <c r="L3340" i="1" s="1"/>
  <c r="P3339" i="1" s="1"/>
  <c r="K3341" i="1"/>
  <c r="L3341" i="1" s="1"/>
  <c r="K3342" i="1"/>
  <c r="L3342" i="1" s="1"/>
  <c r="K3343" i="1"/>
  <c r="L3343" i="1" s="1"/>
  <c r="P3342" i="1" s="1"/>
  <c r="K3344" i="1"/>
  <c r="L3344" i="1" s="1"/>
  <c r="K3345" i="1"/>
  <c r="L3345" i="1" s="1"/>
  <c r="P3344" i="1" s="1"/>
  <c r="K717" i="1"/>
  <c r="L717" i="1" s="1"/>
  <c r="P716" i="1" s="1"/>
  <c r="K709" i="1"/>
  <c r="L709" i="1" s="1"/>
  <c r="K710" i="1"/>
  <c r="L710" i="1" s="1"/>
  <c r="K711" i="1"/>
  <c r="L711" i="1" s="1"/>
  <c r="K712" i="1"/>
  <c r="L712" i="1" s="1"/>
  <c r="P711" i="1" s="1"/>
  <c r="K713" i="1"/>
  <c r="L713" i="1" s="1"/>
  <c r="P712" i="1" s="1"/>
  <c r="K714" i="1"/>
  <c r="L714" i="1" s="1"/>
  <c r="P713" i="1" s="1"/>
  <c r="K715" i="1"/>
  <c r="L715" i="1" s="1"/>
  <c r="K716" i="1"/>
  <c r="L716" i="1" s="1"/>
  <c r="K720" i="1"/>
  <c r="L720" i="1" s="1"/>
  <c r="P719" i="1" s="1"/>
  <c r="K718" i="1"/>
  <c r="L718" i="1" s="1"/>
  <c r="P717" i="1" s="1"/>
  <c r="K719" i="1"/>
  <c r="L719" i="1" s="1"/>
  <c r="P718" i="1" s="1"/>
  <c r="K700" i="1"/>
  <c r="L700" i="1" s="1"/>
  <c r="P699" i="1" s="1"/>
  <c r="K701" i="1"/>
  <c r="L701" i="1" s="1"/>
  <c r="K702" i="1"/>
  <c r="L702" i="1" s="1"/>
  <c r="K703" i="1"/>
  <c r="L703" i="1" s="1"/>
  <c r="P702" i="1" s="1"/>
  <c r="K704" i="1"/>
  <c r="L704" i="1" s="1"/>
  <c r="P703" i="1" s="1"/>
  <c r="K705" i="1"/>
  <c r="L705" i="1" s="1"/>
  <c r="P704" i="1" s="1"/>
  <c r="K706" i="1"/>
  <c r="L706" i="1" s="1"/>
  <c r="K707" i="1"/>
  <c r="L707" i="1" s="1"/>
  <c r="K708" i="1"/>
  <c r="L708" i="1" s="1"/>
  <c r="K1772" i="1"/>
  <c r="L1772" i="1" s="1"/>
  <c r="P1771" i="1" s="1"/>
  <c r="K1771" i="1"/>
  <c r="L1771" i="1" s="1"/>
  <c r="K1773" i="1"/>
  <c r="L1773" i="1" s="1"/>
  <c r="P1772" i="1" s="1"/>
  <c r="K1768" i="1"/>
  <c r="L1768" i="1" s="1"/>
  <c r="P1767" i="1" s="1"/>
  <c r="K1770" i="1"/>
  <c r="L1770" i="1" s="1"/>
  <c r="K1769" i="1"/>
  <c r="L1769" i="1" s="1"/>
  <c r="P1768" i="1" s="1"/>
  <c r="K1755" i="1"/>
  <c r="L1755" i="1" s="1"/>
  <c r="K1746" i="1"/>
  <c r="L1746" i="1" s="1"/>
  <c r="P1745" i="1" s="1"/>
  <c r="K1745" i="1"/>
  <c r="L1745" i="1" s="1"/>
  <c r="K1748" i="1"/>
  <c r="L1748" i="1" s="1"/>
  <c r="K1747" i="1"/>
  <c r="L1747" i="1" s="1"/>
  <c r="K1751" i="1"/>
  <c r="L1751" i="1" s="1"/>
  <c r="K1749" i="1"/>
  <c r="L1749" i="1" s="1"/>
  <c r="P1748" i="1" s="1"/>
  <c r="K1750" i="1"/>
  <c r="L1750" i="1" s="1"/>
  <c r="K1754" i="1"/>
  <c r="L1754" i="1" s="1"/>
  <c r="K1752" i="1"/>
  <c r="L1752" i="1" s="1"/>
  <c r="K1753" i="1"/>
  <c r="L1753" i="1" s="1"/>
  <c r="K1758" i="1"/>
  <c r="L1758" i="1" s="1"/>
  <c r="P1757" i="1" s="1"/>
  <c r="K1759" i="1"/>
  <c r="L1759" i="1" s="1"/>
  <c r="K1757" i="1"/>
  <c r="L1757" i="1" s="1"/>
  <c r="K1761" i="1"/>
  <c r="L1761" i="1" s="1"/>
  <c r="K1762" i="1"/>
  <c r="L1762" i="1" s="1"/>
  <c r="P1761" i="1" s="1"/>
  <c r="K1760" i="1"/>
  <c r="L1760" i="1" s="1"/>
  <c r="K1764" i="1"/>
  <c r="L1764" i="1" s="1"/>
  <c r="K1765" i="1"/>
  <c r="L1765" i="1" s="1"/>
  <c r="P1764" i="1" s="1"/>
  <c r="K1763" i="1"/>
  <c r="L1763" i="1" s="1"/>
  <c r="P1762" i="1" s="1"/>
  <c r="K1767" i="1"/>
  <c r="L1767" i="1" s="1"/>
  <c r="P1766" i="1" s="1"/>
  <c r="K1766" i="1"/>
  <c r="L1766" i="1" s="1"/>
  <c r="P1765" i="1" s="1"/>
  <c r="K1756" i="1"/>
  <c r="L1756" i="1" s="1"/>
  <c r="K993" i="1"/>
  <c r="L993" i="1" s="1"/>
  <c r="K992" i="1"/>
  <c r="L992" i="1" s="1"/>
  <c r="K995" i="1"/>
  <c r="L995" i="1" s="1"/>
  <c r="K994" i="1"/>
  <c r="L994" i="1" s="1"/>
  <c r="K997" i="1"/>
  <c r="L997" i="1" s="1"/>
  <c r="K996" i="1"/>
  <c r="L996" i="1" s="1"/>
  <c r="K998" i="1"/>
  <c r="L998" i="1" s="1"/>
  <c r="P997" i="1" s="1"/>
  <c r="K999" i="1"/>
  <c r="L999" i="1" s="1"/>
  <c r="P998" i="1" s="1"/>
  <c r="K1005" i="1"/>
  <c r="L1005" i="1" s="1"/>
  <c r="P1004" i="1" s="1"/>
  <c r="K1004" i="1"/>
  <c r="L1004" i="1" s="1"/>
  <c r="P1003" i="1" s="1"/>
  <c r="K1007" i="1"/>
  <c r="L1007" i="1" s="1"/>
  <c r="K1006" i="1"/>
  <c r="L1006" i="1" s="1"/>
  <c r="K1008" i="1"/>
  <c r="L1008" i="1" s="1"/>
  <c r="P1007" i="1" s="1"/>
  <c r="K1001" i="1"/>
  <c r="L1001" i="1" s="1"/>
  <c r="P1000" i="1" s="1"/>
  <c r="K1000" i="1"/>
  <c r="L1000" i="1" s="1"/>
  <c r="P999" i="1" s="1"/>
  <c r="K1003" i="1"/>
  <c r="L1003" i="1" s="1"/>
  <c r="P1002" i="1" s="1"/>
  <c r="K1002" i="1"/>
  <c r="L1002" i="1" s="1"/>
  <c r="P1001" i="1" s="1"/>
  <c r="K980" i="1"/>
  <c r="L980" i="1" s="1"/>
  <c r="K984" i="1"/>
  <c r="L984" i="1" s="1"/>
  <c r="P983" i="1" s="1"/>
  <c r="K983" i="1"/>
  <c r="L983" i="1" s="1"/>
  <c r="P982" i="1" s="1"/>
  <c r="K986" i="1"/>
  <c r="L986" i="1" s="1"/>
  <c r="P985" i="1" s="1"/>
  <c r="K985" i="1"/>
  <c r="L985" i="1" s="1"/>
  <c r="P984" i="1" s="1"/>
  <c r="K989" i="1"/>
  <c r="L989" i="1" s="1"/>
  <c r="K990" i="1"/>
  <c r="L990" i="1" s="1"/>
  <c r="K987" i="1"/>
  <c r="L987" i="1" s="1"/>
  <c r="K988" i="1"/>
  <c r="L988" i="1" s="1"/>
  <c r="K991" i="1"/>
  <c r="L991" i="1" s="1"/>
  <c r="K982" i="1"/>
  <c r="L982" i="1" s="1"/>
  <c r="P981" i="1" s="1"/>
  <c r="K981" i="1"/>
  <c r="L981" i="1" s="1"/>
  <c r="K695" i="1"/>
  <c r="L695" i="1" s="1"/>
  <c r="K696" i="1"/>
  <c r="L696" i="1" s="1"/>
  <c r="K691" i="1"/>
  <c r="L691" i="1" s="1"/>
  <c r="K692" i="1"/>
  <c r="L692" i="1" s="1"/>
  <c r="P691" i="1" s="1"/>
  <c r="K693" i="1"/>
  <c r="L693" i="1" s="1"/>
  <c r="P692" i="1" s="1"/>
  <c r="K694" i="1"/>
  <c r="L694" i="1" s="1"/>
  <c r="P693" i="1" s="1"/>
  <c r="K697" i="1"/>
  <c r="L697" i="1" s="1"/>
  <c r="K698" i="1"/>
  <c r="L698" i="1" s="1"/>
  <c r="K682" i="1"/>
  <c r="L682" i="1" s="1"/>
  <c r="P681" i="1" s="1"/>
  <c r="K683" i="1"/>
  <c r="L683" i="1" s="1"/>
  <c r="P682" i="1" s="1"/>
  <c r="K688" i="1"/>
  <c r="L688" i="1" s="1"/>
  <c r="P687" i="1" s="1"/>
  <c r="K689" i="1"/>
  <c r="L689" i="1" s="1"/>
  <c r="P688" i="1" s="1"/>
  <c r="K690" i="1"/>
  <c r="L690" i="1" s="1"/>
  <c r="K684" i="1"/>
  <c r="L684" i="1" s="1"/>
  <c r="P683" i="1" s="1"/>
  <c r="K685" i="1"/>
  <c r="L685" i="1" s="1"/>
  <c r="P684" i="1" s="1"/>
  <c r="K686" i="1"/>
  <c r="L686" i="1" s="1"/>
  <c r="P685" i="1" s="1"/>
  <c r="K687" i="1"/>
  <c r="L687" i="1" s="1"/>
  <c r="P686" i="1" s="1"/>
  <c r="K699" i="1"/>
  <c r="L699" i="1" s="1"/>
  <c r="P698" i="1" s="1"/>
  <c r="K662" i="1"/>
  <c r="L662" i="1" s="1"/>
  <c r="K663" i="1"/>
  <c r="L663" i="1" s="1"/>
  <c r="K664" i="1"/>
  <c r="L664" i="1" s="1"/>
  <c r="P663" i="1" s="1"/>
  <c r="K665" i="1"/>
  <c r="L665" i="1" s="1"/>
  <c r="P664" i="1" s="1"/>
  <c r="K660" i="1"/>
  <c r="L660" i="1" s="1"/>
  <c r="K661" i="1"/>
  <c r="L661" i="1" s="1"/>
  <c r="P660" i="1" s="1"/>
  <c r="K669" i="1"/>
  <c r="L669" i="1" s="1"/>
  <c r="K666" i="1"/>
  <c r="L666" i="1" s="1"/>
  <c r="P665" i="1" s="1"/>
  <c r="K667" i="1"/>
  <c r="L667" i="1" s="1"/>
  <c r="K668" i="1"/>
  <c r="L668" i="1" s="1"/>
  <c r="K678" i="1"/>
  <c r="L678" i="1" s="1"/>
  <c r="K679" i="1"/>
  <c r="L679" i="1" s="1"/>
  <c r="P678" i="1" s="1"/>
  <c r="K675" i="1"/>
  <c r="L675" i="1" s="1"/>
  <c r="K676" i="1"/>
  <c r="L676" i="1" s="1"/>
  <c r="K677" i="1"/>
  <c r="L677" i="1" s="1"/>
  <c r="K680" i="1"/>
  <c r="L680" i="1" s="1"/>
  <c r="P679" i="1" s="1"/>
  <c r="K681" i="1"/>
  <c r="L681" i="1" s="1"/>
  <c r="P680" i="1" s="1"/>
  <c r="K673" i="1"/>
  <c r="L673" i="1" s="1"/>
  <c r="K674" i="1"/>
  <c r="L674" i="1" s="1"/>
  <c r="K670" i="1"/>
  <c r="L670" i="1" s="1"/>
  <c r="K671" i="1"/>
  <c r="L671" i="1" s="1"/>
  <c r="K672" i="1"/>
  <c r="L672" i="1" s="1"/>
  <c r="K1976" i="1"/>
  <c r="L1976" i="1" s="1"/>
  <c r="K1977" i="1"/>
  <c r="L1977" i="1" s="1"/>
  <c r="P1976" i="1" s="1"/>
  <c r="K1975" i="1"/>
  <c r="L1975" i="1" s="1"/>
  <c r="K1960" i="1"/>
  <c r="L1960" i="1" s="1"/>
  <c r="K1961" i="1"/>
  <c r="L1961" i="1" s="1"/>
  <c r="K1959" i="1"/>
  <c r="L1959" i="1" s="1"/>
  <c r="K1962" i="1"/>
  <c r="L1962" i="1" s="1"/>
  <c r="K1958" i="1"/>
  <c r="L1958" i="1" s="1"/>
  <c r="K1973" i="1"/>
  <c r="L1973" i="1" s="1"/>
  <c r="K1974" i="1"/>
  <c r="L1974" i="1" s="1"/>
  <c r="K1971" i="1"/>
  <c r="L1971" i="1" s="1"/>
  <c r="P1970" i="1" s="1"/>
  <c r="K1972" i="1"/>
  <c r="L1972" i="1" s="1"/>
  <c r="P1971" i="1" s="1"/>
  <c r="K1963" i="1"/>
  <c r="L1963" i="1" s="1"/>
  <c r="P1962" i="1" s="1"/>
  <c r="K1964" i="1"/>
  <c r="L1964" i="1" s="1"/>
  <c r="P1963" i="1" s="1"/>
  <c r="K1965" i="1"/>
  <c r="L1965" i="1" s="1"/>
  <c r="K1969" i="1"/>
  <c r="L1969" i="1" s="1"/>
  <c r="P1968" i="1" s="1"/>
  <c r="K1970" i="1"/>
  <c r="L1970" i="1" s="1"/>
  <c r="P1969" i="1" s="1"/>
  <c r="K1966" i="1"/>
  <c r="L1966" i="1" s="1"/>
  <c r="K1967" i="1"/>
  <c r="L1967" i="1" s="1"/>
  <c r="P1966" i="1" s="1"/>
  <c r="K1968" i="1"/>
  <c r="L1968" i="1" s="1"/>
  <c r="P1967" i="1" s="1"/>
  <c r="K1954" i="1"/>
  <c r="L1954" i="1" s="1"/>
  <c r="K1955" i="1"/>
  <c r="L1955" i="1" s="1"/>
  <c r="K1952" i="1"/>
  <c r="L1952" i="1" s="1"/>
  <c r="P1951" i="1" s="1"/>
  <c r="K1953" i="1"/>
  <c r="L1953" i="1" s="1"/>
  <c r="P1952" i="1" s="1"/>
  <c r="K1956" i="1"/>
  <c r="L1956" i="1" s="1"/>
  <c r="K1957" i="1"/>
  <c r="L1957" i="1" s="1"/>
  <c r="K1950" i="1"/>
  <c r="L1950" i="1" s="1"/>
  <c r="K1951" i="1"/>
  <c r="L1951" i="1" s="1"/>
  <c r="K1948" i="1"/>
  <c r="L1948" i="1" s="1"/>
  <c r="P1947" i="1" s="1"/>
  <c r="K1949" i="1"/>
  <c r="L1949" i="1" s="1"/>
  <c r="P1948" i="1" s="1"/>
  <c r="K777" i="1"/>
  <c r="L777" i="1" s="1"/>
  <c r="P776" i="1" s="1"/>
  <c r="K776" i="1"/>
  <c r="L776" i="1" s="1"/>
  <c r="K775" i="1"/>
  <c r="L775" i="1" s="1"/>
  <c r="K778" i="1"/>
  <c r="L778" i="1" s="1"/>
  <c r="P777" i="1" s="1"/>
  <c r="K786" i="1"/>
  <c r="L786" i="1" s="1"/>
  <c r="K787" i="1"/>
  <c r="L787" i="1" s="1"/>
  <c r="K785" i="1"/>
  <c r="L785" i="1" s="1"/>
  <c r="K784" i="1"/>
  <c r="L784" i="1" s="1"/>
  <c r="K780" i="1"/>
  <c r="L780" i="1" s="1"/>
  <c r="K779" i="1"/>
  <c r="L779" i="1" s="1"/>
  <c r="P778" i="1" s="1"/>
  <c r="K783" i="1"/>
  <c r="L783" i="1" s="1"/>
  <c r="K782" i="1"/>
  <c r="L782" i="1" s="1"/>
  <c r="K781" i="1"/>
  <c r="L781" i="1" s="1"/>
  <c r="K801" i="1"/>
  <c r="L801" i="1" s="1"/>
  <c r="K800" i="1"/>
  <c r="L800" i="1" s="1"/>
  <c r="K799" i="1"/>
  <c r="L799" i="1" s="1"/>
  <c r="P798" i="1" s="1"/>
  <c r="K794" i="1"/>
  <c r="L794" i="1" s="1"/>
  <c r="P793" i="1" s="1"/>
  <c r="K789" i="1"/>
  <c r="L789" i="1" s="1"/>
  <c r="K790" i="1"/>
  <c r="L790" i="1" s="1"/>
  <c r="P789" i="1" s="1"/>
  <c r="K792" i="1"/>
  <c r="L792" i="1" s="1"/>
  <c r="K791" i="1"/>
  <c r="L791" i="1" s="1"/>
  <c r="K793" i="1"/>
  <c r="L793" i="1" s="1"/>
  <c r="P792" i="1" s="1"/>
  <c r="K788" i="1"/>
  <c r="L788" i="1" s="1"/>
  <c r="K798" i="1"/>
  <c r="L798" i="1" s="1"/>
  <c r="P797" i="1" s="1"/>
  <c r="K797" i="1"/>
  <c r="L797" i="1" s="1"/>
  <c r="P796" i="1" s="1"/>
  <c r="K796" i="1"/>
  <c r="L796" i="1" s="1"/>
  <c r="K795" i="1"/>
  <c r="L795" i="1" s="1"/>
  <c r="K805" i="1"/>
  <c r="L805" i="1" s="1"/>
  <c r="P804" i="1" s="1"/>
  <c r="K804" i="1"/>
  <c r="L804" i="1" s="1"/>
  <c r="P803" i="1" s="1"/>
  <c r="K803" i="1"/>
  <c r="L803" i="1" s="1"/>
  <c r="P802" i="1" s="1"/>
  <c r="K802" i="1"/>
  <c r="L802" i="1" s="1"/>
  <c r="P801" i="1" s="1"/>
  <c r="K3506" i="1"/>
  <c r="L3506" i="1" s="1"/>
  <c r="K3505" i="1"/>
  <c r="L3505" i="1" s="1"/>
  <c r="K3507" i="1"/>
  <c r="L3507" i="1" s="1"/>
  <c r="P3506" i="1" s="1"/>
  <c r="K3502" i="1"/>
  <c r="L3502" i="1" s="1"/>
  <c r="K3504" i="1"/>
  <c r="L3504" i="1" s="1"/>
  <c r="O3504" i="1" s="1"/>
  <c r="K3503" i="1"/>
  <c r="L3503" i="1" s="1"/>
  <c r="P3502" i="1" s="1"/>
  <c r="K3529" i="1"/>
  <c r="L3529" i="1" s="1"/>
  <c r="K3528" i="1"/>
  <c r="L3528" i="1" s="1"/>
  <c r="K3530" i="1"/>
  <c r="L3530" i="1" s="1"/>
  <c r="P3529" i="1" s="1"/>
  <c r="K3527" i="1"/>
  <c r="L3527" i="1" s="1"/>
  <c r="P3526" i="1" s="1"/>
  <c r="K3526" i="1"/>
  <c r="L3526" i="1" s="1"/>
  <c r="O3526" i="1" s="1"/>
  <c r="K3517" i="1"/>
  <c r="L3517" i="1" s="1"/>
  <c r="K3515" i="1"/>
  <c r="L3515" i="1" s="1"/>
  <c r="K3516" i="1"/>
  <c r="L3516" i="1" s="1"/>
  <c r="K3519" i="1"/>
  <c r="L3519" i="1" s="1"/>
  <c r="O3519" i="1" s="1"/>
  <c r="K3518" i="1"/>
  <c r="L3518" i="1" s="1"/>
  <c r="O3518" i="1" s="1"/>
  <c r="K3525" i="1"/>
  <c r="L3525" i="1" s="1"/>
  <c r="O3525" i="1" s="1"/>
  <c r="K3521" i="1"/>
  <c r="L3521" i="1" s="1"/>
  <c r="P3520" i="1" s="1"/>
  <c r="K3520" i="1"/>
  <c r="L3520" i="1" s="1"/>
  <c r="P3519" i="1" s="1"/>
  <c r="K3524" i="1"/>
  <c r="L3524" i="1" s="1"/>
  <c r="K3522" i="1"/>
  <c r="L3522" i="1" s="1"/>
  <c r="O3522" i="1" s="1"/>
  <c r="K3523" i="1"/>
  <c r="L3523" i="1" s="1"/>
  <c r="P3522" i="1" s="1"/>
  <c r="K3509" i="1"/>
  <c r="L3509" i="1" s="1"/>
  <c r="O3509" i="1" s="1"/>
  <c r="K3508" i="1"/>
  <c r="L3508" i="1" s="1"/>
  <c r="K3511" i="1"/>
  <c r="L3511" i="1" s="1"/>
  <c r="K3510" i="1"/>
  <c r="L3510" i="1" s="1"/>
  <c r="K3513" i="1"/>
  <c r="L3513" i="1" s="1"/>
  <c r="K3514" i="1"/>
  <c r="L3514" i="1" s="1"/>
  <c r="K3512" i="1"/>
  <c r="L3512" i="1" s="1"/>
  <c r="K1105" i="1"/>
  <c r="L1105" i="1" s="1"/>
  <c r="P1104" i="1" s="1"/>
  <c r="K1104" i="1"/>
  <c r="L1104" i="1" s="1"/>
  <c r="P1103" i="1" s="1"/>
  <c r="K1107" i="1"/>
  <c r="L1107" i="1" s="1"/>
  <c r="K1106" i="1"/>
  <c r="L1106" i="1" s="1"/>
  <c r="P1105" i="1" s="1"/>
  <c r="K1101" i="1"/>
  <c r="L1101" i="1" s="1"/>
  <c r="P1100" i="1" s="1"/>
  <c r="K1103" i="1"/>
  <c r="L1103" i="1" s="1"/>
  <c r="P1102" i="1" s="1"/>
  <c r="K1102" i="1"/>
  <c r="L1102" i="1" s="1"/>
  <c r="P1101" i="1" s="1"/>
  <c r="K1092" i="1"/>
  <c r="L1092" i="1" s="1"/>
  <c r="K1093" i="1"/>
  <c r="L1093" i="1" s="1"/>
  <c r="K1091" i="1"/>
  <c r="L1091" i="1" s="1"/>
  <c r="K1095" i="1"/>
  <c r="L1095" i="1" s="1"/>
  <c r="P1094" i="1" s="1"/>
  <c r="K1094" i="1"/>
  <c r="L1094" i="1" s="1"/>
  <c r="K1090" i="1"/>
  <c r="L1090" i="1" s="1"/>
  <c r="K1097" i="1"/>
  <c r="L1097" i="1" s="1"/>
  <c r="K1096" i="1"/>
  <c r="L1096" i="1" s="1"/>
  <c r="K1099" i="1"/>
  <c r="L1099" i="1" s="1"/>
  <c r="P1098" i="1" s="1"/>
  <c r="K1100" i="1"/>
  <c r="L1100" i="1" s="1"/>
  <c r="P1099" i="1" s="1"/>
  <c r="K1098" i="1"/>
  <c r="L1098" i="1" s="1"/>
  <c r="P1097" i="1" s="1"/>
  <c r="K1083" i="1"/>
  <c r="L1083" i="1" s="1"/>
  <c r="P1082" i="1" s="1"/>
  <c r="K1082" i="1"/>
  <c r="L1082" i="1" s="1"/>
  <c r="P1081" i="1" s="1"/>
  <c r="K1085" i="1"/>
  <c r="L1085" i="1" s="1"/>
  <c r="K1084" i="1"/>
  <c r="L1084" i="1" s="1"/>
  <c r="K1081" i="1"/>
  <c r="L1081" i="1" s="1"/>
  <c r="P1080" i="1" s="1"/>
  <c r="K1089" i="1"/>
  <c r="L1089" i="1" s="1"/>
  <c r="K1087" i="1"/>
  <c r="L1087" i="1" s="1"/>
  <c r="K1086" i="1"/>
  <c r="L1086" i="1" s="1"/>
  <c r="K1088" i="1"/>
  <c r="L1088" i="1" s="1"/>
  <c r="K1080" i="1"/>
  <c r="L1080" i="1" s="1"/>
  <c r="P1079" i="1" s="1"/>
  <c r="K1160" i="1"/>
  <c r="L1160" i="1" s="1"/>
  <c r="K1161" i="1"/>
  <c r="L1161" i="1" s="1"/>
  <c r="K1162" i="1"/>
  <c r="L1162" i="1" s="1"/>
  <c r="K1157" i="1"/>
  <c r="L1157" i="1" s="1"/>
  <c r="K1158" i="1"/>
  <c r="L1158" i="1" s="1"/>
  <c r="K1159" i="1"/>
  <c r="L1159" i="1" s="1"/>
  <c r="K1156" i="1"/>
  <c r="L1156" i="1" s="1"/>
  <c r="K1166" i="1"/>
  <c r="L1166" i="1" s="1"/>
  <c r="P1165" i="1" s="1"/>
  <c r="K1167" i="1"/>
  <c r="L1167" i="1" s="1"/>
  <c r="P1166" i="1" s="1"/>
  <c r="K1163" i="1"/>
  <c r="L1163" i="1" s="1"/>
  <c r="K1164" i="1"/>
  <c r="L1164" i="1" s="1"/>
  <c r="K1165" i="1"/>
  <c r="L1165" i="1" s="1"/>
  <c r="K1151" i="1"/>
  <c r="L1151" i="1" s="1"/>
  <c r="K1152" i="1"/>
  <c r="L1152" i="1" s="1"/>
  <c r="K1149" i="1"/>
  <c r="L1149" i="1" s="1"/>
  <c r="P1148" i="1" s="1"/>
  <c r="K1150" i="1"/>
  <c r="L1150" i="1" s="1"/>
  <c r="P1149" i="1" s="1"/>
  <c r="K1147" i="1"/>
  <c r="L1147" i="1" s="1"/>
  <c r="K1148" i="1"/>
  <c r="L1148" i="1" s="1"/>
  <c r="K1155" i="1"/>
  <c r="L1155" i="1" s="1"/>
  <c r="K1153" i="1"/>
  <c r="L1153" i="1" s="1"/>
  <c r="K1154" i="1"/>
  <c r="L1154" i="1" s="1"/>
  <c r="K1146" i="1"/>
  <c r="L1146" i="1" s="1"/>
  <c r="P1145" i="1" s="1"/>
  <c r="K1144" i="1"/>
  <c r="L1144" i="1" s="1"/>
  <c r="K1145" i="1"/>
  <c r="L1145" i="1" s="1"/>
  <c r="K1174" i="1"/>
  <c r="L1174" i="1" s="1"/>
  <c r="P1173" i="1" s="1"/>
  <c r="K1172" i="1"/>
  <c r="L1172" i="1" s="1"/>
  <c r="K1173" i="1"/>
  <c r="L1173" i="1" s="1"/>
  <c r="P1172" i="1" s="1"/>
  <c r="K1170" i="1"/>
  <c r="L1170" i="1" s="1"/>
  <c r="P1169" i="1" s="1"/>
  <c r="K1171" i="1"/>
  <c r="L1171" i="1" s="1"/>
  <c r="K1168" i="1"/>
  <c r="L1168" i="1" s="1"/>
  <c r="P1167" i="1" s="1"/>
  <c r="K1169" i="1"/>
  <c r="L1169" i="1" s="1"/>
  <c r="P1168" i="1" s="1"/>
  <c r="K190" i="1"/>
  <c r="L190" i="1" s="1"/>
  <c r="K195" i="1"/>
  <c r="L195" i="1" s="1"/>
  <c r="K193" i="1"/>
  <c r="L193" i="1" s="1"/>
  <c r="P192" i="1" s="1"/>
  <c r="K194" i="1"/>
  <c r="L194" i="1" s="1"/>
  <c r="K191" i="1"/>
  <c r="L191" i="1" s="1"/>
  <c r="P190" i="1" s="1"/>
  <c r="K192" i="1"/>
  <c r="L192" i="1" s="1"/>
  <c r="P191" i="1" s="1"/>
  <c r="K185" i="1"/>
  <c r="L185" i="1" s="1"/>
  <c r="K186" i="1"/>
  <c r="L186" i="1" s="1"/>
  <c r="K183" i="1"/>
  <c r="L183" i="1" s="1"/>
  <c r="K184" i="1"/>
  <c r="L184" i="1" s="1"/>
  <c r="K182" i="1"/>
  <c r="L182" i="1" s="1"/>
  <c r="K180" i="1"/>
  <c r="L180" i="1" s="1"/>
  <c r="K181" i="1"/>
  <c r="L181" i="1" s="1"/>
  <c r="K187" i="1"/>
  <c r="L187" i="1" s="1"/>
  <c r="P186" i="1" s="1"/>
  <c r="K188" i="1"/>
  <c r="L188" i="1" s="1"/>
  <c r="P187" i="1" s="1"/>
  <c r="K189" i="1"/>
  <c r="L189" i="1" s="1"/>
  <c r="K175" i="1"/>
  <c r="L175" i="1" s="1"/>
  <c r="P174" i="1" s="1"/>
  <c r="K176" i="1"/>
  <c r="L176" i="1" s="1"/>
  <c r="K173" i="1"/>
  <c r="L173" i="1" s="1"/>
  <c r="K174" i="1"/>
  <c r="L174" i="1" s="1"/>
  <c r="P173" i="1" s="1"/>
  <c r="K171" i="1"/>
  <c r="L171" i="1" s="1"/>
  <c r="P170" i="1" s="1"/>
  <c r="K172" i="1"/>
  <c r="L172" i="1" s="1"/>
  <c r="K179" i="1"/>
  <c r="L179" i="1" s="1"/>
  <c r="K177" i="1"/>
  <c r="L177" i="1" s="1"/>
  <c r="K178" i="1"/>
  <c r="L178" i="1" s="1"/>
  <c r="K2801" i="1"/>
  <c r="L2801" i="1" s="1"/>
  <c r="K2802" i="1"/>
  <c r="L2802" i="1" s="1"/>
  <c r="K2807" i="1"/>
  <c r="L2807" i="1" s="1"/>
  <c r="K2808" i="1"/>
  <c r="L2808" i="1" s="1"/>
  <c r="K2805" i="1"/>
  <c r="L2805" i="1" s="1"/>
  <c r="P2804" i="1" s="1"/>
  <c r="K2806" i="1"/>
  <c r="L2806" i="1" s="1"/>
  <c r="P2805" i="1" s="1"/>
  <c r="K2803" i="1"/>
  <c r="L2803" i="1" s="1"/>
  <c r="P2802" i="1" s="1"/>
  <c r="K2804" i="1"/>
  <c r="L2804" i="1" s="1"/>
  <c r="P2803" i="1" s="1"/>
  <c r="K2796" i="1"/>
  <c r="L2796" i="1" s="1"/>
  <c r="K2797" i="1"/>
  <c r="L2797" i="1" s="1"/>
  <c r="K2798" i="1"/>
  <c r="L2798" i="1" s="1"/>
  <c r="K2794" i="1"/>
  <c r="L2794" i="1" s="1"/>
  <c r="K2795" i="1"/>
  <c r="L2795" i="1" s="1"/>
  <c r="K2793" i="1"/>
  <c r="L2793" i="1" s="1"/>
  <c r="K2792" i="1"/>
  <c r="L2792" i="1" s="1"/>
  <c r="K2799" i="1"/>
  <c r="L2799" i="1" s="1"/>
  <c r="K2800" i="1"/>
  <c r="L2800" i="1" s="1"/>
  <c r="K2787" i="1"/>
  <c r="L2787" i="1" s="1"/>
  <c r="K2788" i="1"/>
  <c r="L2788" i="1" s="1"/>
  <c r="K2785" i="1"/>
  <c r="L2785" i="1" s="1"/>
  <c r="P2784" i="1" s="1"/>
  <c r="K2786" i="1"/>
  <c r="L2786" i="1" s="1"/>
  <c r="K2783" i="1"/>
  <c r="L2783" i="1" s="1"/>
  <c r="P2782" i="1" s="1"/>
  <c r="K2784" i="1"/>
  <c r="L2784" i="1" s="1"/>
  <c r="P2783" i="1" s="1"/>
  <c r="K2781" i="1"/>
  <c r="L2781" i="1" s="1"/>
  <c r="P2780" i="1" s="1"/>
  <c r="K2782" i="1"/>
  <c r="L2782" i="1" s="1"/>
  <c r="P2781" i="1" s="1"/>
  <c r="K2789" i="1"/>
  <c r="L2789" i="1" s="1"/>
  <c r="K2790" i="1"/>
  <c r="L2790" i="1" s="1"/>
  <c r="K2791" i="1"/>
  <c r="L2791" i="1" s="1"/>
  <c r="K2780" i="1"/>
  <c r="L2780" i="1" s="1"/>
  <c r="P2779" i="1" s="1"/>
  <c r="K475" i="1"/>
  <c r="L475" i="1" s="1"/>
  <c r="P474" i="1" s="1"/>
  <c r="K474" i="1"/>
  <c r="L474" i="1" s="1"/>
  <c r="K473" i="1"/>
  <c r="L473" i="1" s="1"/>
  <c r="K482" i="1"/>
  <c r="L482" i="1" s="1"/>
  <c r="K481" i="1"/>
  <c r="L481" i="1" s="1"/>
  <c r="P480" i="1" s="1"/>
  <c r="K480" i="1"/>
  <c r="L480" i="1" s="1"/>
  <c r="P479" i="1" s="1"/>
  <c r="K479" i="1"/>
  <c r="L479" i="1" s="1"/>
  <c r="P478" i="1" s="1"/>
  <c r="K478" i="1"/>
  <c r="L478" i="1" s="1"/>
  <c r="P477" i="1" s="1"/>
  <c r="K477" i="1"/>
  <c r="L477" i="1" s="1"/>
  <c r="K476" i="1"/>
  <c r="L476" i="1" s="1"/>
  <c r="K460" i="1"/>
  <c r="L460" i="1" s="1"/>
  <c r="K461" i="1"/>
  <c r="L461" i="1" s="1"/>
  <c r="K459" i="1"/>
  <c r="L459" i="1" s="1"/>
  <c r="K471" i="1"/>
  <c r="L471" i="1" s="1"/>
  <c r="K472" i="1"/>
  <c r="L472" i="1" s="1"/>
  <c r="K470" i="1"/>
  <c r="L470" i="1" s="1"/>
  <c r="K468" i="1"/>
  <c r="L468" i="1" s="1"/>
  <c r="K469" i="1"/>
  <c r="L469" i="1" s="1"/>
  <c r="K466" i="1"/>
  <c r="L466" i="1" s="1"/>
  <c r="K467" i="1"/>
  <c r="L467" i="1" s="1"/>
  <c r="K465" i="1"/>
  <c r="L465" i="1" s="1"/>
  <c r="K464" i="1"/>
  <c r="L464" i="1" s="1"/>
  <c r="K462" i="1"/>
  <c r="L462" i="1" s="1"/>
  <c r="K463" i="1"/>
  <c r="L463" i="1" s="1"/>
  <c r="K456" i="1"/>
  <c r="L456" i="1" s="1"/>
  <c r="K454" i="1"/>
  <c r="L454" i="1" s="1"/>
  <c r="K455" i="1"/>
  <c r="L455" i="1" s="1"/>
  <c r="P454" i="1" s="1"/>
  <c r="K453" i="1"/>
  <c r="L453" i="1" s="1"/>
  <c r="K451" i="1"/>
  <c r="L451" i="1" s="1"/>
  <c r="P450" i="1" s="1"/>
  <c r="K452" i="1"/>
  <c r="L452" i="1" s="1"/>
  <c r="P451" i="1" s="1"/>
  <c r="K450" i="1"/>
  <c r="L450" i="1" s="1"/>
  <c r="K457" i="1"/>
  <c r="L457" i="1" s="1"/>
  <c r="K458" i="1"/>
  <c r="L458" i="1" s="1"/>
  <c r="K1542" i="1"/>
  <c r="L1542" i="1" s="1"/>
  <c r="K1573" i="1"/>
  <c r="L1573" i="1" s="1"/>
  <c r="P1572" i="1" s="1"/>
  <c r="K1572" i="1"/>
  <c r="L1572" i="1" s="1"/>
  <c r="P1571" i="1" s="1"/>
  <c r="K1571" i="1"/>
  <c r="L1571" i="1" s="1"/>
  <c r="P1570" i="1" s="1"/>
  <c r="K1570" i="1"/>
  <c r="L1570" i="1" s="1"/>
  <c r="P1569" i="1" s="1"/>
  <c r="K1563" i="1"/>
  <c r="L1563" i="1" s="1"/>
  <c r="K1562" i="1"/>
  <c r="L1562" i="1" s="1"/>
  <c r="K1561" i="1"/>
  <c r="L1561" i="1" s="1"/>
  <c r="K1569" i="1"/>
  <c r="L1569" i="1" s="1"/>
  <c r="P1568" i="1" s="1"/>
  <c r="K1568" i="1"/>
  <c r="L1568" i="1" s="1"/>
  <c r="P1567" i="1" s="1"/>
  <c r="K1567" i="1"/>
  <c r="L1567" i="1" s="1"/>
  <c r="P1566" i="1" s="1"/>
  <c r="K1566" i="1"/>
  <c r="L1566" i="1" s="1"/>
  <c r="K1565" i="1"/>
  <c r="L1565" i="1" s="1"/>
  <c r="K1564" i="1"/>
  <c r="L1564" i="1" s="1"/>
  <c r="K1553" i="1"/>
  <c r="L1553" i="1" s="1"/>
  <c r="K1552" i="1"/>
  <c r="L1552" i="1" s="1"/>
  <c r="K1559" i="1"/>
  <c r="L1559" i="1" s="1"/>
  <c r="K1560" i="1"/>
  <c r="L1560" i="1" s="1"/>
  <c r="K1558" i="1"/>
  <c r="L1558" i="1" s="1"/>
  <c r="K1556" i="1"/>
  <c r="L1556" i="1" s="1"/>
  <c r="K1557" i="1"/>
  <c r="L1557" i="1" s="1"/>
  <c r="K1554" i="1"/>
  <c r="L1554" i="1" s="1"/>
  <c r="K1555" i="1"/>
  <c r="L1555" i="1" s="1"/>
  <c r="K1543" i="1"/>
  <c r="L1543" i="1" s="1"/>
  <c r="K1551" i="1"/>
  <c r="L1551" i="1" s="1"/>
  <c r="K1550" i="1"/>
  <c r="L1550" i="1" s="1"/>
  <c r="K1549" i="1"/>
  <c r="L1549" i="1" s="1"/>
  <c r="P1548" i="1" s="1"/>
  <c r="K1548" i="1"/>
  <c r="L1548" i="1" s="1"/>
  <c r="P1547" i="1" s="1"/>
  <c r="K1547" i="1"/>
  <c r="L1547" i="1" s="1"/>
  <c r="P1546" i="1" s="1"/>
  <c r="K1546" i="1"/>
  <c r="L1546" i="1" s="1"/>
  <c r="K1545" i="1"/>
  <c r="L1545" i="1" s="1"/>
  <c r="K1544" i="1"/>
  <c r="L1544" i="1" s="1"/>
  <c r="P1543" i="1" s="1"/>
  <c r="K2476" i="1"/>
  <c r="L2476" i="1" s="1"/>
  <c r="K2477" i="1"/>
  <c r="L2477" i="1" s="1"/>
  <c r="P2476" i="1" s="1"/>
  <c r="K2478" i="1"/>
  <c r="L2478" i="1" s="1"/>
  <c r="P2477" i="1" s="1"/>
  <c r="K2479" i="1"/>
  <c r="L2479" i="1" s="1"/>
  <c r="P2478" i="1" s="1"/>
  <c r="K2480" i="1"/>
  <c r="L2480" i="1" s="1"/>
  <c r="K2470" i="1"/>
  <c r="L2470" i="1" s="1"/>
  <c r="K2471" i="1"/>
  <c r="L2471" i="1" s="1"/>
  <c r="K2472" i="1"/>
  <c r="L2472" i="1" s="1"/>
  <c r="K2473" i="1"/>
  <c r="L2473" i="1" s="1"/>
  <c r="K2474" i="1"/>
  <c r="L2474" i="1" s="1"/>
  <c r="P2473" i="1" s="1"/>
  <c r="K2475" i="1"/>
  <c r="L2475" i="1" s="1"/>
  <c r="K2461" i="1"/>
  <c r="L2461" i="1" s="1"/>
  <c r="K2462" i="1"/>
  <c r="L2462" i="1" s="1"/>
  <c r="K2463" i="1"/>
  <c r="L2463" i="1" s="1"/>
  <c r="K2464" i="1"/>
  <c r="L2464" i="1" s="1"/>
  <c r="K2465" i="1"/>
  <c r="L2465" i="1" s="1"/>
  <c r="K2466" i="1"/>
  <c r="L2466" i="1" s="1"/>
  <c r="K2467" i="1"/>
  <c r="L2467" i="1" s="1"/>
  <c r="K2468" i="1"/>
  <c r="L2468" i="1" s="1"/>
  <c r="K2469" i="1"/>
  <c r="L2469" i="1" s="1"/>
  <c r="K2456" i="1"/>
  <c r="L2456" i="1" s="1"/>
  <c r="K2457" i="1"/>
  <c r="L2457" i="1" s="1"/>
  <c r="K2458" i="1"/>
  <c r="L2458" i="1" s="1"/>
  <c r="K2459" i="1"/>
  <c r="L2459" i="1" s="1"/>
  <c r="K2460" i="1"/>
  <c r="L2460" i="1" s="1"/>
  <c r="K2452" i="1"/>
  <c r="L2452" i="1" s="1"/>
  <c r="P2451" i="1" s="1"/>
  <c r="K2453" i="1"/>
  <c r="L2453" i="1" s="1"/>
  <c r="P2452" i="1" s="1"/>
  <c r="K2454" i="1"/>
  <c r="L2454" i="1" s="1"/>
  <c r="P2453" i="1" s="1"/>
  <c r="K2455" i="1"/>
  <c r="L2455" i="1" s="1"/>
  <c r="K2451" i="1"/>
  <c r="L2451" i="1" s="1"/>
  <c r="P2450" i="1" s="1"/>
  <c r="K2481" i="1"/>
  <c r="L2481" i="1" s="1"/>
  <c r="K2482" i="1"/>
  <c r="L2482" i="1" s="1"/>
  <c r="P2481" i="1" s="1"/>
  <c r="K2483" i="1"/>
  <c r="L2483" i="1" s="1"/>
  <c r="P2482" i="1" s="1"/>
  <c r="K2484" i="1"/>
  <c r="L2484" i="1" s="1"/>
  <c r="P2483" i="1" s="1"/>
  <c r="K2448" i="1"/>
  <c r="L2448" i="1" s="1"/>
  <c r="K2449" i="1"/>
  <c r="L2449" i="1" s="1"/>
  <c r="K2450" i="1"/>
  <c r="L2450" i="1" s="1"/>
  <c r="P2449" i="1" s="1"/>
  <c r="K2928" i="1"/>
  <c r="L2928" i="1" s="1"/>
  <c r="P2927" i="1" s="1"/>
  <c r="K2929" i="1"/>
  <c r="L2929" i="1" s="1"/>
  <c r="P2928" i="1" s="1"/>
  <c r="K2954" i="1"/>
  <c r="L2954" i="1" s="1"/>
  <c r="P2953" i="1" s="1"/>
  <c r="K2955" i="1"/>
  <c r="L2955" i="1" s="1"/>
  <c r="K2923" i="1"/>
  <c r="L2923" i="1" s="1"/>
  <c r="K2924" i="1"/>
  <c r="L2924" i="1" s="1"/>
  <c r="P2923" i="1" s="1"/>
  <c r="K2925" i="1"/>
  <c r="L2925" i="1" s="1"/>
  <c r="P2924" i="1" s="1"/>
  <c r="K2926" i="1"/>
  <c r="L2926" i="1" s="1"/>
  <c r="P2925" i="1" s="1"/>
  <c r="K2927" i="1"/>
  <c r="L2927" i="1" s="1"/>
  <c r="P2926" i="1" s="1"/>
  <c r="K2950" i="1"/>
  <c r="L2950" i="1" s="1"/>
  <c r="K2951" i="1"/>
  <c r="L2951" i="1" s="1"/>
  <c r="K2952" i="1"/>
  <c r="L2952" i="1" s="1"/>
  <c r="P2951" i="1" s="1"/>
  <c r="K2953" i="1"/>
  <c r="L2953" i="1" s="1"/>
  <c r="P2952" i="1" s="1"/>
  <c r="K2945" i="1"/>
  <c r="L2945" i="1" s="1"/>
  <c r="K2946" i="1"/>
  <c r="L2946" i="1" s="1"/>
  <c r="K2947" i="1"/>
  <c r="L2947" i="1" s="1"/>
  <c r="K2948" i="1"/>
  <c r="L2948" i="1" s="1"/>
  <c r="K2949" i="1"/>
  <c r="L2949" i="1" s="1"/>
  <c r="K2940" i="1"/>
  <c r="L2940" i="1" s="1"/>
  <c r="K2941" i="1"/>
  <c r="L2941" i="1" s="1"/>
  <c r="K2942" i="1"/>
  <c r="L2942" i="1" s="1"/>
  <c r="K2943" i="1"/>
  <c r="L2943" i="1" s="1"/>
  <c r="K2944" i="1"/>
  <c r="L2944" i="1" s="1"/>
  <c r="K2935" i="1"/>
  <c r="L2935" i="1" s="1"/>
  <c r="K2936" i="1"/>
  <c r="L2936" i="1" s="1"/>
  <c r="K2937" i="1"/>
  <c r="L2937" i="1" s="1"/>
  <c r="K2938" i="1"/>
  <c r="L2938" i="1" s="1"/>
  <c r="K2939" i="1"/>
  <c r="L2939" i="1" s="1"/>
  <c r="K2930" i="1"/>
  <c r="L2930" i="1" s="1"/>
  <c r="P2929" i="1" s="1"/>
  <c r="K2931" i="1"/>
  <c r="L2931" i="1" s="1"/>
  <c r="P2930" i="1" s="1"/>
  <c r="K2932" i="1"/>
  <c r="L2932" i="1" s="1"/>
  <c r="P2931" i="1" s="1"/>
  <c r="K2933" i="1"/>
  <c r="L2933" i="1" s="1"/>
  <c r="P2932" i="1" s="1"/>
  <c r="K2934" i="1"/>
  <c r="L2934" i="1" s="1"/>
  <c r="P2933" i="1" s="1"/>
  <c r="K3433" i="1"/>
  <c r="L3433" i="1" s="1"/>
  <c r="K3432" i="1"/>
  <c r="L3432" i="1" s="1"/>
  <c r="P3431" i="1" s="1"/>
  <c r="K3423" i="1"/>
  <c r="L3423" i="1" s="1"/>
  <c r="P3422" i="1" s="1"/>
  <c r="K3424" i="1"/>
  <c r="L3424" i="1" s="1"/>
  <c r="P3423" i="1" s="1"/>
  <c r="K3474" i="1"/>
  <c r="L3474" i="1" s="1"/>
  <c r="P3473" i="1" s="1"/>
  <c r="K3426" i="1"/>
  <c r="L3426" i="1" s="1"/>
  <c r="P3425" i="1" s="1"/>
  <c r="K3427" i="1"/>
  <c r="L3427" i="1" s="1"/>
  <c r="K3425" i="1"/>
  <c r="L3425" i="1" s="1"/>
  <c r="P3424" i="1" s="1"/>
  <c r="K3429" i="1"/>
  <c r="L3429" i="1" s="1"/>
  <c r="P3428" i="1" s="1"/>
  <c r="K3428" i="1"/>
  <c r="L3428" i="1" s="1"/>
  <c r="K3431" i="1"/>
  <c r="L3431" i="1" s="1"/>
  <c r="P3430" i="1" s="1"/>
  <c r="K3430" i="1"/>
  <c r="L3430" i="1" s="1"/>
  <c r="P3429" i="1" s="1"/>
  <c r="K3434" i="1"/>
  <c r="L3434" i="1" s="1"/>
  <c r="K3467" i="1"/>
  <c r="L3467" i="1" s="1"/>
  <c r="P3466" i="1" s="1"/>
  <c r="K3468" i="1"/>
  <c r="L3468" i="1" s="1"/>
  <c r="P3467" i="1" s="1"/>
  <c r="K3470" i="1"/>
  <c r="L3470" i="1" s="1"/>
  <c r="O3470" i="1" s="1"/>
  <c r="K3471" i="1"/>
  <c r="L3471" i="1" s="1"/>
  <c r="P3470" i="1" s="1"/>
  <c r="K3469" i="1"/>
  <c r="L3469" i="1" s="1"/>
  <c r="P3468" i="1" s="1"/>
  <c r="K3465" i="1"/>
  <c r="L3465" i="1" s="1"/>
  <c r="K3466" i="1"/>
  <c r="L3466" i="1" s="1"/>
  <c r="K3472" i="1"/>
  <c r="L3472" i="1" s="1"/>
  <c r="P3471" i="1" s="1"/>
  <c r="K3473" i="1"/>
  <c r="L3473" i="1" s="1"/>
  <c r="P3472" i="1" s="1"/>
  <c r="K3455" i="1"/>
  <c r="L3455" i="1" s="1"/>
  <c r="K3458" i="1"/>
  <c r="L3458" i="1" s="1"/>
  <c r="K3459" i="1"/>
  <c r="L3459" i="1" s="1"/>
  <c r="K3456" i="1"/>
  <c r="L3456" i="1" s="1"/>
  <c r="K3457" i="1"/>
  <c r="L3457" i="1" s="1"/>
  <c r="K3461" i="1"/>
  <c r="L3461" i="1" s="1"/>
  <c r="K3462" i="1"/>
  <c r="L3462" i="1" s="1"/>
  <c r="K3460" i="1"/>
  <c r="L3460" i="1" s="1"/>
  <c r="K3464" i="1"/>
  <c r="L3464" i="1" s="1"/>
  <c r="K3463" i="1"/>
  <c r="L3463" i="1" s="1"/>
  <c r="K3450" i="1"/>
  <c r="L3450" i="1" s="1"/>
  <c r="K3451" i="1"/>
  <c r="L3451" i="1" s="1"/>
  <c r="K3448" i="1"/>
  <c r="L3448" i="1" s="1"/>
  <c r="K3449" i="1"/>
  <c r="L3449" i="1" s="1"/>
  <c r="K3454" i="1"/>
  <c r="L3454" i="1" s="1"/>
  <c r="K3452" i="1"/>
  <c r="L3452" i="1" s="1"/>
  <c r="K3453" i="1"/>
  <c r="L3453" i="1" s="1"/>
  <c r="K3440" i="1"/>
  <c r="L3440" i="1" s="1"/>
  <c r="P3439" i="1" s="1"/>
  <c r="K3441" i="1"/>
  <c r="L3441" i="1" s="1"/>
  <c r="P3440" i="1" s="1"/>
  <c r="K3439" i="1"/>
  <c r="L3439" i="1" s="1"/>
  <c r="P3438" i="1" s="1"/>
  <c r="K3443" i="1"/>
  <c r="L3443" i="1" s="1"/>
  <c r="K3442" i="1"/>
  <c r="L3442" i="1" s="1"/>
  <c r="P3441" i="1" s="1"/>
  <c r="K3446" i="1"/>
  <c r="L3446" i="1" s="1"/>
  <c r="K3447" i="1"/>
  <c r="L3447" i="1" s="1"/>
  <c r="O3447" i="1" s="1"/>
  <c r="K3444" i="1"/>
  <c r="L3444" i="1" s="1"/>
  <c r="K3445" i="1"/>
  <c r="L3445" i="1" s="1"/>
  <c r="K3436" i="1"/>
  <c r="L3436" i="1" s="1"/>
  <c r="K3435" i="1"/>
  <c r="L3435" i="1" s="1"/>
  <c r="K3437" i="1"/>
  <c r="L3437" i="1" s="1"/>
  <c r="K3438" i="1"/>
  <c r="L3438" i="1" s="1"/>
  <c r="P3437" i="1" s="1"/>
  <c r="K3540" i="1"/>
  <c r="L3540" i="1" s="1"/>
  <c r="P3539" i="1" s="1"/>
  <c r="K3539" i="1"/>
  <c r="L3539" i="1" s="1"/>
  <c r="K3538" i="1"/>
  <c r="L3538" i="1" s="1"/>
  <c r="K3537" i="1"/>
  <c r="L3537" i="1" s="1"/>
  <c r="P3536" i="1" s="1"/>
  <c r="K3532" i="1"/>
  <c r="L3532" i="1" s="1"/>
  <c r="O3532" i="1" s="1"/>
  <c r="K3531" i="1"/>
  <c r="L3531" i="1" s="1"/>
  <c r="P3530" i="1" s="1"/>
  <c r="K3536" i="1"/>
  <c r="L3536" i="1" s="1"/>
  <c r="P3535" i="1" s="1"/>
  <c r="K3535" i="1"/>
  <c r="L3535" i="1" s="1"/>
  <c r="K3534" i="1"/>
  <c r="L3534" i="1" s="1"/>
  <c r="K3533" i="1"/>
  <c r="L3533" i="1" s="1"/>
  <c r="P3532" i="1" s="1"/>
  <c r="K3563" i="1"/>
  <c r="L3563" i="1" s="1"/>
  <c r="O3563" i="1" s="1"/>
  <c r="K3562" i="1"/>
  <c r="L3562" i="1" s="1"/>
  <c r="K3561" i="1"/>
  <c r="L3561" i="1" s="1"/>
  <c r="K3560" i="1"/>
  <c r="L3560" i="1" s="1"/>
  <c r="K3564" i="1"/>
  <c r="L3564" i="1" s="1"/>
  <c r="K3558" i="1"/>
  <c r="L3558" i="1" s="1"/>
  <c r="K3559" i="1"/>
  <c r="L3559" i="1" s="1"/>
  <c r="K3553" i="1"/>
  <c r="L3553" i="1" s="1"/>
  <c r="K3554" i="1"/>
  <c r="L3554" i="1" s="1"/>
  <c r="K3552" i="1"/>
  <c r="L3552" i="1" s="1"/>
  <c r="K3550" i="1"/>
  <c r="L3550" i="1" s="1"/>
  <c r="K3551" i="1"/>
  <c r="L3551" i="1" s="1"/>
  <c r="O3551" i="1" s="1"/>
  <c r="K3549" i="1"/>
  <c r="L3549" i="1" s="1"/>
  <c r="K3556" i="1"/>
  <c r="L3556" i="1" s="1"/>
  <c r="K3557" i="1"/>
  <c r="L3557" i="1" s="1"/>
  <c r="K3555" i="1"/>
  <c r="L3555" i="1" s="1"/>
  <c r="K3548" i="1"/>
  <c r="L3548" i="1" s="1"/>
  <c r="K3547" i="1"/>
  <c r="L3547" i="1" s="1"/>
  <c r="P3546" i="1" s="1"/>
  <c r="K3546" i="1"/>
  <c r="L3546" i="1" s="1"/>
  <c r="P3545" i="1" s="1"/>
  <c r="K3545" i="1"/>
  <c r="L3545" i="1" s="1"/>
  <c r="P3544" i="1" s="1"/>
  <c r="K3544" i="1"/>
  <c r="L3544" i="1" s="1"/>
  <c r="P3543" i="1" s="1"/>
  <c r="K3543" i="1"/>
  <c r="L3543" i="1" s="1"/>
  <c r="K3542" i="1"/>
  <c r="L3542" i="1" s="1"/>
  <c r="K3541" i="1"/>
  <c r="L3541" i="1" s="1"/>
  <c r="P3540" i="1" s="1"/>
  <c r="K1860" i="1"/>
  <c r="L1860" i="1" s="1"/>
  <c r="P1859" i="1" s="1"/>
  <c r="K1859" i="1"/>
  <c r="L1859" i="1" s="1"/>
  <c r="P1858" i="1" s="1"/>
  <c r="K1858" i="1"/>
  <c r="L1858" i="1" s="1"/>
  <c r="P1857" i="1" s="1"/>
  <c r="K1857" i="1"/>
  <c r="L1857" i="1" s="1"/>
  <c r="P1856" i="1" s="1"/>
  <c r="K1861" i="1"/>
  <c r="L1861" i="1" s="1"/>
  <c r="K1855" i="1"/>
  <c r="L1855" i="1" s="1"/>
  <c r="P1854" i="1" s="1"/>
  <c r="K1856" i="1"/>
  <c r="L1856" i="1" s="1"/>
  <c r="P1855" i="1" s="1"/>
  <c r="K1854" i="1"/>
  <c r="L1854" i="1" s="1"/>
  <c r="P1853" i="1" s="1"/>
  <c r="K1853" i="1"/>
  <c r="L1853" i="1" s="1"/>
  <c r="P1852" i="1" s="1"/>
  <c r="K1847" i="1"/>
  <c r="L1847" i="1" s="1"/>
  <c r="P1846" i="1" s="1"/>
  <c r="K1845" i="1"/>
  <c r="L1845" i="1" s="1"/>
  <c r="K1846" i="1"/>
  <c r="L1846" i="1" s="1"/>
  <c r="K1844" i="1"/>
  <c r="L1844" i="1" s="1"/>
  <c r="P1843" i="1" s="1"/>
  <c r="K1852" i="1"/>
  <c r="L1852" i="1" s="1"/>
  <c r="P1851" i="1" s="1"/>
  <c r="K1851" i="1"/>
  <c r="L1851" i="1" s="1"/>
  <c r="P1850" i="1" s="1"/>
  <c r="K1850" i="1"/>
  <c r="L1850" i="1" s="1"/>
  <c r="P1849" i="1" s="1"/>
  <c r="K1848" i="1"/>
  <c r="L1848" i="1" s="1"/>
  <c r="K1849" i="1"/>
  <c r="L1849" i="1" s="1"/>
  <c r="K1842" i="1"/>
  <c r="L1842" i="1" s="1"/>
  <c r="P1841" i="1" s="1"/>
  <c r="K1843" i="1"/>
  <c r="L1843" i="1" s="1"/>
  <c r="P1842" i="1" s="1"/>
  <c r="K1890" i="1"/>
  <c r="L1890" i="1" s="1"/>
  <c r="K1891" i="1"/>
  <c r="L1891" i="1" s="1"/>
  <c r="K1888" i="1"/>
  <c r="L1888" i="1" s="1"/>
  <c r="K1889" i="1"/>
  <c r="L1889" i="1" s="1"/>
  <c r="K1886" i="1"/>
  <c r="L1886" i="1" s="1"/>
  <c r="K1887" i="1"/>
  <c r="L1887" i="1" s="1"/>
  <c r="K1878" i="1"/>
  <c r="L1878" i="1" s="1"/>
  <c r="K1879" i="1"/>
  <c r="L1879" i="1" s="1"/>
  <c r="K1876" i="1"/>
  <c r="L1876" i="1" s="1"/>
  <c r="K1877" i="1"/>
  <c r="L1877" i="1" s="1"/>
  <c r="K1885" i="1"/>
  <c r="L1885" i="1" s="1"/>
  <c r="K1883" i="1"/>
  <c r="L1883" i="1" s="1"/>
  <c r="K1884" i="1"/>
  <c r="L1884" i="1" s="1"/>
  <c r="K1881" i="1"/>
  <c r="L1881" i="1" s="1"/>
  <c r="K1882" i="1"/>
  <c r="L1882" i="1" s="1"/>
  <c r="K1880" i="1"/>
  <c r="L1880" i="1" s="1"/>
  <c r="K1872" i="1"/>
  <c r="L1872" i="1" s="1"/>
  <c r="K1873" i="1"/>
  <c r="L1873" i="1" s="1"/>
  <c r="K1870" i="1"/>
  <c r="L1870" i="1" s="1"/>
  <c r="K1871" i="1"/>
  <c r="L1871" i="1" s="1"/>
  <c r="K1868" i="1"/>
  <c r="L1868" i="1" s="1"/>
  <c r="K1869" i="1"/>
  <c r="L1869" i="1" s="1"/>
  <c r="K1867" i="1"/>
  <c r="L1867" i="1" s="1"/>
  <c r="K1874" i="1"/>
  <c r="L1874" i="1" s="1"/>
  <c r="K1875" i="1"/>
  <c r="L1875" i="1" s="1"/>
  <c r="K1865" i="1"/>
  <c r="L1865" i="1" s="1"/>
  <c r="P1864" i="1" s="1"/>
  <c r="K1866" i="1"/>
  <c r="L1866" i="1" s="1"/>
  <c r="K1864" i="1"/>
  <c r="L1864" i="1" s="1"/>
  <c r="P1863" i="1" s="1"/>
  <c r="K1863" i="1"/>
  <c r="L1863" i="1" s="1"/>
  <c r="P1862" i="1" s="1"/>
  <c r="K1862" i="1"/>
  <c r="L1862" i="1" s="1"/>
  <c r="K1786" i="1"/>
  <c r="L1786" i="1" s="1"/>
  <c r="K1791" i="1"/>
  <c r="L1791" i="1" s="1"/>
  <c r="P1790" i="1" s="1"/>
  <c r="K1792" i="1"/>
  <c r="L1792" i="1" s="1"/>
  <c r="K1787" i="1"/>
  <c r="L1787" i="1" s="1"/>
  <c r="P1786" i="1" s="1"/>
  <c r="K1788" i="1"/>
  <c r="L1788" i="1" s="1"/>
  <c r="P1787" i="1" s="1"/>
  <c r="K1789" i="1"/>
  <c r="L1789" i="1" s="1"/>
  <c r="P1788" i="1" s="1"/>
  <c r="K1790" i="1"/>
  <c r="L1790" i="1" s="1"/>
  <c r="P1789" i="1" s="1"/>
  <c r="K1784" i="1"/>
  <c r="L1784" i="1" s="1"/>
  <c r="P1783" i="1" s="1"/>
  <c r="K1785" i="1"/>
  <c r="L1785" i="1"/>
  <c r="K1780" i="1"/>
  <c r="L1780" i="1" s="1"/>
  <c r="P1779" i="1" s="1"/>
  <c r="K1781" i="1"/>
  <c r="L1781" i="1" s="1"/>
  <c r="P1780" i="1" s="1"/>
  <c r="K1782" i="1"/>
  <c r="L1782" i="1" s="1"/>
  <c r="P1781" i="1" s="1"/>
  <c r="K1783" i="1"/>
  <c r="L1783" i="1" s="1"/>
  <c r="P1782" i="1" s="1"/>
  <c r="K1776" i="1"/>
  <c r="L1776" i="1" s="1"/>
  <c r="K1777" i="1"/>
  <c r="L1777" i="1" s="1"/>
  <c r="K1778" i="1"/>
  <c r="L1778" i="1" s="1"/>
  <c r="K1779" i="1"/>
  <c r="L1779" i="1" s="1"/>
  <c r="P1778" i="1" s="1"/>
  <c r="K1806" i="1"/>
  <c r="L1806" i="1" s="1"/>
  <c r="K1774" i="1"/>
  <c r="L1774" i="1" s="1"/>
  <c r="K1775" i="1"/>
  <c r="L1775" i="1" s="1"/>
  <c r="K1804" i="1"/>
  <c r="L1804" i="1" s="1"/>
  <c r="K1805" i="1"/>
  <c r="L1805" i="1" s="1"/>
  <c r="K1798" i="1"/>
  <c r="L1798" i="1" s="1"/>
  <c r="K1799" i="1"/>
  <c r="L1799" i="1" s="1"/>
  <c r="K1800" i="1"/>
  <c r="L1800" i="1" s="1"/>
  <c r="K1801" i="1"/>
  <c r="L1801" i="1" s="1"/>
  <c r="K1802" i="1"/>
  <c r="L1802" i="1" s="1"/>
  <c r="K1803" i="1"/>
  <c r="L1803" i="1" s="1"/>
  <c r="K1794" i="1"/>
  <c r="L1794" i="1" s="1"/>
  <c r="K1795" i="1"/>
  <c r="L1795" i="1" s="1"/>
  <c r="P1794" i="1" s="1"/>
  <c r="K1796" i="1"/>
  <c r="L1796" i="1" s="1"/>
  <c r="P1795" i="1" s="1"/>
  <c r="K1797" i="1"/>
  <c r="L1797" i="1" s="1"/>
  <c r="P1796" i="1" s="1"/>
  <c r="K1793" i="1"/>
  <c r="L1793" i="1" s="1"/>
  <c r="K3053" i="1"/>
  <c r="L3053" i="1" s="1"/>
  <c r="K3054" i="1"/>
  <c r="L3054" i="1" s="1"/>
  <c r="K3055" i="1"/>
  <c r="L3055" i="1" s="1"/>
  <c r="K3095" i="1"/>
  <c r="L3095" i="1" s="1"/>
  <c r="K3096" i="1"/>
  <c r="L3096" i="1" s="1"/>
  <c r="K3097" i="1"/>
  <c r="L3097" i="1" s="1"/>
  <c r="K3098" i="1"/>
  <c r="L3098" i="1" s="1"/>
  <c r="K3099" i="1"/>
  <c r="L3099" i="1" s="1"/>
  <c r="K3052" i="1"/>
  <c r="L3052" i="1" s="1"/>
  <c r="P3051" i="1" s="1"/>
  <c r="K3087" i="1"/>
  <c r="L3087" i="1" s="1"/>
  <c r="K3088" i="1"/>
  <c r="L3088" i="1" s="1"/>
  <c r="K3089" i="1"/>
  <c r="L3089" i="1" s="1"/>
  <c r="K3090" i="1"/>
  <c r="L3090" i="1" s="1"/>
  <c r="K3091" i="1"/>
  <c r="L3091" i="1" s="1"/>
  <c r="K3092" i="1"/>
  <c r="L3092" i="1" s="1"/>
  <c r="K3093" i="1"/>
  <c r="L3093" i="1" s="1"/>
  <c r="K3094" i="1"/>
  <c r="L3094" i="1" s="1"/>
  <c r="K3082" i="1"/>
  <c r="L3082" i="1" s="1"/>
  <c r="K3083" i="1"/>
  <c r="L3083" i="1" s="1"/>
  <c r="K3084" i="1"/>
  <c r="L3084" i="1" s="1"/>
  <c r="K3085" i="1"/>
  <c r="L3085" i="1" s="1"/>
  <c r="K3086" i="1"/>
  <c r="L3086" i="1" s="1"/>
  <c r="K3076" i="1"/>
  <c r="L3076" i="1" s="1"/>
  <c r="P3075" i="1" s="1"/>
  <c r="K3077" i="1"/>
  <c r="L3077" i="1" s="1"/>
  <c r="K3078" i="1"/>
  <c r="L3078" i="1" s="1"/>
  <c r="K3079" i="1"/>
  <c r="L3079" i="1" s="1"/>
  <c r="P3078" i="1" s="1"/>
  <c r="K3080" i="1"/>
  <c r="L3080" i="1" s="1"/>
  <c r="P3079" i="1" s="1"/>
  <c r="K3081" i="1"/>
  <c r="L3081" i="1" s="1"/>
  <c r="P3080" i="1" s="1"/>
  <c r="K3066" i="1"/>
  <c r="L3066" i="1" s="1"/>
  <c r="P3065" i="1" s="1"/>
  <c r="K3067" i="1"/>
  <c r="L3067" i="1" s="1"/>
  <c r="K3068" i="1"/>
  <c r="L3068" i="1" s="1"/>
  <c r="K3073" i="1"/>
  <c r="L3073" i="1" s="1"/>
  <c r="P3072" i="1" s="1"/>
  <c r="K3074" i="1"/>
  <c r="L3074" i="1" s="1"/>
  <c r="P3073" i="1" s="1"/>
  <c r="K3075" i="1"/>
  <c r="L3075" i="1" s="1"/>
  <c r="P3074" i="1" s="1"/>
  <c r="K3069" i="1"/>
  <c r="L3069" i="1" s="1"/>
  <c r="P3068" i="1" s="1"/>
  <c r="K3070" i="1"/>
  <c r="L3070" i="1" s="1"/>
  <c r="K3071" i="1"/>
  <c r="L3071" i="1" s="1"/>
  <c r="K3072" i="1"/>
  <c r="L3072" i="1" s="1"/>
  <c r="P3071" i="1" s="1"/>
  <c r="K3065" i="1"/>
  <c r="L3065" i="1" s="1"/>
  <c r="P3064" i="1" s="1"/>
  <c r="K3056" i="1"/>
  <c r="L3056" i="1" s="1"/>
  <c r="K3061" i="1"/>
  <c r="L3061" i="1" s="1"/>
  <c r="K3062" i="1"/>
  <c r="L3062" i="1" s="1"/>
  <c r="K3063" i="1"/>
  <c r="L3063" i="1" s="1"/>
  <c r="K3064" i="1"/>
  <c r="L3064" i="1" s="1"/>
  <c r="P3063" i="1" s="1"/>
  <c r="K3057" i="1"/>
  <c r="L3057" i="1" s="1"/>
  <c r="K3058" i="1"/>
  <c r="L3058" i="1" s="1"/>
  <c r="K3059" i="1"/>
  <c r="L3059" i="1" s="1"/>
  <c r="K3060" i="1"/>
  <c r="L3060" i="1" s="1"/>
  <c r="K2679" i="1"/>
  <c r="L2679" i="1" s="1"/>
  <c r="P2678" i="1" s="1"/>
  <c r="K2669" i="1"/>
  <c r="L2669" i="1" s="1"/>
  <c r="P2668" i="1" s="1"/>
  <c r="K2671" i="1"/>
  <c r="L2671" i="1" s="1"/>
  <c r="P2670" i="1" s="1"/>
  <c r="K2670" i="1"/>
  <c r="L2670" i="1" s="1"/>
  <c r="P2669" i="1" s="1"/>
  <c r="K2677" i="1"/>
  <c r="L2677" i="1" s="1"/>
  <c r="K2676" i="1"/>
  <c r="L2676" i="1" s="1"/>
  <c r="K2678" i="1"/>
  <c r="L2678" i="1" s="1"/>
  <c r="P2677" i="1" s="1"/>
  <c r="K2673" i="1"/>
  <c r="L2673" i="1" s="1"/>
  <c r="P2672" i="1" s="1"/>
  <c r="K2672" i="1"/>
  <c r="L2672" i="1" s="1"/>
  <c r="P2671" i="1" s="1"/>
  <c r="K2675" i="1"/>
  <c r="L2675" i="1" s="1"/>
  <c r="P2674" i="1" s="1"/>
  <c r="K2674" i="1"/>
  <c r="L2674" i="1" s="1"/>
  <c r="P2673" i="1" s="1"/>
  <c r="K2659" i="1"/>
  <c r="L2659" i="1" s="1"/>
  <c r="K2665" i="1"/>
  <c r="L2665" i="1" s="1"/>
  <c r="P2664" i="1" s="1"/>
  <c r="K2664" i="1"/>
  <c r="L2664" i="1" s="1"/>
  <c r="P2663" i="1" s="1"/>
  <c r="K2667" i="1"/>
  <c r="L2667" i="1" s="1"/>
  <c r="K2668" i="1"/>
  <c r="L2668" i="1"/>
  <c r="P2667" i="1" s="1"/>
  <c r="K2666" i="1"/>
  <c r="L2666" i="1" s="1"/>
  <c r="P2665" i="1" s="1"/>
  <c r="K2661" i="1"/>
  <c r="L2661" i="1"/>
  <c r="K2660" i="1"/>
  <c r="L2660" i="1" s="1"/>
  <c r="K2663" i="1"/>
  <c r="L2663" i="1" s="1"/>
  <c r="K2662" i="1"/>
  <c r="L2662" i="1" s="1"/>
  <c r="K2658" i="1"/>
  <c r="L2658" i="1" s="1"/>
  <c r="K2688" i="1"/>
  <c r="L2688" i="1" s="1"/>
  <c r="K2689" i="1"/>
  <c r="L2689" i="1" s="1"/>
  <c r="K2690" i="1"/>
  <c r="L2690" i="1" s="1"/>
  <c r="K2686" i="1"/>
  <c r="L2686" i="1" s="1"/>
  <c r="K2687" i="1"/>
  <c r="L2687" i="1" s="1"/>
  <c r="P2686" i="1" s="1"/>
  <c r="K2685" i="1"/>
  <c r="L2685" i="1" s="1"/>
  <c r="K2681" i="1"/>
  <c r="L2681" i="1"/>
  <c r="K2680" i="1"/>
  <c r="L2680" i="1" s="1"/>
  <c r="K2683" i="1"/>
  <c r="L2683" i="1" s="1"/>
  <c r="P2682" i="1" s="1"/>
  <c r="K2684" i="1"/>
  <c r="L2684" i="1" s="1"/>
  <c r="P2683" i="1" s="1"/>
  <c r="K2682" i="1"/>
  <c r="L2682" i="1" s="1"/>
  <c r="P2681" i="1" s="1"/>
  <c r="K2598" i="1"/>
  <c r="L2598" i="1" s="1"/>
  <c r="P2597" i="1" s="1"/>
  <c r="K2597" i="1"/>
  <c r="L2597" i="1" s="1"/>
  <c r="K2596" i="1"/>
  <c r="L2596" i="1" s="1"/>
  <c r="K2585" i="1"/>
  <c r="L2585" i="1" s="1"/>
  <c r="K2586" i="1"/>
  <c r="L2586" i="1" s="1"/>
  <c r="P2585" i="1" s="1"/>
  <c r="K2584" i="1"/>
  <c r="L2584" i="1" s="1"/>
  <c r="P2583" i="1" s="1"/>
  <c r="K2588" i="1"/>
  <c r="L2588" i="1" s="1"/>
  <c r="K2589" i="1"/>
  <c r="L2589" i="1" s="1"/>
  <c r="P2588" i="1" s="1"/>
  <c r="K2587" i="1"/>
  <c r="L2587" i="1" s="1"/>
  <c r="K2595" i="1"/>
  <c r="L2595" i="1" s="1"/>
  <c r="P2594" i="1" s="1"/>
  <c r="K2594" i="1"/>
  <c r="L2594" i="1" s="1"/>
  <c r="P2593" i="1" s="1"/>
  <c r="K2591" i="1"/>
  <c r="L2591" i="1" s="1"/>
  <c r="P2590" i="1" s="1"/>
  <c r="K2590" i="1"/>
  <c r="L2590" i="1" s="1"/>
  <c r="P2589" i="1" s="1"/>
  <c r="K2593" i="1"/>
  <c r="L2593" i="1" s="1"/>
  <c r="K2592" i="1"/>
  <c r="L2592" i="1" s="1"/>
  <c r="K2568" i="1"/>
  <c r="L2568" i="1" s="1"/>
  <c r="K2569" i="1"/>
  <c r="L2569" i="1" s="1"/>
  <c r="K2572" i="1"/>
  <c r="L2572" i="1" s="1"/>
  <c r="K2570" i="1"/>
  <c r="L2570" i="1"/>
  <c r="P2569" i="1" s="1"/>
  <c r="K2571" i="1"/>
  <c r="L2571" i="1" s="1"/>
  <c r="K2581" i="1"/>
  <c r="L2581" i="1" s="1"/>
  <c r="K2579" i="1"/>
  <c r="L2579" i="1" s="1"/>
  <c r="P2578" i="1" s="1"/>
  <c r="K2580" i="1"/>
  <c r="L2580" i="1" s="1"/>
  <c r="P2579" i="1" s="1"/>
  <c r="K2582" i="1"/>
  <c r="L2582" i="1" s="1"/>
  <c r="K2583" i="1"/>
  <c r="L2583" i="1" s="1"/>
  <c r="P2582" i="1" s="1"/>
  <c r="K2575" i="1"/>
  <c r="L2575" i="1" s="1"/>
  <c r="K2573" i="1"/>
  <c r="L2573" i="1" s="1"/>
  <c r="K2574" i="1"/>
  <c r="L2574" i="1" s="1"/>
  <c r="K2578" i="1"/>
  <c r="L2578" i="1" s="1"/>
  <c r="P2577" i="1" s="1"/>
  <c r="K2576" i="1"/>
  <c r="L2576" i="1" s="1"/>
  <c r="P2575" i="1" s="1"/>
  <c r="K2577" i="1"/>
  <c r="L2577" i="1" s="1"/>
  <c r="P2576" i="1" s="1"/>
  <c r="K2609" i="1"/>
  <c r="L2609" i="1" s="1"/>
  <c r="K2610" i="1"/>
  <c r="L2610" i="1" s="1"/>
  <c r="K2607" i="1"/>
  <c r="L2607" i="1" s="1"/>
  <c r="K2608" i="1"/>
  <c r="L2608" i="1" s="1"/>
  <c r="K2563" i="1"/>
  <c r="L2563" i="1" s="1"/>
  <c r="K2564" i="1"/>
  <c r="L2564" i="1" s="1"/>
  <c r="K2561" i="1"/>
  <c r="L2561" i="1" s="1"/>
  <c r="K2562" i="1"/>
  <c r="L2562" i="1" s="1"/>
  <c r="K2566" i="1"/>
  <c r="L2566" i="1" s="1"/>
  <c r="K2567" i="1"/>
  <c r="L2567" i="1" s="1"/>
  <c r="K2565" i="1"/>
  <c r="L2565" i="1" s="1"/>
  <c r="K2613" i="1"/>
  <c r="L2613" i="1" s="1"/>
  <c r="K2614" i="1"/>
  <c r="L2614" i="1" s="1"/>
  <c r="K2611" i="1"/>
  <c r="L2611" i="1" s="1"/>
  <c r="K2612" i="1"/>
  <c r="L2612" i="1" s="1"/>
  <c r="K2559" i="1"/>
  <c r="L2559" i="1" s="1"/>
  <c r="K2560" i="1"/>
  <c r="L2560" i="1" s="1"/>
  <c r="K2615" i="1"/>
  <c r="L2615" i="1" s="1"/>
  <c r="K2616" i="1"/>
  <c r="L2616" i="1" s="1"/>
  <c r="K2605" i="1"/>
  <c r="L2605" i="1" s="1"/>
  <c r="K2606" i="1"/>
  <c r="L2606" i="1" s="1"/>
  <c r="K2601" i="1"/>
  <c r="L2601" i="1" s="1"/>
  <c r="P2600" i="1" s="1"/>
  <c r="K2599" i="1"/>
  <c r="L2599" i="1" s="1"/>
  <c r="P2598" i="1" s="1"/>
  <c r="K2600" i="1"/>
  <c r="L2600" i="1" s="1"/>
  <c r="P2599" i="1" s="1"/>
  <c r="K2604" i="1"/>
  <c r="L2604" i="1" s="1"/>
  <c r="P2603" i="1" s="1"/>
  <c r="K2602" i="1"/>
  <c r="L2602" i="1" s="1"/>
  <c r="K2603" i="1"/>
  <c r="L2603" i="1" s="1"/>
  <c r="K2203" i="1"/>
  <c r="L2203" i="1" s="1"/>
  <c r="P2202" i="1" s="1"/>
  <c r="K2202" i="1"/>
  <c r="L2202" i="1" s="1"/>
  <c r="P2201" i="1" s="1"/>
  <c r="K2201" i="1"/>
  <c r="L2201" i="1" s="1"/>
  <c r="K2199" i="1"/>
  <c r="L2199" i="1" s="1"/>
  <c r="P2198" i="1" s="1"/>
  <c r="K2200" i="1"/>
  <c r="L2200" i="1" s="1"/>
  <c r="K2190" i="1"/>
  <c r="L2190" i="1" s="1"/>
  <c r="P2189" i="1" s="1"/>
  <c r="K2189" i="1"/>
  <c r="L2189" i="1" s="1"/>
  <c r="K2193" i="1"/>
  <c r="L2193" i="1" s="1"/>
  <c r="P2192" i="1" s="1"/>
  <c r="K2191" i="1"/>
  <c r="L2191" i="1" s="1"/>
  <c r="P2190" i="1" s="1"/>
  <c r="K2192" i="1"/>
  <c r="L2192" i="1" s="1"/>
  <c r="P2191" i="1" s="1"/>
  <c r="K2188" i="1"/>
  <c r="L2188" i="1" s="1"/>
  <c r="K2198" i="1"/>
  <c r="L2198" i="1" s="1"/>
  <c r="P2197" i="1" s="1"/>
  <c r="K2195" i="1"/>
  <c r="L2195" i="1" s="1"/>
  <c r="P2194" i="1" s="1"/>
  <c r="K2194" i="1"/>
  <c r="L2194" i="1" s="1"/>
  <c r="P2193" i="1" s="1"/>
  <c r="K2197" i="1"/>
  <c r="L2197" i="1" s="1"/>
  <c r="P2196" i="1" s="1"/>
  <c r="K2196" i="1"/>
  <c r="L2196" i="1" s="1"/>
  <c r="P2195" i="1" s="1"/>
  <c r="K2176" i="1"/>
  <c r="L2176" i="1" s="1"/>
  <c r="K2177" i="1"/>
  <c r="L2177" i="1" s="1"/>
  <c r="K2178" i="1"/>
  <c r="L2178" i="1" s="1"/>
  <c r="K2179" i="1"/>
  <c r="L2179" i="1" s="1"/>
  <c r="K2186" i="1"/>
  <c r="L2186" i="1" s="1"/>
  <c r="K2187" i="1"/>
  <c r="L2187" i="1" s="1"/>
  <c r="P2186" i="1" s="1"/>
  <c r="K2185" i="1"/>
  <c r="L2185" i="1" s="1"/>
  <c r="K2180" i="1"/>
  <c r="L2180" i="1" s="1"/>
  <c r="K2181" i="1"/>
  <c r="L2181" i="1" s="1"/>
  <c r="K2183" i="1"/>
  <c r="L2183" i="1" s="1"/>
  <c r="K2184" i="1"/>
  <c r="L2184" i="1" s="1"/>
  <c r="P2183" i="1" s="1"/>
  <c r="K2182" i="1"/>
  <c r="L2182" i="1" s="1"/>
  <c r="K2210" i="1"/>
  <c r="L2210" i="1" s="1"/>
  <c r="K2212" i="1"/>
  <c r="L2212" i="1" s="1"/>
  <c r="K2211" i="1"/>
  <c r="L2211" i="1" s="1"/>
  <c r="K2175" i="1"/>
  <c r="L2175" i="1" s="1"/>
  <c r="K2173" i="1"/>
  <c r="L2173" i="1" s="1"/>
  <c r="K2213" i="1"/>
  <c r="L2213" i="1" s="1"/>
  <c r="K2174" i="1"/>
  <c r="L2174" i="1" s="1"/>
  <c r="K2206" i="1"/>
  <c r="L2206" i="1" s="1"/>
  <c r="P2205" i="1" s="1"/>
  <c r="K2205" i="1"/>
  <c r="L2205" i="1" s="1"/>
  <c r="K2208" i="1"/>
  <c r="L2208" i="1" s="1"/>
  <c r="P2207" i="1" s="1"/>
  <c r="K2209" i="1"/>
  <c r="L2209" i="1" s="1"/>
  <c r="P2208" i="1" s="1"/>
  <c r="K2207" i="1"/>
  <c r="L2207" i="1" s="1"/>
  <c r="P2206" i="1" s="1"/>
  <c r="K2204" i="1"/>
  <c r="L2204" i="1" s="1"/>
  <c r="K97" i="1"/>
  <c r="L97" i="1" s="1"/>
  <c r="P96" i="1" s="1"/>
  <c r="K95" i="1"/>
  <c r="L95" i="1" s="1"/>
  <c r="K96" i="1"/>
  <c r="L96" i="1" s="1"/>
  <c r="P95" i="1" s="1"/>
  <c r="K92" i="1"/>
  <c r="L92" i="1" s="1"/>
  <c r="P91" i="1" s="1"/>
  <c r="K93" i="1"/>
  <c r="L93" i="1" s="1"/>
  <c r="P92" i="1" s="1"/>
  <c r="K94" i="1"/>
  <c r="L94" i="1" s="1"/>
  <c r="K90" i="1"/>
  <c r="L90" i="1" s="1"/>
  <c r="P89" i="1" s="1"/>
  <c r="K91" i="1"/>
  <c r="L91" i="1" s="1"/>
  <c r="P90" i="1" s="1"/>
  <c r="K80" i="1"/>
  <c r="L80" i="1" s="1"/>
  <c r="K81" i="1"/>
  <c r="L81" i="1" s="1"/>
  <c r="P80" i="1" s="1"/>
  <c r="K82" i="1"/>
  <c r="L82" i="1" s="1"/>
  <c r="P81" i="1" s="1"/>
  <c r="K73" i="1"/>
  <c r="L73" i="1" s="1"/>
  <c r="K74" i="1"/>
  <c r="L74" i="1" s="1"/>
  <c r="K75" i="1"/>
  <c r="L75" i="1" s="1"/>
  <c r="P74" i="1" s="1"/>
  <c r="K78" i="1"/>
  <c r="L78" i="1" s="1"/>
  <c r="P77" i="1" s="1"/>
  <c r="K76" i="1"/>
  <c r="L76" i="1" s="1"/>
  <c r="P75" i="1" s="1"/>
  <c r="K77" i="1"/>
  <c r="L77" i="1" s="1"/>
  <c r="P76" i="1" s="1"/>
  <c r="K79" i="1"/>
  <c r="L79" i="1" s="1"/>
  <c r="K69" i="1"/>
  <c r="L69" i="1" s="1"/>
  <c r="K70" i="1"/>
  <c r="L70" i="1" s="1"/>
  <c r="P69" i="1" s="1"/>
  <c r="K71" i="1"/>
  <c r="L71" i="1" s="1"/>
  <c r="P70" i="1" s="1"/>
  <c r="K72" i="1"/>
  <c r="L72" i="1" s="1"/>
  <c r="P71" i="1" s="1"/>
  <c r="K86" i="1"/>
  <c r="L86" i="1" s="1"/>
  <c r="P85" i="1" s="1"/>
  <c r="K87" i="1"/>
  <c r="L87" i="1" s="1"/>
  <c r="K88" i="1"/>
  <c r="L88" i="1" s="1"/>
  <c r="K89" i="1"/>
  <c r="L89" i="1" s="1"/>
  <c r="P88" i="1" s="1"/>
  <c r="K83" i="1"/>
  <c r="L83" i="1" s="1"/>
  <c r="P82" i="1" s="1"/>
  <c r="K84" i="1"/>
  <c r="L84" i="1" s="1"/>
  <c r="P83" i="1" s="1"/>
  <c r="K85" i="1"/>
  <c r="L85" i="1" s="1"/>
  <c r="P84" i="1" s="1"/>
  <c r="K54" i="1"/>
  <c r="L54" i="1" s="1"/>
  <c r="K55" i="1"/>
  <c r="L55" i="1" s="1"/>
  <c r="K56" i="1"/>
  <c r="L56" i="1" s="1"/>
  <c r="K57" i="1"/>
  <c r="L57" i="1" s="1"/>
  <c r="K51" i="1"/>
  <c r="L51" i="1" s="1"/>
  <c r="K52" i="1"/>
  <c r="L52" i="1" s="1"/>
  <c r="K53" i="1"/>
  <c r="L53" i="1" s="1"/>
  <c r="K50" i="1"/>
  <c r="L50" i="1" s="1"/>
  <c r="K64" i="1"/>
  <c r="L64" i="1" s="1"/>
  <c r="K65" i="1"/>
  <c r="L65" i="1" s="1"/>
  <c r="K67" i="1"/>
  <c r="L67" i="1" s="1"/>
  <c r="P66" i="1" s="1"/>
  <c r="K66" i="1"/>
  <c r="L66" i="1" s="1"/>
  <c r="P65" i="1" s="1"/>
  <c r="K68" i="1"/>
  <c r="L68" i="1" s="1"/>
  <c r="K61" i="1"/>
  <c r="L61" i="1" s="1"/>
  <c r="K62" i="1"/>
  <c r="L62" i="1" s="1"/>
  <c r="K63" i="1"/>
  <c r="L63" i="1" s="1"/>
  <c r="K58" i="1"/>
  <c r="L58" i="1" s="1"/>
  <c r="K59" i="1"/>
  <c r="L59" i="1" s="1"/>
  <c r="K60" i="1"/>
  <c r="L60" i="1" s="1"/>
  <c r="K107" i="1"/>
  <c r="L107" i="1" s="1"/>
  <c r="K108" i="1"/>
  <c r="L108" i="1" s="1"/>
  <c r="P107" i="1" s="1"/>
  <c r="K36" i="1"/>
  <c r="L36" i="1" s="1"/>
  <c r="K37" i="1"/>
  <c r="L37" i="1"/>
  <c r="K105" i="1"/>
  <c r="L105" i="1" s="1"/>
  <c r="P104" i="1" s="1"/>
  <c r="K106" i="1"/>
  <c r="L106" i="1" s="1"/>
  <c r="K46" i="1"/>
  <c r="L46" i="1" s="1"/>
  <c r="K47" i="1"/>
  <c r="L47" i="1" s="1"/>
  <c r="K48" i="1"/>
  <c r="L48" i="1" s="1"/>
  <c r="K49" i="1"/>
  <c r="L49" i="1" s="1"/>
  <c r="K42" i="1"/>
  <c r="L42" i="1" s="1"/>
  <c r="K43" i="1"/>
  <c r="L43" i="1" s="1"/>
  <c r="K44" i="1"/>
  <c r="L44" i="1" s="1"/>
  <c r="K45" i="1"/>
  <c r="L45" i="1" s="1"/>
  <c r="K38" i="1"/>
  <c r="L38" i="1" s="1"/>
  <c r="K39" i="1"/>
  <c r="L39" i="1" s="1"/>
  <c r="K40" i="1"/>
  <c r="L40" i="1" s="1"/>
  <c r="K41" i="1"/>
  <c r="L41" i="1" s="1"/>
  <c r="K103" i="1"/>
  <c r="L103" i="1" s="1"/>
  <c r="K104" i="1"/>
  <c r="L104" i="1" s="1"/>
  <c r="P103" i="1" s="1"/>
  <c r="K99" i="1"/>
  <c r="L99" i="1" s="1"/>
  <c r="P98" i="1" s="1"/>
  <c r="K100" i="1"/>
  <c r="L100" i="1" s="1"/>
  <c r="P99" i="1" s="1"/>
  <c r="K101" i="1"/>
  <c r="L101" i="1" s="1"/>
  <c r="P100" i="1" s="1"/>
  <c r="K102" i="1"/>
  <c r="L102" i="1" s="1"/>
  <c r="K98" i="1"/>
  <c r="L98" i="1" s="1"/>
  <c r="P97" i="1" s="1"/>
  <c r="K520" i="1"/>
  <c r="L520" i="1" s="1"/>
  <c r="K521" i="1"/>
  <c r="L521" i="1" s="1"/>
  <c r="K519" i="1"/>
  <c r="L519" i="1" s="1"/>
  <c r="K518" i="1"/>
  <c r="L518" i="1" s="1"/>
  <c r="K524" i="1"/>
  <c r="L524" i="1" s="1"/>
  <c r="K525" i="1"/>
  <c r="L525" i="1" s="1"/>
  <c r="K526" i="1"/>
  <c r="L526" i="1" s="1"/>
  <c r="K522" i="1"/>
  <c r="L522" i="1" s="1"/>
  <c r="K523" i="1"/>
  <c r="L523" i="1" s="1"/>
  <c r="K512" i="1"/>
  <c r="L512" i="1" s="1"/>
  <c r="K513" i="1"/>
  <c r="L513" i="1" s="1"/>
  <c r="K557" i="1"/>
  <c r="L557" i="1" s="1"/>
  <c r="P556" i="1" s="1"/>
  <c r="K511" i="1"/>
  <c r="L511" i="1" s="1"/>
  <c r="P510" i="1" s="1"/>
  <c r="K556" i="1"/>
  <c r="L556" i="1" s="1"/>
  <c r="K517" i="1"/>
  <c r="L517" i="1" s="1"/>
  <c r="K516" i="1"/>
  <c r="L516" i="1" s="1"/>
  <c r="K514" i="1"/>
  <c r="L514" i="1" s="1"/>
  <c r="K515" i="1"/>
  <c r="L515" i="1" s="1"/>
  <c r="K551" i="1"/>
  <c r="L551" i="1" s="1"/>
  <c r="P550" i="1" s="1"/>
  <c r="K552" i="1"/>
  <c r="L552" i="1" s="1"/>
  <c r="P551" i="1" s="1"/>
  <c r="K553" i="1"/>
  <c r="L553" i="1" s="1"/>
  <c r="P552" i="1" s="1"/>
  <c r="K554" i="1"/>
  <c r="L554" i="1" s="1"/>
  <c r="P553" i="1" s="1"/>
  <c r="K555" i="1"/>
  <c r="L555" i="1" s="1"/>
  <c r="K550" i="1"/>
  <c r="L550" i="1" s="1"/>
  <c r="P549" i="1" s="1"/>
  <c r="K549" i="1"/>
  <c r="L549" i="1" s="1"/>
  <c r="P548" i="1" s="1"/>
  <c r="K547" i="1"/>
  <c r="L547" i="1" s="1"/>
  <c r="K548" i="1"/>
  <c r="L548" i="1" s="1"/>
  <c r="P547" i="1" s="1"/>
  <c r="K545" i="1"/>
  <c r="L545" i="1" s="1"/>
  <c r="P544" i="1" s="1"/>
  <c r="K546" i="1"/>
  <c r="L546" i="1" s="1"/>
  <c r="K542" i="1"/>
  <c r="L542" i="1" s="1"/>
  <c r="P541" i="1" s="1"/>
  <c r="K543" i="1"/>
  <c r="L543" i="1" s="1"/>
  <c r="P542" i="1" s="1"/>
  <c r="K544" i="1"/>
  <c r="L544" i="1" s="1"/>
  <c r="P543" i="1" s="1"/>
  <c r="K534" i="1"/>
  <c r="L534" i="1" s="1"/>
  <c r="P533" i="1" s="1"/>
  <c r="K535" i="1"/>
  <c r="L535" i="1" s="1"/>
  <c r="P534" i="1" s="1"/>
  <c r="K536" i="1"/>
  <c r="L536" i="1" s="1"/>
  <c r="K531" i="1"/>
  <c r="L531" i="1" s="1"/>
  <c r="K532" i="1"/>
  <c r="L532" i="1" s="1"/>
  <c r="P531" i="1" s="1"/>
  <c r="K533" i="1"/>
  <c r="L533" i="1" s="1"/>
  <c r="P532" i="1" s="1"/>
  <c r="K528" i="1"/>
  <c r="L528" i="1" s="1"/>
  <c r="K529" i="1"/>
  <c r="L529" i="1" s="1"/>
  <c r="K530" i="1"/>
  <c r="L530" i="1" s="1"/>
  <c r="K527" i="1"/>
  <c r="L527" i="1" s="1"/>
  <c r="K540" i="1"/>
  <c r="L540" i="1" s="1"/>
  <c r="K541" i="1"/>
  <c r="L541" i="1" s="1"/>
  <c r="P540" i="1" s="1"/>
  <c r="K537" i="1"/>
  <c r="L537" i="1" s="1"/>
  <c r="K538" i="1"/>
  <c r="L538" i="1" s="1"/>
  <c r="P537" i="1" s="1"/>
  <c r="K539" i="1"/>
  <c r="L539" i="1" s="1"/>
  <c r="K1458" i="1"/>
  <c r="L1458" i="1" s="1"/>
  <c r="P1457" i="1" s="1"/>
  <c r="K1457" i="1"/>
  <c r="L1457" i="1" s="1"/>
  <c r="P1456" i="1" s="1"/>
  <c r="K1456" i="1"/>
  <c r="L1456" i="1" s="1"/>
  <c r="P1455" i="1" s="1"/>
  <c r="K1455" i="1"/>
  <c r="L1455" i="1" s="1"/>
  <c r="K1453" i="1"/>
  <c r="L1453" i="1" s="1"/>
  <c r="P1452" i="1" s="1"/>
  <c r="K1454" i="1"/>
  <c r="L1454" i="1" s="1"/>
  <c r="K1452" i="1"/>
  <c r="L1452" i="1" s="1"/>
  <c r="P1451" i="1" s="1"/>
  <c r="K1449" i="1"/>
  <c r="L1449" i="1" s="1"/>
  <c r="K1450" i="1"/>
  <c r="L1450" i="1" s="1"/>
  <c r="P1449" i="1" s="1"/>
  <c r="K1451" i="1"/>
  <c r="L1451" i="1" s="1"/>
  <c r="P1450" i="1" s="1"/>
  <c r="K1447" i="1"/>
  <c r="L1447" i="1" s="1"/>
  <c r="K1448" i="1"/>
  <c r="L1448" i="1" s="1"/>
  <c r="K1440" i="1"/>
  <c r="L1440" i="1" s="1"/>
  <c r="P1439" i="1" s="1"/>
  <c r="K1441" i="1"/>
  <c r="L1441" i="1" s="1"/>
  <c r="P1440" i="1" s="1"/>
  <c r="K1444" i="1"/>
  <c r="L1444" i="1" s="1"/>
  <c r="P1443" i="1" s="1"/>
  <c r="K1442" i="1"/>
  <c r="L1442" i="1" s="1"/>
  <c r="P1441" i="1" s="1"/>
  <c r="K1445" i="1"/>
  <c r="L1445" i="1" s="1"/>
  <c r="P1444" i="1" s="1"/>
  <c r="K1446" i="1"/>
  <c r="L1446" i="1" s="1"/>
  <c r="K1443" i="1"/>
  <c r="L1443" i="1" s="1"/>
  <c r="P1442" i="1" s="1"/>
  <c r="K1433" i="1"/>
  <c r="L1433" i="1" s="1"/>
  <c r="P1432" i="1" s="1"/>
  <c r="K1434" i="1"/>
  <c r="L1434" i="1" s="1"/>
  <c r="P1433" i="1" s="1"/>
  <c r="K1431" i="1"/>
  <c r="L1431" i="1" s="1"/>
  <c r="P1430" i="1" s="1"/>
  <c r="K1432" i="1"/>
  <c r="L1432" i="1" s="1"/>
  <c r="P1431" i="1" s="1"/>
  <c r="K1429" i="1"/>
  <c r="L1429" i="1" s="1"/>
  <c r="K1430" i="1"/>
  <c r="L1430" i="1" s="1"/>
  <c r="K1427" i="1"/>
  <c r="L1427" i="1" s="1"/>
  <c r="K1428" i="1"/>
  <c r="L1428" i="1" s="1"/>
  <c r="P1427" i="1" s="1"/>
  <c r="K1424" i="1"/>
  <c r="L1424" i="1" s="1"/>
  <c r="K1425" i="1"/>
  <c r="L1425" i="1" s="1"/>
  <c r="P1424" i="1" s="1"/>
  <c r="K1426" i="1"/>
  <c r="L1426" i="1" s="1"/>
  <c r="K1422" i="1"/>
  <c r="L1422" i="1" s="1"/>
  <c r="P1421" i="1" s="1"/>
  <c r="K1423" i="1"/>
  <c r="L1423" i="1" s="1"/>
  <c r="K1419" i="1"/>
  <c r="L1419" i="1" s="1"/>
  <c r="K1420" i="1"/>
  <c r="L1420" i="1" s="1"/>
  <c r="P1419" i="1" s="1"/>
  <c r="K1421" i="1"/>
  <c r="L1421" i="1" s="1"/>
  <c r="P1420" i="1" s="1"/>
  <c r="K1417" i="1"/>
  <c r="L1417" i="1" s="1"/>
  <c r="K1418" i="1"/>
  <c r="L1418" i="1" s="1"/>
  <c r="K1438" i="1"/>
  <c r="L1438" i="1" s="1"/>
  <c r="K1439" i="1"/>
  <c r="L1439" i="1" s="1"/>
  <c r="P1438" i="1" s="1"/>
  <c r="K1435" i="1"/>
  <c r="L1435" i="1" s="1"/>
  <c r="P1434" i="1" s="1"/>
  <c r="K1436" i="1"/>
  <c r="L1436" i="1" s="1"/>
  <c r="P1435" i="1" s="1"/>
  <c r="K1437" i="1"/>
  <c r="L1437" i="1" s="1"/>
  <c r="K1407" i="1"/>
  <c r="L1407" i="1" s="1"/>
  <c r="K1408" i="1"/>
  <c r="L1408" i="1" s="1"/>
  <c r="K1405" i="1"/>
  <c r="L1405" i="1" s="1"/>
  <c r="K1406" i="1"/>
  <c r="L1406" i="1" s="1"/>
  <c r="K1404" i="1"/>
  <c r="L1404" i="1" s="1"/>
  <c r="K1402" i="1"/>
  <c r="L1402" i="1" s="1"/>
  <c r="K1403" i="1"/>
  <c r="L1403" i="1" s="1"/>
  <c r="K1400" i="1"/>
  <c r="L1400" i="1" s="1"/>
  <c r="K1401" i="1"/>
  <c r="L1401" i="1" s="1"/>
  <c r="K1398" i="1"/>
  <c r="L1398" i="1" s="1"/>
  <c r="K1399" i="1"/>
  <c r="L1399" i="1" s="1"/>
  <c r="K1395" i="1"/>
  <c r="L1395" i="1" s="1"/>
  <c r="K1396" i="1"/>
  <c r="L1396" i="1" s="1"/>
  <c r="K1397" i="1"/>
  <c r="L1397" i="1" s="1"/>
  <c r="K1414" i="1"/>
  <c r="L1414" i="1" s="1"/>
  <c r="K1415" i="1"/>
  <c r="L1415" i="1" s="1"/>
  <c r="K1416" i="1"/>
  <c r="L1416" i="1" s="1"/>
  <c r="K1412" i="1"/>
  <c r="L1412" i="1" s="1"/>
  <c r="K1413" i="1"/>
  <c r="L1413" i="1" s="1"/>
  <c r="K1409" i="1"/>
  <c r="L1409" i="1" s="1"/>
  <c r="K1410" i="1"/>
  <c r="L1410" i="1" s="1"/>
  <c r="K1411" i="1"/>
  <c r="L1411" i="1" s="1"/>
  <c r="K1385" i="1"/>
  <c r="L1385" i="1" s="1"/>
  <c r="K1386" i="1"/>
  <c r="L1386" i="1" s="1"/>
  <c r="K1383" i="1"/>
  <c r="L1383" i="1" s="1"/>
  <c r="P1382" i="1" s="1"/>
  <c r="K1384" i="1"/>
  <c r="L1384" i="1" s="1"/>
  <c r="P1383" i="1" s="1"/>
  <c r="K1382" i="1"/>
  <c r="L1382" i="1" s="1"/>
  <c r="P1381" i="1" s="1"/>
  <c r="K1381" i="1"/>
  <c r="L1381" i="1" s="1"/>
  <c r="P1380" i="1" s="1"/>
  <c r="K1380" i="1"/>
  <c r="L1380" i="1" s="1"/>
  <c r="P1379" i="1" s="1"/>
  <c r="K1462" i="1"/>
  <c r="L1462" i="1" s="1"/>
  <c r="K1393" i="1"/>
  <c r="L1393" i="1" s="1"/>
  <c r="K1394" i="1"/>
  <c r="L1394" i="1" s="1"/>
  <c r="K1391" i="1"/>
  <c r="L1391" i="1" s="1"/>
  <c r="K1392" i="1"/>
  <c r="L1392" i="1" s="1"/>
  <c r="K1389" i="1"/>
  <c r="L1389" i="1" s="1"/>
  <c r="K1390" i="1"/>
  <c r="L1390" i="1" s="1"/>
  <c r="K1387" i="1"/>
  <c r="L1387" i="1" s="1"/>
  <c r="K1388" i="1"/>
  <c r="L1388" i="1" s="1"/>
  <c r="K1460" i="1"/>
  <c r="L1460" i="1" s="1"/>
  <c r="P1459" i="1" s="1"/>
  <c r="K1461" i="1"/>
  <c r="L1461" i="1" s="1"/>
  <c r="P1460" i="1" s="1"/>
  <c r="K1459" i="1"/>
  <c r="L1459" i="1" s="1"/>
  <c r="P1458" i="1" s="1"/>
  <c r="K2922" i="1"/>
  <c r="L2922" i="1" s="1"/>
  <c r="K2882" i="1"/>
  <c r="L2882" i="1" s="1"/>
  <c r="P2881" i="1" s="1"/>
  <c r="K2881" i="1"/>
  <c r="L2881" i="1" s="1"/>
  <c r="P2880" i="1" s="1"/>
  <c r="K2884" i="1"/>
  <c r="L2884" i="1" s="1"/>
  <c r="P2883" i="1" s="1"/>
  <c r="K2883" i="1"/>
  <c r="L2883" i="1" s="1"/>
  <c r="P2882" i="1" s="1"/>
  <c r="K2886" i="1"/>
  <c r="L2886" i="1" s="1"/>
  <c r="K2885" i="1"/>
  <c r="L2885" i="1" s="1"/>
  <c r="K2888" i="1"/>
  <c r="L2888" i="1" s="1"/>
  <c r="K2887" i="1"/>
  <c r="L2887" i="1" s="1"/>
  <c r="K2890" i="1"/>
  <c r="L2890" i="1" s="1"/>
  <c r="K2889" i="1"/>
  <c r="L2889" i="1" s="1"/>
  <c r="K2891" i="1"/>
  <c r="L2891" i="1" s="1"/>
  <c r="K2892" i="1"/>
  <c r="L2892" i="1" s="1"/>
  <c r="K2893" i="1"/>
  <c r="L2893" i="1" s="1"/>
  <c r="K2894" i="1"/>
  <c r="L2894" i="1" s="1"/>
  <c r="K2895" i="1"/>
  <c r="L2895" i="1" s="1"/>
  <c r="K2896" i="1"/>
  <c r="L2896" i="1" s="1"/>
  <c r="K2897" i="1"/>
  <c r="L2897" i="1" s="1"/>
  <c r="K2898" i="1"/>
  <c r="L2898" i="1" s="1"/>
  <c r="K2899" i="1"/>
  <c r="L2899" i="1" s="1"/>
  <c r="K2900" i="1"/>
  <c r="L2900" i="1" s="1"/>
  <c r="K2901" i="1"/>
  <c r="L2901" i="1" s="1"/>
  <c r="K2902" i="1"/>
  <c r="L2902" i="1" s="1"/>
  <c r="K2904" i="1"/>
  <c r="L2904" i="1" s="1"/>
  <c r="K2905" i="1"/>
  <c r="L2905" i="1" s="1"/>
  <c r="K2903" i="1"/>
  <c r="L2903" i="1" s="1"/>
  <c r="K2908" i="1"/>
  <c r="L2908" i="1" s="1"/>
  <c r="K2909" i="1"/>
  <c r="L2909" i="1" s="1"/>
  <c r="K2906" i="1"/>
  <c r="L2906" i="1" s="1"/>
  <c r="K2907" i="1"/>
  <c r="L2907" i="1" s="1"/>
  <c r="K2910" i="1"/>
  <c r="L2910" i="1" s="1"/>
  <c r="K2911" i="1"/>
  <c r="L2911" i="1" s="1"/>
  <c r="K2914" i="1"/>
  <c r="L2914" i="1" s="1"/>
  <c r="P2913" i="1" s="1"/>
  <c r="K2912" i="1"/>
  <c r="L2912" i="1" s="1"/>
  <c r="K2913" i="1"/>
  <c r="L2913" i="1" s="1"/>
  <c r="P2912" i="1" s="1"/>
  <c r="K2916" i="1"/>
  <c r="L2916" i="1" s="1"/>
  <c r="K2915" i="1"/>
  <c r="L2915" i="1"/>
  <c r="K2918" i="1"/>
  <c r="L2918" i="1" s="1"/>
  <c r="P2917" i="1" s="1"/>
  <c r="K2917" i="1"/>
  <c r="L2917" i="1" s="1"/>
  <c r="K2920" i="1"/>
  <c r="L2920" i="1" s="1"/>
  <c r="P2919" i="1" s="1"/>
  <c r="K2919" i="1"/>
  <c r="L2919" i="1" s="1"/>
  <c r="P2918" i="1" s="1"/>
  <c r="K2921" i="1"/>
  <c r="L2921" i="1" s="1"/>
  <c r="P2920" i="1" s="1"/>
  <c r="K2708" i="1"/>
  <c r="L2708" i="1" s="1"/>
  <c r="K2707" i="1"/>
  <c r="L2707" i="1" s="1"/>
  <c r="P2706" i="1" s="1"/>
  <c r="K2710" i="1"/>
  <c r="L2710" i="1" s="1"/>
  <c r="P2709" i="1" s="1"/>
  <c r="K2709" i="1"/>
  <c r="L2709" i="1" s="1"/>
  <c r="K2712" i="1"/>
  <c r="L2712" i="1" s="1"/>
  <c r="P2711" i="1" s="1"/>
  <c r="K2711" i="1"/>
  <c r="L2711" i="1" s="1"/>
  <c r="P2710" i="1" s="1"/>
  <c r="K2713" i="1"/>
  <c r="L2713" i="1" s="1"/>
  <c r="K2715" i="1"/>
  <c r="L2715" i="1" s="1"/>
  <c r="P2714" i="1" s="1"/>
  <c r="K2714" i="1"/>
  <c r="L2714" i="1" s="1"/>
  <c r="K2717" i="1"/>
  <c r="L2717" i="1" s="1"/>
  <c r="K2716" i="1"/>
  <c r="L2716" i="1" s="1"/>
  <c r="K2719" i="1"/>
  <c r="L2719" i="1" s="1"/>
  <c r="K2720" i="1"/>
  <c r="L2720" i="1" s="1"/>
  <c r="K2718" i="1"/>
  <c r="L2718" i="1" s="1"/>
  <c r="K2722" i="1"/>
  <c r="L2722" i="1" s="1"/>
  <c r="K2723" i="1"/>
  <c r="L2723" i="1" s="1"/>
  <c r="K2721" i="1"/>
  <c r="L2721" i="1" s="1"/>
  <c r="K2726" i="1"/>
  <c r="L2726" i="1" s="1"/>
  <c r="K2727" i="1"/>
  <c r="L2727" i="1" s="1"/>
  <c r="K2724" i="1"/>
  <c r="L2724" i="1" s="1"/>
  <c r="K2725" i="1"/>
  <c r="L2725" i="1" s="1"/>
  <c r="K2728" i="1"/>
  <c r="L2728" i="1" s="1"/>
  <c r="K2729" i="1"/>
  <c r="L2729" i="1" s="1"/>
  <c r="K2733" i="1"/>
  <c r="L2733" i="1" s="1"/>
  <c r="K2730" i="1"/>
  <c r="L2730" i="1" s="1"/>
  <c r="K2731" i="1"/>
  <c r="L2731" i="1" s="1"/>
  <c r="K2732" i="1"/>
  <c r="L2732" i="1" s="1"/>
  <c r="K2736" i="1"/>
  <c r="L2736" i="1" s="1"/>
  <c r="K2734" i="1"/>
  <c r="L2734" i="1" s="1"/>
  <c r="K2735" i="1"/>
  <c r="L2735" i="1"/>
  <c r="K2739" i="1"/>
  <c r="L2739" i="1" s="1"/>
  <c r="K2740" i="1"/>
  <c r="L2740" i="1" s="1"/>
  <c r="K2737" i="1"/>
  <c r="L2737" i="1" s="1"/>
  <c r="K2738" i="1"/>
  <c r="L2738" i="1" s="1"/>
  <c r="K2741" i="1"/>
  <c r="L2741" i="1" s="1"/>
  <c r="K2742" i="1"/>
  <c r="L2742" i="1" s="1"/>
  <c r="K2744" i="1"/>
  <c r="L2744" i="1" s="1"/>
  <c r="K2745" i="1"/>
  <c r="L2745" i="1" s="1"/>
  <c r="K2743" i="1"/>
  <c r="L2743" i="1" s="1"/>
  <c r="K2747" i="1"/>
  <c r="L2747" i="1" s="1"/>
  <c r="K2748" i="1"/>
  <c r="L2748" i="1" s="1"/>
  <c r="P2747" i="1" s="1"/>
  <c r="K2746" i="1"/>
  <c r="L2746" i="1" s="1"/>
  <c r="K2750" i="1"/>
  <c r="L2750" i="1" s="1"/>
  <c r="K2749" i="1"/>
  <c r="L2749" i="1" s="1"/>
  <c r="P2748" i="1" s="1"/>
  <c r="K2752" i="1"/>
  <c r="L2752" i="1" s="1"/>
  <c r="P2751" i="1" s="1"/>
  <c r="K2751" i="1"/>
  <c r="L2751" i="1" s="1"/>
  <c r="K2754" i="1"/>
  <c r="L2754" i="1" s="1"/>
  <c r="P2753" i="1" s="1"/>
  <c r="K2753" i="1"/>
  <c r="L2753" i="1" s="1"/>
  <c r="P2752" i="1" s="1"/>
  <c r="K2755" i="1"/>
  <c r="L2755" i="1" s="1"/>
  <c r="K2756" i="1"/>
  <c r="L2756" i="1" s="1"/>
  <c r="K3101" i="1"/>
  <c r="L3101" i="1" s="1"/>
  <c r="P3100" i="1" s="1"/>
  <c r="K3102" i="1"/>
  <c r="L3102" i="1" s="1"/>
  <c r="P3101" i="1" s="1"/>
  <c r="K3100" i="1"/>
  <c r="L3100" i="1" s="1"/>
  <c r="K3105" i="1"/>
  <c r="L3105" i="1" s="1"/>
  <c r="P3104" i="1" s="1"/>
  <c r="K3106" i="1"/>
  <c r="L3106" i="1" s="1"/>
  <c r="K3103" i="1"/>
  <c r="L3103" i="1" s="1"/>
  <c r="P3102" i="1" s="1"/>
  <c r="K3104" i="1"/>
  <c r="L3104" i="1" s="1"/>
  <c r="P3103" i="1" s="1"/>
  <c r="K3108" i="1"/>
  <c r="L3108" i="1" s="1"/>
  <c r="K3109" i="1"/>
  <c r="L3109" i="1" s="1"/>
  <c r="K3107" i="1"/>
  <c r="L3107" i="1" s="1"/>
  <c r="K3113" i="1"/>
  <c r="L3113" i="1" s="1"/>
  <c r="K3114" i="1"/>
  <c r="L3114" i="1" s="1"/>
  <c r="K3115" i="1"/>
  <c r="L3115" i="1" s="1"/>
  <c r="K3110" i="1"/>
  <c r="L3110" i="1" s="1"/>
  <c r="K3111" i="1"/>
  <c r="L3111" i="1" s="1"/>
  <c r="K3112" i="1"/>
  <c r="L3112" i="1" s="1"/>
  <c r="K3118" i="1"/>
  <c r="L3118" i="1" s="1"/>
  <c r="K3119" i="1"/>
  <c r="L3119" i="1" s="1"/>
  <c r="K3116" i="1"/>
  <c r="L3116" i="1" s="1"/>
  <c r="K3117" i="1"/>
  <c r="L3117" i="1" s="1"/>
  <c r="K3121" i="1"/>
  <c r="L3121" i="1" s="1"/>
  <c r="K3120" i="1"/>
  <c r="L3120" i="1" s="1"/>
  <c r="K3124" i="1"/>
  <c r="L3124" i="1" s="1"/>
  <c r="K3125" i="1"/>
  <c r="L3125" i="1" s="1"/>
  <c r="K3126" i="1"/>
  <c r="L3126" i="1" s="1"/>
  <c r="K3122" i="1"/>
  <c r="L3122" i="1" s="1"/>
  <c r="K3123" i="1"/>
  <c r="L3123" i="1" s="1"/>
  <c r="K3127" i="1"/>
  <c r="L3127" i="1" s="1"/>
  <c r="K3128" i="1"/>
  <c r="L3128" i="1" s="1"/>
  <c r="K3129" i="1"/>
  <c r="L3129" i="1" s="1"/>
  <c r="K3130" i="1"/>
  <c r="L3130" i="1" s="1"/>
  <c r="K3131" i="1"/>
  <c r="L3131" i="1" s="1"/>
  <c r="K3135" i="1"/>
  <c r="L3135" i="1" s="1"/>
  <c r="K3136" i="1"/>
  <c r="L3136" i="1" s="1"/>
  <c r="P3135" i="1" s="1"/>
  <c r="K3132" i="1"/>
  <c r="L3132" i="1" s="1"/>
  <c r="K3133" i="1"/>
  <c r="L3133" i="1" s="1"/>
  <c r="K3134" i="1"/>
  <c r="L3134" i="1" s="1"/>
  <c r="K3139" i="1"/>
  <c r="L3139" i="1" s="1"/>
  <c r="K3140" i="1"/>
  <c r="L3140" i="1" s="1"/>
  <c r="P3139" i="1" s="1"/>
  <c r="K3137" i="1"/>
  <c r="L3137" i="1" s="1"/>
  <c r="P3136" i="1" s="1"/>
  <c r="K3138" i="1"/>
  <c r="L3138" i="1" s="1"/>
  <c r="K3141" i="1"/>
  <c r="L3141" i="1" s="1"/>
  <c r="P3140" i="1" s="1"/>
  <c r="K3142" i="1"/>
  <c r="L3142" i="1" s="1"/>
  <c r="P3141" i="1" s="1"/>
  <c r="K3143" i="1"/>
  <c r="L3143" i="1" s="1"/>
  <c r="P3142" i="1" s="1"/>
  <c r="K3144" i="1"/>
  <c r="L3144" i="1"/>
  <c r="P3143" i="1" s="1"/>
  <c r="K1332" i="1"/>
  <c r="L1332" i="1" s="1"/>
  <c r="P1331" i="1" s="1"/>
  <c r="K1333" i="1"/>
  <c r="L1333" i="1" s="1"/>
  <c r="K1336" i="1"/>
  <c r="L1336" i="1" s="1"/>
  <c r="P1335" i="1" s="1"/>
  <c r="K1334" i="1"/>
  <c r="L1334" i="1" s="1"/>
  <c r="K1335" i="1"/>
  <c r="L1335" i="1" s="1"/>
  <c r="P1334" i="1" s="1"/>
  <c r="K1340" i="1"/>
  <c r="L1340" i="1" s="1"/>
  <c r="K1341" i="1"/>
  <c r="L1341" i="1" s="1"/>
  <c r="K1337" i="1"/>
  <c r="L1337" i="1" s="1"/>
  <c r="K1338" i="1"/>
  <c r="L1338" i="1" s="1"/>
  <c r="K1339" i="1"/>
  <c r="L1339" i="1" s="1"/>
  <c r="P1338" i="1" s="1"/>
  <c r="K1345" i="1"/>
  <c r="L1345" i="1" s="1"/>
  <c r="K1346" i="1"/>
  <c r="L1346" i="1" s="1"/>
  <c r="K1347" i="1"/>
  <c r="L1347" i="1" s="1"/>
  <c r="K1342" i="1"/>
  <c r="L1342" i="1" s="1"/>
  <c r="K1343" i="1"/>
  <c r="L1343" i="1" s="1"/>
  <c r="K1344" i="1"/>
  <c r="L1344" i="1" s="1"/>
  <c r="K1348" i="1"/>
  <c r="L1348" i="1" s="1"/>
  <c r="K1349" i="1"/>
  <c r="L1349" i="1" s="1"/>
  <c r="K1350" i="1"/>
  <c r="L1350" i="1" s="1"/>
  <c r="K1353" i="1"/>
  <c r="L1353" i="1" s="1"/>
  <c r="K1351" i="1"/>
  <c r="L1351" i="1" s="1"/>
  <c r="K1352" i="1"/>
  <c r="L1352" i="1" s="1"/>
  <c r="K1356" i="1"/>
  <c r="L1356" i="1" s="1"/>
  <c r="K1357" i="1"/>
  <c r="L1357" i="1" s="1"/>
  <c r="K1358" i="1"/>
  <c r="L1358" i="1" s="1"/>
  <c r="K1354" i="1"/>
  <c r="L1354" i="1" s="1"/>
  <c r="K1355" i="1"/>
  <c r="L1355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8" i="1"/>
  <c r="L1368" i="1" s="1"/>
  <c r="K1369" i="1"/>
  <c r="L1369" i="1" s="1"/>
  <c r="P1368" i="1" s="1"/>
  <c r="K1365" i="1"/>
  <c r="L1365" i="1" s="1"/>
  <c r="K1366" i="1"/>
  <c r="L1366" i="1" s="1"/>
  <c r="K1367" i="1"/>
  <c r="L1367" i="1" s="1"/>
  <c r="K1374" i="1"/>
  <c r="L1374" i="1" s="1"/>
  <c r="K1375" i="1"/>
  <c r="L1375" i="1" s="1"/>
  <c r="P1374" i="1" s="1"/>
  <c r="K1370" i="1"/>
  <c r="L1370" i="1" s="1"/>
  <c r="P1369" i="1" s="1"/>
  <c r="K1371" i="1"/>
  <c r="L1371" i="1" s="1"/>
  <c r="P1370" i="1" s="1"/>
  <c r="K1372" i="1"/>
  <c r="L1372" i="1" s="1"/>
  <c r="P1371" i="1" s="1"/>
  <c r="K1373" i="1"/>
  <c r="L1373" i="1" s="1"/>
  <c r="K1377" i="1"/>
  <c r="L1377" i="1" s="1"/>
  <c r="P1376" i="1" s="1"/>
  <c r="K1378" i="1"/>
  <c r="L1378" i="1" s="1"/>
  <c r="P1377" i="1" s="1"/>
  <c r="K1376" i="1"/>
  <c r="L1376" i="1" s="1"/>
  <c r="P1375" i="1" s="1"/>
  <c r="K1379" i="1"/>
  <c r="L1379" i="1" s="1"/>
  <c r="P1378" i="1" s="1"/>
  <c r="K3399" i="1"/>
  <c r="L3399" i="1" s="1"/>
  <c r="K3400" i="1"/>
  <c r="L3400" i="1"/>
  <c r="K3403" i="1"/>
  <c r="L3403" i="1" s="1"/>
  <c r="K3401" i="1"/>
  <c r="L3401" i="1" s="1"/>
  <c r="K3402" i="1"/>
  <c r="L3402" i="1" s="1"/>
  <c r="K3405" i="1"/>
  <c r="L3405" i="1" s="1"/>
  <c r="K3406" i="1"/>
  <c r="L3406" i="1" s="1"/>
  <c r="K3404" i="1"/>
  <c r="L3404" i="1" s="1"/>
  <c r="K3410" i="1"/>
  <c r="L3410" i="1" s="1"/>
  <c r="K3408" i="1"/>
  <c r="L3408" i="1" s="1"/>
  <c r="K3409" i="1"/>
  <c r="L3409" i="1" s="1"/>
  <c r="K3407" i="1"/>
  <c r="L3407" i="1" s="1"/>
  <c r="K3414" i="1"/>
  <c r="L3414" i="1" s="1"/>
  <c r="K3413" i="1"/>
  <c r="L3413" i="1" s="1"/>
  <c r="K3412" i="1"/>
  <c r="L3412" i="1" s="1"/>
  <c r="K3411" i="1"/>
  <c r="L3411" i="1" s="1"/>
  <c r="K3417" i="1"/>
  <c r="L3417" i="1" s="1"/>
  <c r="P3416" i="1" s="1"/>
  <c r="K3416" i="1"/>
  <c r="L3416" i="1" s="1"/>
  <c r="P3415" i="1" s="1"/>
  <c r="K3415" i="1"/>
  <c r="L3415" i="1" s="1"/>
  <c r="P3414" i="1" s="1"/>
  <c r="K3421" i="1"/>
  <c r="L3421" i="1" s="1"/>
  <c r="K3420" i="1"/>
  <c r="L3420" i="1" s="1"/>
  <c r="P3419" i="1" s="1"/>
  <c r="K3419" i="1"/>
  <c r="L3419" i="1" s="1"/>
  <c r="K3418" i="1"/>
  <c r="L3418" i="1" s="1"/>
  <c r="P3417" i="1" s="1"/>
  <c r="K3422" i="1"/>
  <c r="L3422" i="1" s="1"/>
  <c r="K3386" i="1"/>
  <c r="L3386" i="1" s="1"/>
  <c r="K3385" i="1"/>
  <c r="L3385" i="1" s="1"/>
  <c r="K3384" i="1"/>
  <c r="L3384" i="1" s="1"/>
  <c r="P3383" i="1" s="1"/>
  <c r="K3383" i="1"/>
  <c r="L3383" i="1" s="1"/>
  <c r="K3388" i="1"/>
  <c r="L3388" i="1" s="1"/>
  <c r="P3387" i="1" s="1"/>
  <c r="K3387" i="1"/>
  <c r="L3387" i="1" s="1"/>
  <c r="P3386" i="1" s="1"/>
  <c r="K3389" i="1"/>
  <c r="L3389" i="1" s="1"/>
  <c r="P3388" i="1" s="1"/>
  <c r="K3393" i="1"/>
  <c r="L3393" i="1" s="1"/>
  <c r="K3392" i="1"/>
  <c r="L3392" i="1" s="1"/>
  <c r="P3391" i="1" s="1"/>
  <c r="K3391" i="1"/>
  <c r="L3391" i="1" s="1"/>
  <c r="P3390" i="1" s="1"/>
  <c r="K3390" i="1"/>
  <c r="L3390" i="1" s="1"/>
  <c r="P3389" i="1" s="1"/>
  <c r="K3397" i="1"/>
  <c r="L3397" i="1" s="1"/>
  <c r="K3396" i="1"/>
  <c r="L3396" i="1" s="1"/>
  <c r="K3395" i="1"/>
  <c r="L3395" i="1" s="1"/>
  <c r="K3394" i="1"/>
  <c r="L3394" i="1" s="1"/>
  <c r="K3398" i="1"/>
  <c r="L3398" i="1" s="1"/>
  <c r="K722" i="1"/>
  <c r="L722" i="1" s="1"/>
  <c r="P721" i="1" s="1"/>
  <c r="K721" i="1"/>
  <c r="L721" i="1" s="1"/>
  <c r="P720" i="1" s="1"/>
  <c r="K723" i="1"/>
  <c r="L723" i="1" s="1"/>
  <c r="P722" i="1" s="1"/>
  <c r="K725" i="1"/>
  <c r="L725" i="1" s="1"/>
  <c r="K726" i="1"/>
  <c r="L726" i="1" s="1"/>
  <c r="K724" i="1"/>
  <c r="L724" i="1" s="1"/>
  <c r="P723" i="1" s="1"/>
  <c r="K733" i="1"/>
  <c r="L733" i="1" s="1"/>
  <c r="K734" i="1"/>
  <c r="L734" i="1" s="1"/>
  <c r="P733" i="1" s="1"/>
  <c r="K731" i="1"/>
  <c r="L731" i="1" s="1"/>
  <c r="P730" i="1" s="1"/>
  <c r="K732" i="1"/>
  <c r="L732" i="1" s="1"/>
  <c r="K729" i="1"/>
  <c r="L729" i="1" s="1"/>
  <c r="P728" i="1" s="1"/>
  <c r="K730" i="1"/>
  <c r="L730" i="1" s="1"/>
  <c r="P729" i="1" s="1"/>
  <c r="K727" i="1"/>
  <c r="L727" i="1" s="1"/>
  <c r="P726" i="1" s="1"/>
  <c r="K728" i="1"/>
  <c r="L728" i="1" s="1"/>
  <c r="P727" i="1" s="1"/>
  <c r="K742" i="1"/>
  <c r="L742" i="1" s="1"/>
  <c r="P741" i="1" s="1"/>
  <c r="K743" i="1"/>
  <c r="L743" i="1" s="1"/>
  <c r="K740" i="1"/>
  <c r="L740" i="1" s="1"/>
  <c r="K741" i="1"/>
  <c r="L741" i="1" s="1"/>
  <c r="K737" i="1"/>
  <c r="L737" i="1" s="1"/>
  <c r="P736" i="1" s="1"/>
  <c r="K739" i="1"/>
  <c r="L739" i="1" s="1"/>
  <c r="K738" i="1"/>
  <c r="L738" i="1" s="1"/>
  <c r="K735" i="1"/>
  <c r="L735" i="1" s="1"/>
  <c r="K736" i="1"/>
  <c r="L736" i="1" s="1"/>
  <c r="K746" i="1"/>
  <c r="L746" i="1" s="1"/>
  <c r="K745" i="1"/>
  <c r="L745" i="1" s="1"/>
  <c r="K744" i="1"/>
  <c r="L744" i="1" s="1"/>
  <c r="K751" i="1"/>
  <c r="L751" i="1" s="1"/>
  <c r="K749" i="1"/>
  <c r="L749" i="1" s="1"/>
  <c r="K750" i="1"/>
  <c r="L750" i="1" s="1"/>
  <c r="K748" i="1"/>
  <c r="L748" i="1" s="1"/>
  <c r="K747" i="1"/>
  <c r="L747" i="1" s="1"/>
  <c r="K753" i="1"/>
  <c r="L753" i="1" s="1"/>
  <c r="K754" i="1"/>
  <c r="L754" i="1" s="1"/>
  <c r="K752" i="1"/>
  <c r="L752" i="1" s="1"/>
  <c r="K760" i="1"/>
  <c r="L760" i="1" s="1"/>
  <c r="K761" i="1"/>
  <c r="L761" i="1" s="1"/>
  <c r="K759" i="1"/>
  <c r="L759" i="1" s="1"/>
  <c r="K757" i="1"/>
  <c r="L757" i="1" s="1"/>
  <c r="K758" i="1"/>
  <c r="L758" i="1" s="1"/>
  <c r="K755" i="1"/>
  <c r="L755" i="1" s="1"/>
  <c r="K756" i="1"/>
  <c r="L756" i="1" s="1"/>
  <c r="K765" i="1"/>
  <c r="L765" i="1" s="1"/>
  <c r="P764" i="1" s="1"/>
  <c r="K764" i="1"/>
  <c r="L764" i="1" s="1"/>
  <c r="P763" i="1" s="1"/>
  <c r="K763" i="1"/>
  <c r="L763" i="1" s="1"/>
  <c r="K762" i="1"/>
  <c r="L762" i="1" s="1"/>
  <c r="K767" i="1"/>
  <c r="L767" i="1" s="1"/>
  <c r="K766" i="1"/>
  <c r="L766" i="1" s="1"/>
  <c r="P765" i="1" s="1"/>
  <c r="K768" i="1"/>
  <c r="L768" i="1" s="1"/>
  <c r="K772" i="1"/>
  <c r="L772" i="1" s="1"/>
  <c r="P771" i="1" s="1"/>
  <c r="K771" i="1"/>
  <c r="L771" i="1" s="1"/>
  <c r="P770" i="1" s="1"/>
  <c r="K770" i="1"/>
  <c r="L770" i="1" s="1"/>
  <c r="K769" i="1"/>
  <c r="L769" i="1" s="1"/>
  <c r="K774" i="1"/>
  <c r="L774" i="1" s="1"/>
  <c r="P773" i="1" s="1"/>
  <c r="K773" i="1"/>
  <c r="L773" i="1" s="1"/>
  <c r="P772" i="1" s="1"/>
  <c r="K345" i="1"/>
  <c r="L345" i="1" s="1"/>
  <c r="P344" i="1" s="1"/>
  <c r="K346" i="1"/>
  <c r="L346" i="1" s="1"/>
  <c r="P345" i="1" s="1"/>
  <c r="K347" i="1"/>
  <c r="L347" i="1" s="1"/>
  <c r="P346" i="1" s="1"/>
  <c r="K348" i="1"/>
  <c r="L348" i="1" s="1"/>
  <c r="K343" i="1"/>
  <c r="L343" i="1" s="1"/>
  <c r="P342" i="1" s="1"/>
  <c r="K344" i="1"/>
  <c r="L344" i="1" s="1"/>
  <c r="P343" i="1" s="1"/>
  <c r="K349" i="1"/>
  <c r="L349" i="1" s="1"/>
  <c r="K350" i="1"/>
  <c r="L350" i="1" s="1"/>
  <c r="P349" i="1" s="1"/>
  <c r="K351" i="1"/>
  <c r="L351" i="1" s="1"/>
  <c r="P350" i="1" s="1"/>
  <c r="K311" i="1"/>
  <c r="L311" i="1" s="1"/>
  <c r="K312" i="1"/>
  <c r="L312" i="1" s="1"/>
  <c r="K313" i="1"/>
  <c r="L313" i="1" s="1"/>
  <c r="P312" i="1" s="1"/>
  <c r="K314" i="1"/>
  <c r="L314" i="1" s="1"/>
  <c r="P313" i="1" s="1"/>
  <c r="K315" i="1"/>
  <c r="L315" i="1" s="1"/>
  <c r="P314" i="1" s="1"/>
  <c r="K320" i="1"/>
  <c r="L320" i="1" s="1"/>
  <c r="K321" i="1"/>
  <c r="L321" i="1" s="1"/>
  <c r="K322" i="1"/>
  <c r="L322" i="1" s="1"/>
  <c r="K316" i="1"/>
  <c r="L316" i="1" s="1"/>
  <c r="P315" i="1" s="1"/>
  <c r="K317" i="1"/>
  <c r="L317" i="1" s="1"/>
  <c r="P316" i="1" s="1"/>
  <c r="K318" i="1"/>
  <c r="L318" i="1" s="1"/>
  <c r="P317" i="1" s="1"/>
  <c r="K319" i="1"/>
  <c r="L319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33" i="1"/>
  <c r="L333" i="1" s="1"/>
  <c r="K329" i="1"/>
  <c r="L329" i="1" s="1"/>
  <c r="K330" i="1"/>
  <c r="L330" i="1" s="1"/>
  <c r="K331" i="1"/>
  <c r="L331" i="1" s="1"/>
  <c r="K332" i="1"/>
  <c r="L332" i="1" s="1"/>
  <c r="K335" i="1"/>
  <c r="L335" i="1" s="1"/>
  <c r="K336" i="1"/>
  <c r="L336" i="1" s="1"/>
  <c r="K337" i="1"/>
  <c r="L337" i="1" s="1"/>
  <c r="K334" i="1"/>
  <c r="L334" i="1" s="1"/>
  <c r="K342" i="1"/>
  <c r="L342" i="1" s="1"/>
  <c r="P341" i="1" s="1"/>
  <c r="K338" i="1"/>
  <c r="L338" i="1" s="1"/>
  <c r="K339" i="1"/>
  <c r="L339" i="1" s="1"/>
  <c r="K340" i="1"/>
  <c r="L340" i="1" s="1"/>
  <c r="K341" i="1"/>
  <c r="L341" i="1" s="1"/>
  <c r="K1574" i="1"/>
  <c r="L1574" i="1" s="1"/>
  <c r="P1573" i="1" s="1"/>
  <c r="K1575" i="1"/>
  <c r="L1575" i="1" s="1"/>
  <c r="P1574" i="1" s="1"/>
  <c r="K1581" i="1"/>
  <c r="L1581" i="1" s="1"/>
  <c r="P1580" i="1" s="1"/>
  <c r="K1582" i="1"/>
  <c r="L1582" i="1" s="1"/>
  <c r="P1581" i="1" s="1"/>
  <c r="K1583" i="1"/>
  <c r="L1583" i="1" s="1"/>
  <c r="K1576" i="1"/>
  <c r="L1576" i="1" s="1"/>
  <c r="P1575" i="1" s="1"/>
  <c r="K1577" i="1"/>
  <c r="L1577" i="1" s="1"/>
  <c r="P1576" i="1" s="1"/>
  <c r="K1578" i="1"/>
  <c r="L1578" i="1" s="1"/>
  <c r="P1577" i="1" s="1"/>
  <c r="K1579" i="1"/>
  <c r="L1579" i="1" s="1"/>
  <c r="P1578" i="1" s="1"/>
  <c r="K1580" i="1"/>
  <c r="L1580" i="1" s="1"/>
  <c r="P1579" i="1" s="1"/>
  <c r="K1586" i="1"/>
  <c r="L1586" i="1" s="1"/>
  <c r="K1587" i="1"/>
  <c r="L1587" i="1" s="1"/>
  <c r="K1588" i="1"/>
  <c r="L1588" i="1" s="1"/>
  <c r="K1589" i="1"/>
  <c r="L1589" i="1" s="1"/>
  <c r="K1590" i="1"/>
  <c r="L1590" i="1" s="1"/>
  <c r="K1584" i="1"/>
  <c r="L1584" i="1" s="1"/>
  <c r="K1585" i="1"/>
  <c r="L1585" i="1" s="1"/>
  <c r="K1596" i="1"/>
  <c r="L1596" i="1" s="1"/>
  <c r="K1597" i="1"/>
  <c r="L1597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600" i="1"/>
  <c r="L1600" i="1" s="1"/>
  <c r="K1601" i="1"/>
  <c r="L1601" i="1" s="1"/>
  <c r="K1602" i="1"/>
  <c r="L1602" i="1" s="1"/>
  <c r="K1598" i="1"/>
  <c r="L1598" i="1" s="1"/>
  <c r="K1599" i="1"/>
  <c r="L1599" i="1" s="1"/>
  <c r="K1603" i="1"/>
  <c r="L1603" i="1" s="1"/>
  <c r="K1604" i="1"/>
  <c r="L1604" i="1" s="1"/>
  <c r="K1605" i="1"/>
  <c r="L1605" i="1" s="1"/>
  <c r="P1604" i="1" s="1"/>
  <c r="K1606" i="1"/>
  <c r="L1606" i="1" s="1"/>
  <c r="P1605" i="1" s="1"/>
  <c r="K1607" i="1"/>
  <c r="L1607" i="1" s="1"/>
  <c r="P1606" i="1" s="1"/>
  <c r="K1611" i="1"/>
  <c r="L1611" i="1" s="1"/>
  <c r="K1612" i="1"/>
  <c r="L1612" i="1" s="1"/>
  <c r="K1613" i="1"/>
  <c r="L1613" i="1" s="1"/>
  <c r="P1612" i="1" s="1"/>
  <c r="K1614" i="1"/>
  <c r="L1614" i="1" s="1"/>
  <c r="P1613" i="1" s="1"/>
  <c r="K1608" i="1"/>
  <c r="L1608" i="1" s="1"/>
  <c r="P1607" i="1" s="1"/>
  <c r="K1609" i="1"/>
  <c r="L1609" i="1" s="1"/>
  <c r="P1608" i="1" s="1"/>
  <c r="K1610" i="1"/>
  <c r="L1610" i="1" s="1"/>
  <c r="K1615" i="1"/>
  <c r="L1615" i="1" s="1"/>
  <c r="P1614" i="1" s="1"/>
  <c r="K1616" i="1"/>
  <c r="L1616" i="1" s="1"/>
  <c r="P1615" i="1" s="1"/>
  <c r="K1617" i="1"/>
  <c r="L1617" i="1" s="1"/>
  <c r="P1616" i="1" s="1"/>
  <c r="K597" i="1"/>
  <c r="L597" i="1" s="1"/>
  <c r="P596" i="1" s="1"/>
  <c r="K558" i="1"/>
  <c r="L558" i="1" s="1"/>
  <c r="P557" i="1" s="1"/>
  <c r="K563" i="1"/>
  <c r="L563" i="1" s="1"/>
  <c r="K564" i="1"/>
  <c r="L564" i="1" s="1"/>
  <c r="K559" i="1"/>
  <c r="L559" i="1" s="1"/>
  <c r="P558" i="1" s="1"/>
  <c r="K560" i="1"/>
  <c r="L560" i="1" s="1"/>
  <c r="P559" i="1" s="1"/>
  <c r="K561" i="1"/>
  <c r="L561" i="1" s="1"/>
  <c r="P560" i="1" s="1"/>
  <c r="K562" i="1"/>
  <c r="L562" i="1" s="1"/>
  <c r="P561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65" i="1"/>
  <c r="L565" i="1" s="1"/>
  <c r="K566" i="1"/>
  <c r="L566" i="1" s="1"/>
  <c r="K573" i="1"/>
  <c r="L573" i="1" s="1"/>
  <c r="K574" i="1"/>
  <c r="L574" i="1" s="1"/>
  <c r="K575" i="1"/>
  <c r="L575" i="1" s="1"/>
  <c r="K576" i="1"/>
  <c r="L576" i="1" s="1"/>
  <c r="K577" i="1"/>
  <c r="L577" i="1" s="1"/>
  <c r="K581" i="1"/>
  <c r="L581" i="1" s="1"/>
  <c r="K582" i="1"/>
  <c r="L582" i="1" s="1"/>
  <c r="K583" i="1"/>
  <c r="L583" i="1" s="1"/>
  <c r="K578" i="1"/>
  <c r="L578" i="1" s="1"/>
  <c r="K579" i="1"/>
  <c r="L579" i="1" s="1"/>
  <c r="K580" i="1"/>
  <c r="L580" i="1" s="1"/>
  <c r="K584" i="1"/>
  <c r="L584" i="1" s="1"/>
  <c r="K585" i="1"/>
  <c r="L585" i="1" s="1"/>
  <c r="K586" i="1"/>
  <c r="L586" i="1" s="1"/>
  <c r="K591" i="1"/>
  <c r="L591" i="1" s="1"/>
  <c r="P590" i="1" s="1"/>
  <c r="K592" i="1"/>
  <c r="L592" i="1" s="1"/>
  <c r="P591" i="1" s="1"/>
  <c r="K593" i="1"/>
  <c r="L593" i="1" s="1"/>
  <c r="K594" i="1"/>
  <c r="L594" i="1" s="1"/>
  <c r="K587" i="1"/>
  <c r="L587" i="1" s="1"/>
  <c r="P586" i="1" s="1"/>
  <c r="K588" i="1"/>
  <c r="L588" i="1" s="1"/>
  <c r="P587" i="1" s="1"/>
  <c r="K589" i="1"/>
  <c r="L589" i="1" s="1"/>
  <c r="P588" i="1" s="1"/>
  <c r="K590" i="1"/>
  <c r="L590" i="1" s="1"/>
  <c r="P589" i="1" s="1"/>
  <c r="K595" i="1"/>
  <c r="L595" i="1" s="1"/>
  <c r="K596" i="1"/>
  <c r="L596" i="1" s="1"/>
  <c r="K2346" i="1"/>
  <c r="L2346" i="1" s="1"/>
  <c r="P2345" i="1" s="1"/>
  <c r="K2347" i="1"/>
  <c r="L2347" i="1" s="1"/>
  <c r="P2346" i="1" s="1"/>
  <c r="K2329" i="1"/>
  <c r="L2329" i="1" s="1"/>
  <c r="K2330" i="1"/>
  <c r="L2330" i="1" s="1"/>
  <c r="K2328" i="1"/>
  <c r="L2328" i="1" s="1"/>
  <c r="K2332" i="1"/>
  <c r="L2332" i="1" s="1"/>
  <c r="K2331" i="1"/>
  <c r="L2331" i="1" s="1"/>
  <c r="K2325" i="1"/>
  <c r="L2325" i="1" s="1"/>
  <c r="K2324" i="1"/>
  <c r="L2324" i="1" s="1"/>
  <c r="K2326" i="1"/>
  <c r="L2326" i="1" s="1"/>
  <c r="K2327" i="1"/>
  <c r="L2327" i="1" s="1"/>
  <c r="K2334" i="1"/>
  <c r="L2334" i="1" s="1"/>
  <c r="K2335" i="1"/>
  <c r="L2335" i="1" s="1"/>
  <c r="K2333" i="1"/>
  <c r="L2333" i="1" s="1"/>
  <c r="K2336" i="1"/>
  <c r="L2336" i="1" s="1"/>
  <c r="K2342" i="1"/>
  <c r="L2342" i="1" s="1"/>
  <c r="K2341" i="1"/>
  <c r="L2341" i="1" s="1"/>
  <c r="K2344" i="1"/>
  <c r="L2344" i="1" s="1"/>
  <c r="P2343" i="1" s="1"/>
  <c r="K2343" i="1"/>
  <c r="L2343" i="1" s="1"/>
  <c r="P2342" i="1" s="1"/>
  <c r="K2338" i="1"/>
  <c r="L2338" i="1" s="1"/>
  <c r="P2337" i="1" s="1"/>
  <c r="K2337" i="1"/>
  <c r="L2337" i="1" s="1"/>
  <c r="K2340" i="1"/>
  <c r="L2340" i="1" s="1"/>
  <c r="K2339" i="1"/>
  <c r="L2339" i="1" s="1"/>
  <c r="K2345" i="1"/>
  <c r="L2345" i="1" s="1"/>
  <c r="P2344" i="1" s="1"/>
  <c r="K2305" i="1"/>
  <c r="L2305" i="1" s="1"/>
  <c r="K2306" i="1"/>
  <c r="L2306" i="1" s="1"/>
  <c r="P2305" i="1" s="1"/>
  <c r="K2308" i="1"/>
  <c r="L2308" i="1" s="1"/>
  <c r="P2307" i="1" s="1"/>
  <c r="K2307" i="1"/>
  <c r="L2307" i="1" s="1"/>
  <c r="P2306" i="1" s="1"/>
  <c r="K2310" i="1"/>
  <c r="L2310" i="1" s="1"/>
  <c r="K2309" i="1"/>
  <c r="L2309" i="1" s="1"/>
  <c r="P2308" i="1" s="1"/>
  <c r="K2316" i="1"/>
  <c r="L2316" i="1" s="1"/>
  <c r="K2317" i="1"/>
  <c r="L2317" i="1" s="1"/>
  <c r="K2315" i="1"/>
  <c r="L2315" i="1" s="1"/>
  <c r="K2319" i="1"/>
  <c r="L2319" i="1" s="1"/>
  <c r="K2318" i="1"/>
  <c r="L2318" i="1" s="1"/>
  <c r="K2311" i="1"/>
  <c r="L2311" i="1" s="1"/>
  <c r="K2313" i="1"/>
  <c r="L2313" i="1" s="1"/>
  <c r="K2314" i="1"/>
  <c r="L2314" i="1" s="1"/>
  <c r="K2312" i="1"/>
  <c r="L2312" i="1" s="1"/>
  <c r="P2311" i="1" s="1"/>
  <c r="K2321" i="1"/>
  <c r="L2321" i="1" s="1"/>
  <c r="K2320" i="1"/>
  <c r="L2320" i="1" s="1"/>
  <c r="K2322" i="1"/>
  <c r="L2322" i="1" s="1"/>
  <c r="K2323" i="1"/>
  <c r="L2323" i="1" s="1"/>
  <c r="K1926" i="1"/>
  <c r="L1926" i="1" s="1"/>
  <c r="P1925" i="1" s="1"/>
  <c r="K1927" i="1"/>
  <c r="L1927" i="1" s="1"/>
  <c r="P1926" i="1" s="1"/>
  <c r="K1925" i="1"/>
  <c r="L1925" i="1" s="1"/>
  <c r="P1924" i="1" s="1"/>
  <c r="K1900" i="1"/>
  <c r="L1900" i="1" s="1"/>
  <c r="K1899" i="1"/>
  <c r="L1899" i="1" s="1"/>
  <c r="P1898" i="1" s="1"/>
  <c r="K1898" i="1"/>
  <c r="L1898" i="1" s="1"/>
  <c r="P1897" i="1" s="1"/>
  <c r="K1897" i="1"/>
  <c r="L1897" i="1" s="1"/>
  <c r="P1896" i="1" s="1"/>
  <c r="K1896" i="1"/>
  <c r="L1896" i="1" s="1"/>
  <c r="K1907" i="1"/>
  <c r="L1907" i="1" s="1"/>
  <c r="K1908" i="1"/>
  <c r="L1908" i="1" s="1"/>
  <c r="K1906" i="1"/>
  <c r="L1906" i="1" s="1"/>
  <c r="K1904" i="1"/>
  <c r="L1904" i="1" s="1"/>
  <c r="K1905" i="1"/>
  <c r="L1905" i="1" s="1"/>
  <c r="K1903" i="1"/>
  <c r="L1903" i="1" s="1"/>
  <c r="K1901" i="1"/>
  <c r="L1901" i="1" s="1"/>
  <c r="K1902" i="1"/>
  <c r="L1902" i="1" s="1"/>
  <c r="K1912" i="1"/>
  <c r="L1912" i="1" s="1"/>
  <c r="K1910" i="1"/>
  <c r="L1910" i="1" s="1"/>
  <c r="K1911" i="1"/>
  <c r="L1911" i="1" s="1"/>
  <c r="K1909" i="1"/>
  <c r="L1909" i="1" s="1"/>
  <c r="K1914" i="1"/>
  <c r="L1914" i="1" s="1"/>
  <c r="K1913" i="1"/>
  <c r="L1913" i="1" s="1"/>
  <c r="K1921" i="1"/>
  <c r="L1921" i="1" s="1"/>
  <c r="P1920" i="1" s="1"/>
  <c r="K1920" i="1"/>
  <c r="L1920" i="1" s="1"/>
  <c r="P1919" i="1" s="1"/>
  <c r="K1919" i="1"/>
  <c r="L1919" i="1" s="1"/>
  <c r="P1918" i="1" s="1"/>
  <c r="K1918" i="1"/>
  <c r="L1918" i="1" s="1"/>
  <c r="K1917" i="1"/>
  <c r="L1917" i="1" s="1"/>
  <c r="K1916" i="1"/>
  <c r="L1916" i="1" s="1"/>
  <c r="K1915" i="1"/>
  <c r="L1915" i="1" s="1"/>
  <c r="K1924" i="1"/>
  <c r="L1924" i="1" s="1"/>
  <c r="P1923" i="1" s="1"/>
  <c r="K1923" i="1"/>
  <c r="L1923" i="1" s="1"/>
  <c r="P1922" i="1" s="1"/>
  <c r="K1922" i="1"/>
  <c r="L1922" i="1" s="1"/>
  <c r="P1921" i="1" s="1"/>
  <c r="K1894" i="1"/>
  <c r="L1894" i="1" s="1"/>
  <c r="P1893" i="1" s="1"/>
  <c r="K1895" i="1"/>
  <c r="L1895" i="1" s="1"/>
  <c r="K1893" i="1"/>
  <c r="L1893" i="1" s="1"/>
  <c r="P1892" i="1" s="1"/>
  <c r="K1892" i="1"/>
  <c r="L1892" i="1" s="1"/>
  <c r="K2216" i="1"/>
  <c r="L2216" i="1" s="1"/>
  <c r="P2215" i="1" s="1"/>
  <c r="K2215" i="1"/>
  <c r="L2215" i="1" s="1"/>
  <c r="P2214" i="1" s="1"/>
  <c r="K2214" i="1"/>
  <c r="L2214" i="1" s="1"/>
  <c r="K2223" i="1"/>
  <c r="L2223" i="1" s="1"/>
  <c r="K2224" i="1"/>
  <c r="L2224" i="1" s="1"/>
  <c r="K2221" i="1"/>
  <c r="L2221" i="1" s="1"/>
  <c r="P2220" i="1" s="1"/>
  <c r="K2222" i="1"/>
  <c r="L2222" i="1" s="1"/>
  <c r="P2221" i="1" s="1"/>
  <c r="K2220" i="1"/>
  <c r="L2220" i="1" s="1"/>
  <c r="P2219" i="1" s="1"/>
  <c r="K2219" i="1"/>
  <c r="L2219" i="1" s="1"/>
  <c r="K2218" i="1"/>
  <c r="L2218" i="1" s="1"/>
  <c r="K2217" i="1"/>
  <c r="L2217" i="1" s="1"/>
  <c r="P2216" i="1" s="1"/>
  <c r="K2229" i="1"/>
  <c r="L2229" i="1" s="1"/>
  <c r="P2228" i="1" s="1"/>
  <c r="K2230" i="1"/>
  <c r="L2230" i="1" s="1"/>
  <c r="K2227" i="1"/>
  <c r="L2227" i="1" s="1"/>
  <c r="K2228" i="1"/>
  <c r="L2228" i="1" s="1"/>
  <c r="K2226" i="1"/>
  <c r="L2226" i="1" s="1"/>
  <c r="K2225" i="1"/>
  <c r="L2225" i="1" s="1"/>
  <c r="K2237" i="1"/>
  <c r="L2237" i="1" s="1"/>
  <c r="K2236" i="1"/>
  <c r="L2236" i="1" s="1"/>
  <c r="K2235" i="1"/>
  <c r="L2235" i="1" s="1"/>
  <c r="K2234" i="1"/>
  <c r="L2234" i="1" s="1"/>
  <c r="K2233" i="1"/>
  <c r="L2233" i="1" s="1"/>
  <c r="K2232" i="1"/>
  <c r="L2232" i="1" s="1"/>
  <c r="K2231" i="1"/>
  <c r="L2231" i="1" s="1"/>
  <c r="K2241" i="1"/>
  <c r="L2241" i="1" s="1"/>
  <c r="K2240" i="1"/>
  <c r="L2240" i="1" s="1"/>
  <c r="K2238" i="1"/>
  <c r="L2238" i="1" s="1"/>
  <c r="K2239" i="1"/>
  <c r="L2239" i="1" s="1"/>
  <c r="K2252" i="1"/>
  <c r="L2252" i="1" s="1"/>
  <c r="P2251" i="1" s="1"/>
  <c r="K2251" i="1"/>
  <c r="L2251" i="1" s="1"/>
  <c r="P2250" i="1" s="1"/>
  <c r="K2250" i="1"/>
  <c r="L2250" i="1" s="1"/>
  <c r="P2249" i="1" s="1"/>
  <c r="K2249" i="1"/>
  <c r="L2249" i="1" s="1"/>
  <c r="K2247" i="1"/>
  <c r="L2247" i="1" s="1"/>
  <c r="K2248" i="1"/>
  <c r="L2248" i="1" s="1"/>
  <c r="K2246" i="1"/>
  <c r="L2246" i="1" s="1"/>
  <c r="K2243" i="1"/>
  <c r="L2243" i="1" s="1"/>
  <c r="K2244" i="1"/>
  <c r="L2244" i="1" s="1"/>
  <c r="K2245" i="1"/>
  <c r="L2245" i="1" s="1"/>
  <c r="K2242" i="1"/>
  <c r="L2242" i="1" s="1"/>
  <c r="K2254" i="1"/>
  <c r="L2254" i="1" s="1"/>
  <c r="K2253" i="1"/>
  <c r="L2253" i="1" s="1"/>
  <c r="P2252" i="1" s="1"/>
  <c r="K2259" i="1"/>
  <c r="L2259" i="1" s="1"/>
  <c r="K2255" i="1"/>
  <c r="L2255" i="1" s="1"/>
  <c r="K2256" i="1"/>
  <c r="L2256" i="1" s="1"/>
  <c r="P2255" i="1" s="1"/>
  <c r="K2257" i="1"/>
  <c r="L2257" i="1" s="1"/>
  <c r="P2256" i="1" s="1"/>
  <c r="K2258" i="1"/>
  <c r="L2258" i="1" s="1"/>
  <c r="K2843" i="1"/>
  <c r="L2843" i="1" s="1"/>
  <c r="P2842" i="1" s="1"/>
  <c r="K2844" i="1"/>
  <c r="L2844" i="1" s="1"/>
  <c r="P2843" i="1" s="1"/>
  <c r="K2853" i="1"/>
  <c r="L2853" i="1" s="1"/>
  <c r="K2854" i="1"/>
  <c r="L2854" i="1" s="1"/>
  <c r="K2855" i="1"/>
  <c r="L2855" i="1" s="1"/>
  <c r="K2856" i="1"/>
  <c r="L2856" i="1" s="1"/>
  <c r="K2857" i="1"/>
  <c r="L2857" i="1" s="1"/>
  <c r="K2845" i="1"/>
  <c r="L2845" i="1" s="1"/>
  <c r="P2844" i="1" s="1"/>
  <c r="K2846" i="1"/>
  <c r="L2846" i="1" s="1"/>
  <c r="P2845" i="1" s="1"/>
  <c r="K2847" i="1"/>
  <c r="L2847" i="1" s="1"/>
  <c r="P2846" i="1" s="1"/>
  <c r="K2848" i="1"/>
  <c r="L2848" i="1" s="1"/>
  <c r="P2847" i="1" s="1"/>
  <c r="K2849" i="1"/>
  <c r="L2849" i="1" s="1"/>
  <c r="K2850" i="1"/>
  <c r="L2850" i="1" s="1"/>
  <c r="K2851" i="1"/>
  <c r="L2851" i="1" s="1"/>
  <c r="K2852" i="1"/>
  <c r="L2852" i="1" s="1"/>
  <c r="K2865" i="1"/>
  <c r="L2865" i="1" s="1"/>
  <c r="K2858" i="1"/>
  <c r="L2858" i="1" s="1"/>
  <c r="K2859" i="1"/>
  <c r="L2859" i="1" s="1"/>
  <c r="K2860" i="1"/>
  <c r="L2860" i="1" s="1"/>
  <c r="K2861" i="1"/>
  <c r="L2861" i="1" s="1"/>
  <c r="K2862" i="1"/>
  <c r="L2862" i="1" s="1"/>
  <c r="K2863" i="1"/>
  <c r="L2863" i="1" s="1"/>
  <c r="K2864" i="1"/>
  <c r="L2864" i="1" s="1"/>
  <c r="K2876" i="1"/>
  <c r="L2876" i="1" s="1"/>
  <c r="K2875" i="1"/>
  <c r="L2875" i="1" s="1"/>
  <c r="P2874" i="1" s="1"/>
  <c r="K2874" i="1"/>
  <c r="L2874" i="1" s="1"/>
  <c r="P2873" i="1" s="1"/>
  <c r="K2880" i="1"/>
  <c r="L2880" i="1" s="1"/>
  <c r="P2879" i="1" s="1"/>
  <c r="K2879" i="1"/>
  <c r="L2879" i="1" s="1"/>
  <c r="P2878" i="1" s="1"/>
  <c r="K2878" i="1"/>
  <c r="L2878" i="1" s="1"/>
  <c r="K2877" i="1"/>
  <c r="L2877" i="1" s="1"/>
  <c r="K2873" i="1"/>
  <c r="L2873" i="1" s="1"/>
  <c r="P2872" i="1" s="1"/>
  <c r="K2866" i="1"/>
  <c r="L2866" i="1" s="1"/>
  <c r="K2867" i="1"/>
  <c r="L2867" i="1" s="1"/>
  <c r="K2868" i="1"/>
  <c r="L2868" i="1" s="1"/>
  <c r="K2869" i="1"/>
  <c r="L2869" i="1" s="1"/>
  <c r="K2870" i="1"/>
  <c r="L2870" i="1" s="1"/>
  <c r="K2871" i="1"/>
  <c r="L2871" i="1" s="1"/>
  <c r="K2872" i="1"/>
  <c r="L2872" i="1" s="1"/>
  <c r="P2871" i="1" s="1"/>
  <c r="K967" i="1"/>
  <c r="L967" i="1" s="1"/>
  <c r="P966" i="1" s="1"/>
  <c r="K966" i="1"/>
  <c r="L966" i="1" s="1"/>
  <c r="P965" i="1" s="1"/>
  <c r="K961" i="1"/>
  <c r="L961" i="1" s="1"/>
  <c r="K960" i="1"/>
  <c r="L960" i="1" s="1"/>
  <c r="K963" i="1"/>
  <c r="L963" i="1" s="1"/>
  <c r="P962" i="1" s="1"/>
  <c r="K962" i="1"/>
  <c r="L962" i="1" s="1"/>
  <c r="P961" i="1" s="1"/>
  <c r="K965" i="1"/>
  <c r="L965" i="1" s="1"/>
  <c r="P964" i="1" s="1"/>
  <c r="K964" i="1"/>
  <c r="L964" i="1" s="1"/>
  <c r="P963" i="1" s="1"/>
  <c r="K920" i="1"/>
  <c r="L920" i="1" s="1"/>
  <c r="K921" i="1"/>
  <c r="L921" i="1" s="1"/>
  <c r="K931" i="1"/>
  <c r="L931" i="1" s="1"/>
  <c r="P930" i="1" s="1"/>
  <c r="K932" i="1"/>
  <c r="L932" i="1" s="1"/>
  <c r="P931" i="1" s="1"/>
  <c r="K933" i="1"/>
  <c r="L933" i="1" s="1"/>
  <c r="P932" i="1" s="1"/>
  <c r="K934" i="1"/>
  <c r="L934" i="1" s="1"/>
  <c r="K922" i="1"/>
  <c r="L922" i="1" s="1"/>
  <c r="K923" i="1"/>
  <c r="L923" i="1" s="1"/>
  <c r="K924" i="1"/>
  <c r="L924" i="1" s="1"/>
  <c r="K925" i="1"/>
  <c r="L925" i="1" s="1"/>
  <c r="P924" i="1" s="1"/>
  <c r="K926" i="1"/>
  <c r="L926" i="1" s="1"/>
  <c r="P925" i="1" s="1"/>
  <c r="K927" i="1"/>
  <c r="L927" i="1" s="1"/>
  <c r="P926" i="1" s="1"/>
  <c r="K928" i="1"/>
  <c r="L928" i="1" s="1"/>
  <c r="P927" i="1" s="1"/>
  <c r="K929" i="1"/>
  <c r="L929" i="1" s="1"/>
  <c r="K930" i="1"/>
  <c r="L930" i="1" s="1"/>
  <c r="K945" i="1"/>
  <c r="L945" i="1" s="1"/>
  <c r="K946" i="1"/>
  <c r="L946" i="1" s="1"/>
  <c r="K947" i="1"/>
  <c r="L947" i="1" s="1"/>
  <c r="K935" i="1"/>
  <c r="L935" i="1" s="1"/>
  <c r="K936" i="1"/>
  <c r="L936" i="1" s="1"/>
  <c r="K937" i="1"/>
  <c r="L937" i="1" s="1"/>
  <c r="K938" i="1"/>
  <c r="L938" i="1" s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L954" i="1" s="1"/>
  <c r="K955" i="1"/>
  <c r="L955" i="1" s="1"/>
  <c r="K956" i="1"/>
  <c r="L956" i="1" s="1"/>
  <c r="P955" i="1" s="1"/>
  <c r="K957" i="1"/>
  <c r="L957" i="1" s="1"/>
  <c r="K958" i="1"/>
  <c r="L958" i="1" s="1"/>
  <c r="K959" i="1"/>
  <c r="L959" i="1" s="1"/>
  <c r="P958" i="1" s="1"/>
  <c r="K1117" i="1"/>
  <c r="L1117" i="1" s="1"/>
  <c r="P1116" i="1" s="1"/>
  <c r="K1118" i="1"/>
  <c r="L1118" i="1" s="1"/>
  <c r="P1117" i="1" s="1"/>
  <c r="K1108" i="1"/>
  <c r="L1108" i="1" s="1"/>
  <c r="K1110" i="1"/>
  <c r="L1110" i="1" s="1"/>
  <c r="K1109" i="1"/>
  <c r="L1109" i="1" s="1"/>
  <c r="P1108" i="1" s="1"/>
  <c r="K1113" i="1"/>
  <c r="L1113" i="1" s="1"/>
  <c r="P1112" i="1" s="1"/>
  <c r="K1111" i="1"/>
  <c r="L1111" i="1" s="1"/>
  <c r="K1112" i="1"/>
  <c r="L1112" i="1" s="1"/>
  <c r="P1111" i="1" s="1"/>
  <c r="K1116" i="1"/>
  <c r="L1116" i="1" s="1"/>
  <c r="P1115" i="1" s="1"/>
  <c r="K1114" i="1"/>
  <c r="L1114" i="1" s="1"/>
  <c r="K1115" i="1"/>
  <c r="L1115" i="1" s="1"/>
  <c r="K1120" i="1"/>
  <c r="L1120" i="1" s="1"/>
  <c r="K1121" i="1"/>
  <c r="L1121" i="1" s="1"/>
  <c r="K1119" i="1"/>
  <c r="L1119" i="1" s="1"/>
  <c r="K1123" i="1"/>
  <c r="L1123" i="1" s="1"/>
  <c r="K1122" i="1"/>
  <c r="L1122" i="1" s="1"/>
  <c r="K1125" i="1"/>
  <c r="L1125" i="1" s="1"/>
  <c r="K1124" i="1"/>
  <c r="L1124" i="1" s="1"/>
  <c r="K1127" i="1"/>
  <c r="L1127" i="1" s="1"/>
  <c r="K1126" i="1"/>
  <c r="L1126" i="1" s="1"/>
  <c r="K1129" i="1"/>
  <c r="L1129" i="1" s="1"/>
  <c r="K1128" i="1"/>
  <c r="L1128" i="1" s="1"/>
  <c r="K1130" i="1"/>
  <c r="L1130" i="1" s="1"/>
  <c r="K1132" i="1"/>
  <c r="L1132" i="1" s="1"/>
  <c r="K1131" i="1"/>
  <c r="L1131" i="1" s="1"/>
  <c r="K1133" i="1"/>
  <c r="L1133" i="1" s="1"/>
  <c r="K1134" i="1"/>
  <c r="L1134" i="1" s="1"/>
  <c r="P1133" i="1" s="1"/>
  <c r="K1139" i="1"/>
  <c r="L1139" i="1" s="1"/>
  <c r="K1138" i="1"/>
  <c r="L1138" i="1" s="1"/>
  <c r="P1137" i="1" s="1"/>
  <c r="K1137" i="1"/>
  <c r="L1137" i="1" s="1"/>
  <c r="P1136" i="1" s="1"/>
  <c r="K1136" i="1"/>
  <c r="L1136" i="1" s="1"/>
  <c r="P1135" i="1" s="1"/>
  <c r="K1135" i="1"/>
  <c r="L1135" i="1" s="1"/>
  <c r="P1134" i="1" s="1"/>
  <c r="K1143" i="1"/>
  <c r="L1143" i="1" s="1"/>
  <c r="K1142" i="1"/>
  <c r="L1142" i="1" s="1"/>
  <c r="K1141" i="1"/>
  <c r="L1141" i="1" s="1"/>
  <c r="P1140" i="1" s="1"/>
  <c r="K1140" i="1"/>
  <c r="L1140" i="1" s="1"/>
  <c r="K3045" i="1"/>
  <c r="L3045" i="1" s="1"/>
  <c r="K3044" i="1"/>
  <c r="L3044" i="1" s="1"/>
  <c r="K3047" i="1"/>
  <c r="L3047" i="1" s="1"/>
  <c r="K3046" i="1"/>
  <c r="L3046" i="1" s="1"/>
  <c r="K3049" i="1"/>
  <c r="L3049" i="1" s="1"/>
  <c r="P3048" i="1" s="1"/>
  <c r="K3048" i="1"/>
  <c r="L3048" i="1" s="1"/>
  <c r="P3047" i="1" s="1"/>
  <c r="K3051" i="1"/>
  <c r="L3051" i="1" s="1"/>
  <c r="P3050" i="1" s="1"/>
  <c r="K3050" i="1"/>
  <c r="L3050" i="1" s="1"/>
  <c r="P3049" i="1" s="1"/>
  <c r="K3010" i="1"/>
  <c r="L3010" i="1" s="1"/>
  <c r="P3009" i="1" s="1"/>
  <c r="K3013" i="1"/>
  <c r="L3013" i="1" s="1"/>
  <c r="K3014" i="1"/>
  <c r="L3014" i="1" s="1"/>
  <c r="K3011" i="1"/>
  <c r="L3011" i="1" s="1"/>
  <c r="P3010" i="1" s="1"/>
  <c r="K3012" i="1"/>
  <c r="L3012" i="1" s="1"/>
  <c r="P3011" i="1" s="1"/>
  <c r="K3017" i="1"/>
  <c r="L3017" i="1" s="1"/>
  <c r="K3018" i="1"/>
  <c r="L3018" i="1" s="1"/>
  <c r="K3015" i="1"/>
  <c r="L3015" i="1" s="1"/>
  <c r="K3016" i="1"/>
  <c r="L3016" i="1" s="1"/>
  <c r="K3021" i="1"/>
  <c r="L3021" i="1" s="1"/>
  <c r="K3022" i="1"/>
  <c r="L3022" i="1" s="1"/>
  <c r="K3019" i="1"/>
  <c r="L3019" i="1" s="1"/>
  <c r="K3020" i="1"/>
  <c r="L3020" i="1" s="1"/>
  <c r="K3025" i="1"/>
  <c r="L3025" i="1" s="1"/>
  <c r="K3023" i="1"/>
  <c r="L3023" i="1" s="1"/>
  <c r="K3024" i="1"/>
  <c r="L3024" i="1" s="1"/>
  <c r="K3026" i="1"/>
  <c r="L3026" i="1" s="1"/>
  <c r="K3027" i="1"/>
  <c r="L3027" i="1" s="1"/>
  <c r="K3029" i="1"/>
  <c r="L3029" i="1" s="1"/>
  <c r="K3028" i="1"/>
  <c r="L3028" i="1" s="1"/>
  <c r="K3030" i="1"/>
  <c r="L3030" i="1" s="1"/>
  <c r="K3032" i="1"/>
  <c r="L3032" i="1" s="1"/>
  <c r="K3034" i="1"/>
  <c r="L3034" i="1" s="1"/>
  <c r="K3033" i="1"/>
  <c r="L3033" i="1" s="1"/>
  <c r="K3035" i="1"/>
  <c r="L3035" i="1" s="1"/>
  <c r="K3031" i="1"/>
  <c r="L3031" i="1" s="1"/>
  <c r="K3037" i="1"/>
  <c r="L3037" i="1" s="1"/>
  <c r="K3038" i="1"/>
  <c r="L3038" i="1" s="1"/>
  <c r="K3036" i="1"/>
  <c r="L3036" i="1" s="1"/>
  <c r="K3039" i="1"/>
  <c r="L3039" i="1" s="1"/>
  <c r="K3041" i="1"/>
  <c r="L3041" i="1" s="1"/>
  <c r="K3040" i="1"/>
  <c r="L3040" i="1" s="1"/>
  <c r="K3043" i="1"/>
  <c r="L3043" i="1" s="1"/>
  <c r="K3042" i="1"/>
  <c r="L3042" i="1" s="1"/>
  <c r="K3001" i="1"/>
  <c r="L3001" i="1" s="1"/>
  <c r="P3000" i="1" s="1"/>
  <c r="K3003" i="1"/>
  <c r="L3003" i="1" s="1"/>
  <c r="P3002" i="1" s="1"/>
  <c r="K3002" i="1"/>
  <c r="L3002" i="1" s="1"/>
  <c r="K3005" i="1"/>
  <c r="L3005" i="1" s="1"/>
  <c r="K3006" i="1"/>
  <c r="L3006" i="1" s="1"/>
  <c r="K3004" i="1"/>
  <c r="L3004" i="1" s="1"/>
  <c r="P3003" i="1" s="1"/>
  <c r="K3009" i="1"/>
  <c r="L3009" i="1" s="1"/>
  <c r="P3008" i="1" s="1"/>
  <c r="K3007" i="1"/>
  <c r="L3007" i="1" s="1"/>
  <c r="P3006" i="1" s="1"/>
  <c r="K3008" i="1"/>
  <c r="L3008" i="1" s="1"/>
  <c r="P3007" i="1" s="1"/>
  <c r="K835" i="1"/>
  <c r="L835" i="1" s="1"/>
  <c r="K836" i="1"/>
  <c r="L836" i="1" s="1"/>
  <c r="K834" i="1"/>
  <c r="L834" i="1" s="1"/>
  <c r="K840" i="1"/>
  <c r="L840" i="1" s="1"/>
  <c r="P839" i="1" s="1"/>
  <c r="K841" i="1"/>
  <c r="L841" i="1" s="1"/>
  <c r="P840" i="1" s="1"/>
  <c r="K837" i="1"/>
  <c r="L837" i="1" s="1"/>
  <c r="P836" i="1" s="1"/>
  <c r="K838" i="1"/>
  <c r="L838" i="1" s="1"/>
  <c r="K839" i="1"/>
  <c r="L839" i="1" s="1"/>
  <c r="K846" i="1"/>
  <c r="L846" i="1" s="1"/>
  <c r="K847" i="1"/>
  <c r="L847" i="1" s="1"/>
  <c r="K848" i="1"/>
  <c r="L848" i="1" s="1"/>
  <c r="K842" i="1"/>
  <c r="L842" i="1" s="1"/>
  <c r="P841" i="1" s="1"/>
  <c r="K843" i="1"/>
  <c r="L843" i="1" s="1"/>
  <c r="K844" i="1"/>
  <c r="L844" i="1" s="1"/>
  <c r="K845" i="1"/>
  <c r="L845" i="1" s="1"/>
  <c r="P844" i="1" s="1"/>
  <c r="K851" i="1"/>
  <c r="L851" i="1" s="1"/>
  <c r="K852" i="1"/>
  <c r="L852" i="1" s="1"/>
  <c r="K849" i="1"/>
  <c r="L849" i="1" s="1"/>
  <c r="K850" i="1"/>
  <c r="L850" i="1" s="1"/>
  <c r="K853" i="1"/>
  <c r="L853" i="1" s="1"/>
  <c r="K854" i="1"/>
  <c r="L854" i="1" s="1"/>
  <c r="K856" i="1"/>
  <c r="L856" i="1" s="1"/>
  <c r="K855" i="1"/>
  <c r="L855" i="1" s="1"/>
  <c r="K857" i="1"/>
  <c r="L857" i="1" s="1"/>
  <c r="K858" i="1"/>
  <c r="L858" i="1" s="1"/>
  <c r="K861" i="1"/>
  <c r="L861" i="1" s="1"/>
  <c r="K860" i="1"/>
  <c r="L860" i="1" s="1"/>
  <c r="K859" i="1"/>
  <c r="L859" i="1" s="1"/>
  <c r="K865" i="1"/>
  <c r="L865" i="1" s="1"/>
  <c r="K866" i="1"/>
  <c r="L866" i="1" s="1"/>
  <c r="P865" i="1" s="1"/>
  <c r="K864" i="1"/>
  <c r="L864" i="1" s="1"/>
  <c r="K863" i="1"/>
  <c r="L863" i="1" s="1"/>
  <c r="P862" i="1" s="1"/>
  <c r="K862" i="1"/>
  <c r="L862" i="1" s="1"/>
  <c r="K867" i="1"/>
  <c r="L867" i="1" s="1"/>
  <c r="P866" i="1" s="1"/>
  <c r="K1261" i="1"/>
  <c r="L1261" i="1" s="1"/>
  <c r="K1264" i="1"/>
  <c r="L1264" i="1" s="1"/>
  <c r="P1263" i="1" s="1"/>
  <c r="K1262" i="1"/>
  <c r="L1262" i="1" s="1"/>
  <c r="K1263" i="1"/>
  <c r="L1263" i="1" s="1"/>
  <c r="K1265" i="1"/>
  <c r="L1265" i="1" s="1"/>
  <c r="P1264" i="1" s="1"/>
  <c r="K1266" i="1"/>
  <c r="L1266" i="1" s="1"/>
  <c r="P1265" i="1" s="1"/>
  <c r="K1267" i="1"/>
  <c r="L1267" i="1" s="1"/>
  <c r="P1266" i="1" s="1"/>
  <c r="K1272" i="1"/>
  <c r="L1272" i="1" s="1"/>
  <c r="K1273" i="1"/>
  <c r="L1273" i="1" s="1"/>
  <c r="K1274" i="1"/>
  <c r="L1274" i="1" s="1"/>
  <c r="K1275" i="1"/>
  <c r="L1275" i="1" s="1"/>
  <c r="P1274" i="1" s="1"/>
  <c r="K1268" i="1"/>
  <c r="L1268" i="1" s="1"/>
  <c r="P1267" i="1" s="1"/>
  <c r="K1269" i="1"/>
  <c r="L1269" i="1" s="1"/>
  <c r="P1268" i="1" s="1"/>
  <c r="K1270" i="1"/>
  <c r="L1270" i="1" s="1"/>
  <c r="P1269" i="1" s="1"/>
  <c r="K1271" i="1"/>
  <c r="L1271" i="1" s="1"/>
  <c r="K1280" i="1"/>
  <c r="L1280" i="1" s="1"/>
  <c r="K1281" i="1"/>
  <c r="L1281" i="1" s="1"/>
  <c r="K1282" i="1"/>
  <c r="L1282" i="1" s="1"/>
  <c r="K1276" i="1"/>
  <c r="L1276" i="1" s="1"/>
  <c r="P1275" i="1" s="1"/>
  <c r="K1277" i="1"/>
  <c r="L1277" i="1" s="1"/>
  <c r="P1276" i="1" s="1"/>
  <c r="K1278" i="1"/>
  <c r="L1278" i="1" s="1"/>
  <c r="K1279" i="1"/>
  <c r="L1279" i="1" s="1"/>
  <c r="K1283" i="1"/>
  <c r="L1283" i="1" s="1"/>
  <c r="K1285" i="1"/>
  <c r="L1285" i="1" s="1"/>
  <c r="K1284" i="1"/>
  <c r="L1284" i="1" s="1"/>
  <c r="K1286" i="1"/>
  <c r="L1286" i="1" s="1"/>
  <c r="K1287" i="1"/>
  <c r="L1287" i="1" s="1"/>
  <c r="K1288" i="1"/>
  <c r="L1288" i="1" s="1"/>
  <c r="K1289" i="1"/>
  <c r="L1289" i="1" s="1"/>
  <c r="K1291" i="1"/>
  <c r="L1291" i="1" s="1"/>
  <c r="K1290" i="1"/>
  <c r="L1290" i="1" s="1"/>
  <c r="K1292" i="1"/>
  <c r="L1292" i="1" s="1"/>
  <c r="K1298" i="1"/>
  <c r="L1298" i="1" s="1"/>
  <c r="K1299" i="1"/>
  <c r="L1299" i="1" s="1"/>
  <c r="K1300" i="1"/>
  <c r="L1300" i="1" s="1"/>
  <c r="K1301" i="1"/>
  <c r="L1301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306" i="1"/>
  <c r="L1306" i="1" s="1"/>
  <c r="K1307" i="1"/>
  <c r="L1307" i="1" s="1"/>
  <c r="K1302" i="1"/>
  <c r="L1302" i="1" s="1"/>
  <c r="K1303" i="1"/>
  <c r="L1303" i="1" s="1"/>
  <c r="K1304" i="1"/>
  <c r="L1304" i="1" s="1"/>
  <c r="K1305" i="1"/>
  <c r="L1305" i="1" s="1"/>
  <c r="K1309" i="1"/>
  <c r="L1309" i="1" s="1"/>
  <c r="K1310" i="1"/>
  <c r="L1310" i="1" s="1"/>
  <c r="K1308" i="1"/>
  <c r="L1308" i="1" s="1"/>
  <c r="K1312" i="1"/>
  <c r="L1312" i="1" s="1"/>
  <c r="K1313" i="1"/>
  <c r="L1313" i="1" s="1"/>
  <c r="K1311" i="1"/>
  <c r="L1311" i="1" s="1"/>
  <c r="K1315" i="1"/>
  <c r="L1315" i="1" s="1"/>
  <c r="P1314" i="1" s="1"/>
  <c r="K1314" i="1"/>
  <c r="L1314" i="1" s="1"/>
  <c r="P1313" i="1" s="1"/>
  <c r="K1317" i="1"/>
  <c r="L1317" i="1" s="1"/>
  <c r="K1316" i="1"/>
  <c r="L1316" i="1" s="1"/>
  <c r="K1318" i="1"/>
  <c r="L1318" i="1" s="1"/>
  <c r="P1317" i="1" s="1"/>
  <c r="K898" i="1"/>
  <c r="L898" i="1" s="1"/>
  <c r="K896" i="1"/>
  <c r="L896" i="1" s="1"/>
  <c r="K897" i="1"/>
  <c r="L897" i="1" s="1"/>
  <c r="K895" i="1"/>
  <c r="L895" i="1" s="1"/>
  <c r="K894" i="1"/>
  <c r="L894" i="1" s="1"/>
  <c r="K893" i="1"/>
  <c r="L893" i="1" s="1"/>
  <c r="K892" i="1"/>
  <c r="L892" i="1" s="1"/>
  <c r="K870" i="1"/>
  <c r="L870" i="1" s="1"/>
  <c r="P869" i="1" s="1"/>
  <c r="K868" i="1"/>
  <c r="L868" i="1" s="1"/>
  <c r="P867" i="1" s="1"/>
  <c r="K869" i="1"/>
  <c r="L869" i="1" s="1"/>
  <c r="P868" i="1" s="1"/>
  <c r="K871" i="1"/>
  <c r="L871" i="1" s="1"/>
  <c r="K872" i="1"/>
  <c r="L872" i="1" s="1"/>
  <c r="K874" i="1"/>
  <c r="L874" i="1" s="1"/>
  <c r="P873" i="1" s="1"/>
  <c r="K875" i="1"/>
  <c r="L875" i="1" s="1"/>
  <c r="P874" i="1" s="1"/>
  <c r="K873" i="1"/>
  <c r="L873" i="1" s="1"/>
  <c r="P872" i="1" s="1"/>
  <c r="K880" i="1"/>
  <c r="L880" i="1" s="1"/>
  <c r="K879" i="1"/>
  <c r="L879" i="1" s="1"/>
  <c r="K877" i="1"/>
  <c r="L877" i="1" s="1"/>
  <c r="P876" i="1" s="1"/>
  <c r="K878" i="1"/>
  <c r="L878" i="1" s="1"/>
  <c r="P877" i="1" s="1"/>
  <c r="K876" i="1"/>
  <c r="L876" i="1" s="1"/>
  <c r="P875" i="1" s="1"/>
  <c r="K884" i="1"/>
  <c r="L884" i="1" s="1"/>
  <c r="K883" i="1"/>
  <c r="L883" i="1" s="1"/>
  <c r="K882" i="1"/>
  <c r="L882" i="1" s="1"/>
  <c r="K881" i="1"/>
  <c r="L881" i="1" s="1"/>
  <c r="K887" i="1"/>
  <c r="L887" i="1" s="1"/>
  <c r="K886" i="1"/>
  <c r="L886" i="1" s="1"/>
  <c r="K885" i="1"/>
  <c r="L885" i="1" s="1"/>
  <c r="K889" i="1"/>
  <c r="L889" i="1" s="1"/>
  <c r="K888" i="1"/>
  <c r="L888" i="1" s="1"/>
  <c r="K891" i="1"/>
  <c r="L891" i="1" s="1"/>
  <c r="K890" i="1"/>
  <c r="L890" i="1" s="1"/>
  <c r="K3251" i="1"/>
  <c r="L3251" i="1" s="1"/>
  <c r="P3250" i="1" s="1"/>
  <c r="K3257" i="1"/>
  <c r="L3257" i="1" s="1"/>
  <c r="P3256" i="1" s="1"/>
  <c r="K3256" i="1"/>
  <c r="L3256" i="1" s="1"/>
  <c r="P3255" i="1" s="1"/>
  <c r="K3253" i="1"/>
  <c r="L3253" i="1" s="1"/>
  <c r="K3254" i="1"/>
  <c r="L3254" i="1" s="1"/>
  <c r="K3255" i="1"/>
  <c r="L3255" i="1" s="1"/>
  <c r="P3254" i="1" s="1"/>
  <c r="K3252" i="1"/>
  <c r="L3252" i="1" s="1"/>
  <c r="P3251" i="1" s="1"/>
  <c r="K3260" i="1"/>
  <c r="L3260" i="1" s="1"/>
  <c r="K3261" i="1"/>
  <c r="L3261" i="1" s="1"/>
  <c r="P3260" i="1" s="1"/>
  <c r="K3259" i="1"/>
  <c r="L3259" i="1" s="1"/>
  <c r="K3258" i="1"/>
  <c r="L3258" i="1" s="1"/>
  <c r="P3257" i="1" s="1"/>
  <c r="K3268" i="1"/>
  <c r="L3268" i="1" s="1"/>
  <c r="P3267" i="1" s="1"/>
  <c r="K3269" i="1"/>
  <c r="L3269" i="1" s="1"/>
  <c r="P3268" i="1" s="1"/>
  <c r="K3266" i="1"/>
  <c r="L3266" i="1" s="1"/>
  <c r="P3265" i="1" s="1"/>
  <c r="K3267" i="1"/>
  <c r="L3267" i="1" s="1"/>
  <c r="P3266" i="1" s="1"/>
  <c r="K3264" i="1"/>
  <c r="L3264" i="1" s="1"/>
  <c r="K3265" i="1"/>
  <c r="L3265" i="1" s="1"/>
  <c r="K3262" i="1"/>
  <c r="L3262" i="1" s="1"/>
  <c r="P3261" i="1" s="1"/>
  <c r="K3263" i="1"/>
  <c r="L3263" i="1" s="1"/>
  <c r="P3262" i="1" s="1"/>
  <c r="K3272" i="1"/>
  <c r="L3272" i="1" s="1"/>
  <c r="K3271" i="1"/>
  <c r="L3271" i="1" s="1"/>
  <c r="K3270" i="1"/>
  <c r="L3270" i="1" s="1"/>
  <c r="K3278" i="1"/>
  <c r="L3278" i="1" s="1"/>
  <c r="K3279" i="1"/>
  <c r="L3279" i="1" s="1"/>
  <c r="K3276" i="1"/>
  <c r="L3276" i="1" s="1"/>
  <c r="K3277" i="1"/>
  <c r="L3277" i="1" s="1"/>
  <c r="K3274" i="1"/>
  <c r="L3274" i="1" s="1"/>
  <c r="K3275" i="1"/>
  <c r="L3275" i="1" s="1"/>
  <c r="K3273" i="1"/>
  <c r="L3273" i="1" s="1"/>
  <c r="K3284" i="1"/>
  <c r="L3284" i="1" s="1"/>
  <c r="K3285" i="1"/>
  <c r="L3285" i="1" s="1"/>
  <c r="K3283" i="1"/>
  <c r="L3283" i="1" s="1"/>
  <c r="K3281" i="1"/>
  <c r="L3281" i="1" s="1"/>
  <c r="K3282" i="1"/>
  <c r="L3282" i="1" s="1"/>
  <c r="K3280" i="1"/>
  <c r="L3280" i="1" s="1"/>
  <c r="K3287" i="1"/>
  <c r="L3287" i="1" s="1"/>
  <c r="K3286" i="1"/>
  <c r="L3286" i="1" s="1"/>
  <c r="K3296" i="1"/>
  <c r="L3296" i="1" s="1"/>
  <c r="K3297" i="1"/>
  <c r="L3297" i="1" s="1"/>
  <c r="P3296" i="1" s="1"/>
  <c r="K3292" i="1"/>
  <c r="L3292" i="1" s="1"/>
  <c r="K3293" i="1"/>
  <c r="L3293" i="1" s="1"/>
  <c r="K3291" i="1"/>
  <c r="L3291" i="1" s="1"/>
  <c r="K3295" i="1"/>
  <c r="L3295" i="1" s="1"/>
  <c r="K3294" i="1"/>
  <c r="L3294" i="1" s="1"/>
  <c r="K3288" i="1"/>
  <c r="L3288" i="1" s="1"/>
  <c r="K3290" i="1"/>
  <c r="L3290" i="1" s="1"/>
  <c r="K3289" i="1"/>
  <c r="L3289" i="1" s="1"/>
  <c r="K3475" i="1"/>
  <c r="L3475" i="1" s="1"/>
  <c r="P3474" i="1" s="1"/>
  <c r="K3484" i="1"/>
  <c r="L3484" i="1" s="1"/>
  <c r="K3481" i="1"/>
  <c r="L3481" i="1" s="1"/>
  <c r="P3480" i="1" s="1"/>
  <c r="K3480" i="1"/>
  <c r="L3480" i="1" s="1"/>
  <c r="P3479" i="1" s="1"/>
  <c r="K3483" i="1"/>
  <c r="L3483" i="1" s="1"/>
  <c r="K3482" i="1"/>
  <c r="L3482" i="1"/>
  <c r="P3481" i="1" s="1"/>
  <c r="K3477" i="1"/>
  <c r="L3477" i="1" s="1"/>
  <c r="P3476" i="1" s="1"/>
  <c r="K3476" i="1"/>
  <c r="L3476" i="1" s="1"/>
  <c r="P3475" i="1" s="1"/>
  <c r="K3479" i="1"/>
  <c r="L3479" i="1" s="1"/>
  <c r="P3478" i="1" s="1"/>
  <c r="K3478" i="1"/>
  <c r="L3478" i="1" s="1"/>
  <c r="P3477" i="1" s="1"/>
  <c r="K3492" i="1"/>
  <c r="L3492" i="1" s="1"/>
  <c r="K3491" i="1"/>
  <c r="L3491" i="1" s="1"/>
  <c r="K3493" i="1"/>
  <c r="L3493" i="1" s="1"/>
  <c r="K3494" i="1"/>
  <c r="L3494" i="1" s="1"/>
  <c r="K3488" i="1"/>
  <c r="L3488" i="1" s="1"/>
  <c r="K3487" i="1"/>
  <c r="L3487" i="1" s="1"/>
  <c r="K3490" i="1"/>
  <c r="L3490" i="1" s="1"/>
  <c r="K3489" i="1"/>
  <c r="L3489" i="1" s="1"/>
  <c r="K3486" i="1"/>
  <c r="L3486" i="1" s="1"/>
  <c r="K3485" i="1"/>
  <c r="L3485" i="1" s="1"/>
  <c r="K3501" i="1"/>
  <c r="L3501" i="1" s="1"/>
  <c r="K3495" i="1"/>
  <c r="L3495" i="1" s="1"/>
  <c r="K3500" i="1"/>
  <c r="L3500" i="1" s="1"/>
  <c r="K3499" i="1"/>
  <c r="L3499" i="1" s="1"/>
  <c r="K3497" i="1"/>
  <c r="L3497" i="1" s="1"/>
  <c r="K3498" i="1"/>
  <c r="L3498" i="1" s="1"/>
  <c r="K3496" i="1"/>
  <c r="L3496" i="1" s="1"/>
  <c r="K1681" i="1"/>
  <c r="L1681" i="1" s="1"/>
  <c r="K1679" i="1"/>
  <c r="L1679" i="1" s="1"/>
  <c r="K1680" i="1"/>
  <c r="L1680" i="1" s="1"/>
  <c r="K1682" i="1"/>
  <c r="L1682" i="1" s="1"/>
  <c r="K1683" i="1"/>
  <c r="L1683" i="1" s="1"/>
  <c r="K1686" i="1"/>
  <c r="L1686" i="1" s="1"/>
  <c r="K1687" i="1"/>
  <c r="L1687" i="1" s="1"/>
  <c r="K1684" i="1"/>
  <c r="L1684" i="1" s="1"/>
  <c r="K1685" i="1"/>
  <c r="L1685" i="1" s="1"/>
  <c r="K1690" i="1"/>
  <c r="L1690" i="1" s="1"/>
  <c r="K1688" i="1"/>
  <c r="L1688" i="1" s="1"/>
  <c r="K1689" i="1"/>
  <c r="L1689" i="1" s="1"/>
  <c r="K1691" i="1"/>
  <c r="L1691" i="1" s="1"/>
  <c r="K1693" i="1"/>
  <c r="L1693" i="1" s="1"/>
  <c r="K1692" i="1"/>
  <c r="L1692" i="1" s="1"/>
  <c r="K1677" i="1"/>
  <c r="L1677" i="1" s="1"/>
  <c r="K1678" i="1"/>
  <c r="L1678" i="1" s="1"/>
  <c r="K1695" i="1"/>
  <c r="L1695" i="1" s="1"/>
  <c r="P1694" i="1" s="1"/>
  <c r="K1694" i="1"/>
  <c r="L1694" i="1" s="1"/>
  <c r="K1651" i="1"/>
  <c r="L1651" i="1" s="1"/>
  <c r="K1649" i="1"/>
  <c r="L1649" i="1" s="1"/>
  <c r="P1648" i="1" s="1"/>
  <c r="K1650" i="1"/>
  <c r="L1650" i="1" s="1"/>
  <c r="P1649" i="1" s="1"/>
  <c r="K1653" i="1"/>
  <c r="L1653" i="1" s="1"/>
  <c r="P1652" i="1" s="1"/>
  <c r="K1654" i="1"/>
  <c r="L1654" i="1" s="1"/>
  <c r="P1653" i="1" s="1"/>
  <c r="K1652" i="1"/>
  <c r="L1652" i="1" s="1"/>
  <c r="K1644" i="1"/>
  <c r="L1644" i="1" s="1"/>
  <c r="K1643" i="1"/>
  <c r="L1643" i="1" s="1"/>
  <c r="K1647" i="1"/>
  <c r="L1647" i="1" s="1"/>
  <c r="P1646" i="1" s="1"/>
  <c r="K1648" i="1"/>
  <c r="L1648" i="1" s="1"/>
  <c r="P1647" i="1" s="1"/>
  <c r="K1645" i="1"/>
  <c r="L1645" i="1" s="1"/>
  <c r="K1646" i="1"/>
  <c r="L1646" i="1" s="1"/>
  <c r="P1645" i="1" s="1"/>
  <c r="K1642" i="1"/>
  <c r="L1642" i="1" s="1"/>
  <c r="K1640" i="1"/>
  <c r="L1640" i="1" s="1"/>
  <c r="P1639" i="1" s="1"/>
  <c r="K1641" i="1"/>
  <c r="L1641" i="1" s="1"/>
  <c r="P1640" i="1" s="1"/>
  <c r="K1673" i="1"/>
  <c r="L1673" i="1" s="1"/>
  <c r="K1674" i="1"/>
  <c r="L1674" i="1" s="1"/>
  <c r="K1671" i="1"/>
  <c r="L1671" i="1" s="1"/>
  <c r="K1672" i="1"/>
  <c r="L1672" i="1" s="1"/>
  <c r="K1675" i="1"/>
  <c r="L1675" i="1" s="1"/>
  <c r="K1676" i="1"/>
  <c r="L1676" i="1" s="1"/>
  <c r="K1663" i="1"/>
  <c r="L1663" i="1" s="1"/>
  <c r="K1662" i="1"/>
  <c r="L1662" i="1" s="1"/>
  <c r="K1669" i="1"/>
  <c r="L1669" i="1" s="1"/>
  <c r="K1670" i="1"/>
  <c r="L1670" i="1" s="1"/>
  <c r="K1664" i="1"/>
  <c r="L1664" i="1" s="1"/>
  <c r="K1665" i="1"/>
  <c r="L1665" i="1" s="1"/>
  <c r="K1667" i="1"/>
  <c r="L1667" i="1" s="1"/>
  <c r="K1666" i="1"/>
  <c r="L1666" i="1" s="1"/>
  <c r="K1668" i="1"/>
  <c r="L1668" i="1" s="1"/>
  <c r="K1655" i="1"/>
  <c r="L1655" i="1" s="1"/>
  <c r="K1661" i="1"/>
  <c r="L1661" i="1" s="1"/>
  <c r="K1656" i="1"/>
  <c r="L1656" i="1" s="1"/>
  <c r="K1657" i="1"/>
  <c r="L1657" i="1" s="1"/>
  <c r="K1659" i="1"/>
  <c r="L1659" i="1" s="1"/>
  <c r="K1658" i="1"/>
  <c r="L1658" i="1" s="1"/>
  <c r="K1660" i="1"/>
  <c r="L1660" i="1" s="1"/>
  <c r="K1639" i="1"/>
  <c r="L1639" i="1" s="1"/>
  <c r="K1185" i="1"/>
  <c r="L1185" i="1" s="1"/>
  <c r="P1184" i="1" s="1"/>
  <c r="K1183" i="1"/>
  <c r="L1183" i="1" s="1"/>
  <c r="K1184" i="1"/>
  <c r="L1184" i="1" s="1"/>
  <c r="P1183" i="1" s="1"/>
  <c r="K1181" i="1"/>
  <c r="L1181" i="1" s="1"/>
  <c r="P1180" i="1" s="1"/>
  <c r="K1182" i="1"/>
  <c r="L1182" i="1" s="1"/>
  <c r="K1179" i="1"/>
  <c r="L1179" i="1" s="1"/>
  <c r="P1178" i="1" s="1"/>
  <c r="K1180" i="1"/>
  <c r="L1180" i="1" s="1"/>
  <c r="P1179" i="1" s="1"/>
  <c r="K1178" i="1"/>
  <c r="L1178" i="1" s="1"/>
  <c r="P1177" i="1" s="1"/>
  <c r="K1194" i="1"/>
  <c r="L1194" i="1" s="1"/>
  <c r="K1195" i="1"/>
  <c r="L1195" i="1" s="1"/>
  <c r="K1196" i="1"/>
  <c r="L1196" i="1" s="1"/>
  <c r="K1192" i="1"/>
  <c r="L1192" i="1" s="1"/>
  <c r="K1193" i="1"/>
  <c r="L1193" i="1" s="1"/>
  <c r="K1190" i="1"/>
  <c r="L1190" i="1" s="1"/>
  <c r="K1191" i="1"/>
  <c r="L1191" i="1" s="1"/>
  <c r="K1188" i="1"/>
  <c r="L1188" i="1" s="1"/>
  <c r="P1187" i="1" s="1"/>
  <c r="K1189" i="1"/>
  <c r="L1189" i="1" s="1"/>
  <c r="K1186" i="1"/>
  <c r="L1186" i="1" s="1"/>
  <c r="P1185" i="1" s="1"/>
  <c r="K1187" i="1"/>
  <c r="L1187" i="1" s="1"/>
  <c r="P1186" i="1" s="1"/>
  <c r="K1208" i="1"/>
  <c r="L1208" i="1" s="1"/>
  <c r="K1207" i="1"/>
  <c r="L1207" i="1" s="1"/>
  <c r="K1205" i="1"/>
  <c r="L1205" i="1" s="1"/>
  <c r="K1206" i="1"/>
  <c r="L1206" i="1" s="1"/>
  <c r="K1203" i="1"/>
  <c r="L1203" i="1" s="1"/>
  <c r="K1204" i="1"/>
  <c r="L1204" i="1" s="1"/>
  <c r="K1201" i="1"/>
  <c r="L1201" i="1" s="1"/>
  <c r="K1202" i="1"/>
  <c r="L1202" i="1" s="1"/>
  <c r="K1200" i="1"/>
  <c r="L1200" i="1" s="1"/>
  <c r="K1199" i="1"/>
  <c r="L1199" i="1" s="1"/>
  <c r="K1198" i="1"/>
  <c r="L1198" i="1" s="1"/>
  <c r="K1197" i="1"/>
  <c r="L1197" i="1" s="1"/>
  <c r="K1209" i="1"/>
  <c r="L1209" i="1" s="1"/>
  <c r="K1210" i="1"/>
  <c r="L1210" i="1" s="1"/>
  <c r="K1217" i="1"/>
  <c r="L1217" i="1" s="1"/>
  <c r="K1216" i="1"/>
  <c r="L1216" i="1" s="1"/>
  <c r="K1212" i="1"/>
  <c r="L1212" i="1" s="1"/>
  <c r="K1214" i="1"/>
  <c r="L1214" i="1" s="1"/>
  <c r="K1215" i="1"/>
  <c r="L1215" i="1" s="1"/>
  <c r="K1213" i="1"/>
  <c r="L1213" i="1" s="1"/>
  <c r="K1211" i="1"/>
  <c r="L1211" i="1" s="1"/>
  <c r="K2965" i="1"/>
  <c r="L2965" i="1" s="1"/>
  <c r="K2966" i="1"/>
  <c r="L2966" i="1" s="1"/>
  <c r="K2961" i="1"/>
  <c r="L2961" i="1" s="1"/>
  <c r="P2960" i="1" s="1"/>
  <c r="K2962" i="1"/>
  <c r="L2962" i="1" s="1"/>
  <c r="P2961" i="1" s="1"/>
  <c r="K2963" i="1"/>
  <c r="L2963" i="1" s="1"/>
  <c r="P2962" i="1" s="1"/>
  <c r="K2964" i="1"/>
  <c r="L2964" i="1" s="1"/>
  <c r="P2963" i="1" s="1"/>
  <c r="K2959" i="1"/>
  <c r="L2959" i="1" s="1"/>
  <c r="K2960" i="1"/>
  <c r="L2960" i="1" s="1"/>
  <c r="K2956" i="1"/>
  <c r="L2956" i="1" s="1"/>
  <c r="K2957" i="1"/>
  <c r="L2957" i="1" s="1"/>
  <c r="P2956" i="1" s="1"/>
  <c r="K2958" i="1"/>
  <c r="L2958" i="1" s="1"/>
  <c r="P2957" i="1" s="1"/>
  <c r="K2976" i="1"/>
  <c r="L2976" i="1" s="1"/>
  <c r="K2974" i="1"/>
  <c r="L2974" i="1" s="1"/>
  <c r="K2975" i="1"/>
  <c r="L2975" i="1" s="1"/>
  <c r="K2972" i="1"/>
  <c r="L2972" i="1" s="1"/>
  <c r="K2973" i="1"/>
  <c r="L2973" i="1" s="1"/>
  <c r="K2970" i="1"/>
  <c r="L2970" i="1" s="1"/>
  <c r="P2969" i="1" s="1"/>
  <c r="K2971" i="1"/>
  <c r="L2971" i="1" s="1"/>
  <c r="P2970" i="1" s="1"/>
  <c r="K2968" i="1"/>
  <c r="L2968" i="1" s="1"/>
  <c r="K2969" i="1"/>
  <c r="L2969" i="1" s="1"/>
  <c r="K2967" i="1"/>
  <c r="L2967" i="1" s="1"/>
  <c r="P2966" i="1" s="1"/>
  <c r="K2986" i="1"/>
  <c r="L2986" i="1" s="1"/>
  <c r="K2987" i="1"/>
  <c r="L2987" i="1" s="1"/>
  <c r="K2988" i="1"/>
  <c r="L2988" i="1" s="1"/>
  <c r="K2989" i="1"/>
  <c r="L2989" i="1" s="1"/>
  <c r="K2981" i="1"/>
  <c r="L2981" i="1" s="1"/>
  <c r="K2980" i="1"/>
  <c r="L2980" i="1" s="1"/>
  <c r="K2985" i="1"/>
  <c r="L2985" i="1" s="1"/>
  <c r="K2982" i="1"/>
  <c r="L2982" i="1" s="1"/>
  <c r="K2984" i="1"/>
  <c r="L2984" i="1" s="1"/>
  <c r="K2983" i="1"/>
  <c r="L2983" i="1" s="1"/>
  <c r="K2977" i="1"/>
  <c r="L2977" i="1" s="1"/>
  <c r="K2979" i="1"/>
  <c r="L2979" i="1" s="1"/>
  <c r="K2978" i="1"/>
  <c r="L2978" i="1" s="1"/>
  <c r="K3000" i="1"/>
  <c r="L3000" i="1" s="1"/>
  <c r="P2999" i="1" s="1"/>
  <c r="K2998" i="1"/>
  <c r="L2998" i="1" s="1"/>
  <c r="P2997" i="1" s="1"/>
  <c r="K2996" i="1"/>
  <c r="L2996" i="1" s="1"/>
  <c r="K2997" i="1"/>
  <c r="L2997" i="1" s="1"/>
  <c r="K2999" i="1"/>
  <c r="L2999" i="1" s="1"/>
  <c r="P2998" i="1" s="1"/>
  <c r="K2991" i="1"/>
  <c r="L2991" i="1" s="1"/>
  <c r="K2990" i="1"/>
  <c r="L2990" i="1" s="1"/>
  <c r="K2993" i="1"/>
  <c r="L2993" i="1" s="1"/>
  <c r="K2994" i="1"/>
  <c r="L2994" i="1" s="1"/>
  <c r="K2995" i="1"/>
  <c r="L2995" i="1" s="1"/>
  <c r="K2992" i="1"/>
  <c r="L2992" i="1" s="1"/>
  <c r="K3379" i="1"/>
  <c r="L3379" i="1" s="1"/>
  <c r="K3380" i="1"/>
  <c r="L3380" i="1" s="1"/>
  <c r="K3381" i="1"/>
  <c r="L3381" i="1" s="1"/>
  <c r="K3382" i="1"/>
  <c r="L3382" i="1" s="1"/>
  <c r="K3377" i="1"/>
  <c r="L3377" i="1" s="1"/>
  <c r="K3378" i="1"/>
  <c r="L3378" i="1" s="1"/>
  <c r="K3374" i="1"/>
  <c r="L3374" i="1" s="1"/>
  <c r="K3375" i="1"/>
  <c r="L3375" i="1" s="1"/>
  <c r="K3376" i="1"/>
  <c r="L3376" i="1" s="1"/>
  <c r="K3369" i="1"/>
  <c r="L3369" i="1" s="1"/>
  <c r="K3370" i="1"/>
  <c r="L3370" i="1" s="1"/>
  <c r="K3371" i="1"/>
  <c r="L3371" i="1" s="1"/>
  <c r="K3372" i="1"/>
  <c r="L3372" i="1" s="1"/>
  <c r="K3373" i="1"/>
  <c r="L3373" i="1" s="1"/>
  <c r="K3367" i="1"/>
  <c r="L3367" i="1" s="1"/>
  <c r="K3368" i="1"/>
  <c r="L3368" i="1" s="1"/>
  <c r="K3356" i="1"/>
  <c r="L3356" i="1" s="1"/>
  <c r="P3355" i="1" s="1"/>
  <c r="K3355" i="1"/>
  <c r="L3355" i="1" s="1"/>
  <c r="K3354" i="1"/>
  <c r="L3354" i="1" s="1"/>
  <c r="P3353" i="1" s="1"/>
  <c r="K3353" i="1"/>
  <c r="L3353" i="1" s="1"/>
  <c r="P3352" i="1" s="1"/>
  <c r="K3352" i="1"/>
  <c r="L3352" i="1" s="1"/>
  <c r="K3351" i="1"/>
  <c r="L3351" i="1" s="1"/>
  <c r="K3350" i="1"/>
  <c r="L3350" i="1" s="1"/>
  <c r="K3366" i="1"/>
  <c r="L3366" i="1" s="1"/>
  <c r="K3365" i="1"/>
  <c r="L3365" i="1" s="1"/>
  <c r="K3364" i="1"/>
  <c r="L3364" i="1" s="1"/>
  <c r="K3363" i="1"/>
  <c r="L3363" i="1" s="1"/>
  <c r="K3362" i="1"/>
  <c r="L3362" i="1" s="1"/>
  <c r="K3361" i="1"/>
  <c r="L3361" i="1" s="1"/>
  <c r="P3360" i="1" s="1"/>
  <c r="K3360" i="1"/>
  <c r="L3360" i="1" s="1"/>
  <c r="P3359" i="1" s="1"/>
  <c r="K3359" i="1"/>
  <c r="L3359" i="1" s="1"/>
  <c r="P3358" i="1" s="1"/>
  <c r="K3358" i="1"/>
  <c r="L3358" i="1" s="1"/>
  <c r="P3357" i="1" s="1"/>
  <c r="K3357" i="1"/>
  <c r="L3357" i="1" s="1"/>
  <c r="P3356" i="1" s="1"/>
  <c r="K2530" i="1"/>
  <c r="L2530" i="1" s="1"/>
  <c r="K2531" i="1"/>
  <c r="L2531" i="1" s="1"/>
  <c r="K2533" i="1"/>
  <c r="L2533" i="1" s="1"/>
  <c r="P2532" i="1" s="1"/>
  <c r="K2532" i="1"/>
  <c r="L2532" i="1" s="1"/>
  <c r="P2531" i="1" s="1"/>
  <c r="K2534" i="1"/>
  <c r="L2534" i="1" s="1"/>
  <c r="P2533" i="1" s="1"/>
  <c r="K2528" i="1"/>
  <c r="L2528" i="1" s="1"/>
  <c r="K2529" i="1"/>
  <c r="L2529" i="1" s="1"/>
  <c r="K2521" i="1"/>
  <c r="L2521" i="1" s="1"/>
  <c r="K2525" i="1"/>
  <c r="L2525" i="1" s="1"/>
  <c r="K2526" i="1"/>
  <c r="L2526" i="1" s="1"/>
  <c r="K2527" i="1"/>
  <c r="L2527" i="1" s="1"/>
  <c r="K2522" i="1"/>
  <c r="L2522" i="1" s="1"/>
  <c r="K2523" i="1"/>
  <c r="L2523" i="1" s="1"/>
  <c r="K2524" i="1"/>
  <c r="L2524" i="1" s="1"/>
  <c r="K2536" i="1"/>
  <c r="L2536" i="1" s="1"/>
  <c r="P2535" i="1" s="1"/>
  <c r="K2535" i="1"/>
  <c r="L2535" i="1" s="1"/>
  <c r="P2534" i="1" s="1"/>
  <c r="K2516" i="1"/>
  <c r="L2516" i="1" s="1"/>
  <c r="K2517" i="1"/>
  <c r="L2517" i="1" s="1"/>
  <c r="K2518" i="1"/>
  <c r="L2518" i="1" s="1"/>
  <c r="K2514" i="1"/>
  <c r="L2514" i="1" s="1"/>
  <c r="K2515" i="1"/>
  <c r="L2515" i="1" s="1"/>
  <c r="K2519" i="1"/>
  <c r="L2519" i="1" s="1"/>
  <c r="K2520" i="1"/>
  <c r="L2520" i="1" s="1"/>
  <c r="K2509" i="1"/>
  <c r="L2509" i="1" s="1"/>
  <c r="K2512" i="1"/>
  <c r="L2512" i="1" s="1"/>
  <c r="K2513" i="1"/>
  <c r="L2513" i="1" s="1"/>
  <c r="K2510" i="1"/>
  <c r="L2510" i="1" s="1"/>
  <c r="K2511" i="1"/>
  <c r="L2511" i="1" s="1"/>
  <c r="K2493" i="1"/>
  <c r="L2493" i="1" s="1"/>
  <c r="P2492" i="1" s="1"/>
  <c r="K2494" i="1"/>
  <c r="L2494" i="1" s="1"/>
  <c r="P2493" i="1" s="1"/>
  <c r="K2491" i="1"/>
  <c r="L2491" i="1" s="1"/>
  <c r="K2492" i="1"/>
  <c r="L2492" i="1" s="1"/>
  <c r="K2489" i="1"/>
  <c r="L2489" i="1" s="1"/>
  <c r="P2488" i="1" s="1"/>
  <c r="K2490" i="1"/>
  <c r="L2490" i="1" s="1"/>
  <c r="P2489" i="1" s="1"/>
  <c r="K2487" i="1"/>
  <c r="L2487" i="1" s="1"/>
  <c r="K2488" i="1"/>
  <c r="L2488" i="1" s="1"/>
  <c r="P2487" i="1" s="1"/>
  <c r="K2486" i="1"/>
  <c r="L2486" i="1" s="1"/>
  <c r="K2485" i="1"/>
  <c r="L2485" i="1"/>
  <c r="P2484" i="1" s="1"/>
  <c r="K2508" i="1"/>
  <c r="L2508" i="1" s="1"/>
  <c r="K2507" i="1"/>
  <c r="L2507" i="1" s="1"/>
  <c r="K2505" i="1"/>
  <c r="L2505" i="1" s="1"/>
  <c r="K2506" i="1"/>
  <c r="L2506" i="1" s="1"/>
  <c r="P2505" i="1" s="1"/>
  <c r="K2504" i="1"/>
  <c r="L2504" i="1"/>
  <c r="K2503" i="1"/>
  <c r="L2503" i="1" s="1"/>
  <c r="P2502" i="1" s="1"/>
  <c r="K2501" i="1"/>
  <c r="L2501" i="1" s="1"/>
  <c r="P2500" i="1" s="1"/>
  <c r="K2502" i="1"/>
  <c r="L2502" i="1" s="1"/>
  <c r="P2501" i="1" s="1"/>
  <c r="K2500" i="1"/>
  <c r="L2500" i="1" s="1"/>
  <c r="K2498" i="1"/>
  <c r="L2498" i="1" s="1"/>
  <c r="P2497" i="1" s="1"/>
  <c r="K2499" i="1"/>
  <c r="L2499" i="1" s="1"/>
  <c r="K2497" i="1"/>
  <c r="L2497" i="1" s="1"/>
  <c r="P2496" i="1" s="1"/>
  <c r="K2495" i="1"/>
  <c r="L2495" i="1" s="1"/>
  <c r="P2494" i="1" s="1"/>
  <c r="K2496" i="1"/>
  <c r="L2496" i="1" s="1"/>
  <c r="P2495" i="1" s="1"/>
  <c r="K2037" i="1"/>
  <c r="L2037" i="1" s="1"/>
  <c r="K2038" i="1"/>
  <c r="L2038" i="1" s="1"/>
  <c r="P2037" i="1" s="1"/>
  <c r="K2039" i="1"/>
  <c r="L2039" i="1" s="1"/>
  <c r="K2040" i="1"/>
  <c r="L2040" i="1" s="1"/>
  <c r="K2041" i="1"/>
  <c r="L2041" i="1" s="1"/>
  <c r="P2040" i="1" s="1"/>
  <c r="K2042" i="1"/>
  <c r="L2042" i="1" s="1"/>
  <c r="P2041" i="1" s="1"/>
  <c r="K2043" i="1"/>
  <c r="L2043" i="1" s="1"/>
  <c r="P2042" i="1" s="1"/>
  <c r="K2044" i="1"/>
  <c r="L2044" i="1" s="1"/>
  <c r="P2043" i="1" s="1"/>
  <c r="K2045" i="1"/>
  <c r="L2045" i="1" s="1"/>
  <c r="K2046" i="1"/>
  <c r="L2046" i="1" s="1"/>
  <c r="K2032" i="1"/>
  <c r="L2032" i="1" s="1"/>
  <c r="P2031" i="1" s="1"/>
  <c r="K2033" i="1"/>
  <c r="L2033" i="1" s="1"/>
  <c r="P2032" i="1" s="1"/>
  <c r="K2034" i="1"/>
  <c r="L2034" i="1" s="1"/>
  <c r="P2033" i="1" s="1"/>
  <c r="K2035" i="1"/>
  <c r="L2035" i="1" s="1"/>
  <c r="P2034" i="1" s="1"/>
  <c r="K2036" i="1"/>
  <c r="L2036" i="1" s="1"/>
  <c r="K2069" i="1"/>
  <c r="L2069" i="1" s="1"/>
  <c r="K2070" i="1"/>
  <c r="L2070" i="1" s="1"/>
  <c r="K2071" i="1"/>
  <c r="L2071" i="1" s="1"/>
  <c r="P2070" i="1" s="1"/>
  <c r="K2072" i="1"/>
  <c r="L2072" i="1" s="1"/>
  <c r="P2071" i="1" s="1"/>
  <c r="K2073" i="1"/>
  <c r="L2073" i="1" s="1"/>
  <c r="P2072" i="1" s="1"/>
  <c r="K2062" i="1"/>
  <c r="L2062" i="1" s="1"/>
  <c r="K2063" i="1"/>
  <c r="L2063" i="1" s="1"/>
  <c r="K2064" i="1"/>
  <c r="L2064" i="1" s="1"/>
  <c r="K2065" i="1"/>
  <c r="L2065" i="1" s="1"/>
  <c r="K2066" i="1"/>
  <c r="L2066" i="1" s="1"/>
  <c r="K2067" i="1"/>
  <c r="L2067" i="1" s="1"/>
  <c r="K2068" i="1"/>
  <c r="L2068" i="1" s="1"/>
  <c r="K2059" i="1"/>
  <c r="L2059" i="1" s="1"/>
  <c r="K2060" i="1"/>
  <c r="L2060" i="1" s="1"/>
  <c r="K2061" i="1"/>
  <c r="L2061" i="1" s="1"/>
  <c r="K2051" i="1"/>
  <c r="L2051" i="1" s="1"/>
  <c r="K2052" i="1"/>
  <c r="L2052" i="1" s="1"/>
  <c r="K2053" i="1"/>
  <c r="L2053" i="1" s="1"/>
  <c r="K2054" i="1"/>
  <c r="L2054" i="1" s="1"/>
  <c r="K2055" i="1"/>
  <c r="L2055" i="1" s="1"/>
  <c r="K2056" i="1"/>
  <c r="L2056" i="1" s="1"/>
  <c r="K2057" i="1"/>
  <c r="L2057" i="1" s="1"/>
  <c r="K2058" i="1"/>
  <c r="L2058" i="1" s="1"/>
  <c r="K2047" i="1"/>
  <c r="L2047" i="1" s="1"/>
  <c r="K2048" i="1"/>
  <c r="L2048" i="1" s="1"/>
  <c r="K2049" i="1"/>
  <c r="L2049" i="1" s="1"/>
  <c r="K2050" i="1"/>
  <c r="L2050" i="1" s="1"/>
  <c r="K1520" i="1"/>
  <c r="L1520" i="1" s="1"/>
  <c r="P1519" i="1" s="1"/>
  <c r="K1521" i="1"/>
  <c r="L1521" i="1" s="1"/>
  <c r="P1520" i="1" s="1"/>
  <c r="K1518" i="1"/>
  <c r="L1518" i="1" s="1"/>
  <c r="K1519" i="1"/>
  <c r="L1519" i="1" s="1"/>
  <c r="K1516" i="1"/>
  <c r="L1516" i="1" s="1"/>
  <c r="K1517" i="1"/>
  <c r="L1517" i="1" s="1"/>
  <c r="K1522" i="1"/>
  <c r="L1522" i="1" s="1"/>
  <c r="P1521" i="1" s="1"/>
  <c r="K1499" i="1"/>
  <c r="L1499" i="1" s="1"/>
  <c r="K1500" i="1"/>
  <c r="L1500" i="1" s="1"/>
  <c r="K1502" i="1"/>
  <c r="L1502" i="1" s="1"/>
  <c r="K1501" i="1"/>
  <c r="L1501" i="1" s="1"/>
  <c r="K1503" i="1"/>
  <c r="L1503" i="1" s="1"/>
  <c r="K1496" i="1"/>
  <c r="L1496" i="1" s="1"/>
  <c r="K1497" i="1"/>
  <c r="L1497" i="1" s="1"/>
  <c r="K1498" i="1"/>
  <c r="L1498" i="1" s="1"/>
  <c r="K1512" i="1"/>
  <c r="L1512" i="1" s="1"/>
  <c r="K1513" i="1"/>
  <c r="L1513" i="1" s="1"/>
  <c r="K1514" i="1"/>
  <c r="L1514" i="1" s="1"/>
  <c r="K1515" i="1"/>
  <c r="L1515" i="1" s="1"/>
  <c r="K1509" i="1"/>
  <c r="L1509" i="1" s="1"/>
  <c r="K1510" i="1"/>
  <c r="L1510" i="1" s="1"/>
  <c r="K1511" i="1"/>
  <c r="L1511" i="1" s="1"/>
  <c r="K1504" i="1"/>
  <c r="L1504" i="1" s="1"/>
  <c r="K1505" i="1"/>
  <c r="L1505" i="1" s="1"/>
  <c r="P1504" i="1" s="1"/>
  <c r="K1506" i="1"/>
  <c r="L1506" i="1" s="1"/>
  <c r="K1507" i="1"/>
  <c r="L1507" i="1" s="1"/>
  <c r="K1508" i="1"/>
  <c r="L1508" i="1" s="1"/>
  <c r="K1486" i="1"/>
  <c r="L1486" i="1" s="1"/>
  <c r="P1485" i="1" s="1"/>
  <c r="K1487" i="1"/>
  <c r="L1487" i="1" s="1"/>
  <c r="P1486" i="1" s="1"/>
  <c r="K1485" i="1"/>
  <c r="L1485" i="1" s="1"/>
  <c r="K1494" i="1"/>
  <c r="L1494" i="1" s="1"/>
  <c r="K1495" i="1"/>
  <c r="L1495" i="1" s="1"/>
  <c r="K1492" i="1"/>
  <c r="L1492" i="1" s="1"/>
  <c r="K1493" i="1"/>
  <c r="L1493" i="1" s="1"/>
  <c r="K1490" i="1"/>
  <c r="L1490" i="1" s="1"/>
  <c r="K1491" i="1"/>
  <c r="L1491" i="1" s="1"/>
  <c r="K1488" i="1"/>
  <c r="L1488" i="1" s="1"/>
  <c r="K1489" i="1"/>
  <c r="L1489" i="1" s="1"/>
  <c r="K1466" i="1"/>
  <c r="L1466" i="1" s="1"/>
  <c r="K1467" i="1"/>
  <c r="L1467" i="1" s="1"/>
  <c r="K1468" i="1"/>
  <c r="L1468" i="1" s="1"/>
  <c r="P1467" i="1" s="1"/>
  <c r="K1469" i="1"/>
  <c r="L1469" i="1" s="1"/>
  <c r="P1468" i="1" s="1"/>
  <c r="K1470" i="1"/>
  <c r="L1470" i="1" s="1"/>
  <c r="P1469" i="1" s="1"/>
  <c r="K1471" i="1"/>
  <c r="L1471" i="1" s="1"/>
  <c r="P1470" i="1" s="1"/>
  <c r="K1472" i="1"/>
  <c r="L1472" i="1" s="1"/>
  <c r="K1473" i="1"/>
  <c r="L1473" i="1" s="1"/>
  <c r="K1474" i="1"/>
  <c r="L1474" i="1" s="1"/>
  <c r="P1473" i="1" s="1"/>
  <c r="K1475" i="1"/>
  <c r="L1475" i="1" s="1"/>
  <c r="P1474" i="1" s="1"/>
  <c r="K1476" i="1"/>
  <c r="L1476" i="1" s="1"/>
  <c r="P1475" i="1" s="1"/>
  <c r="K1477" i="1"/>
  <c r="L1477" i="1" s="1"/>
  <c r="P1476" i="1" s="1"/>
  <c r="K1478" i="1"/>
  <c r="L1478" i="1" s="1"/>
  <c r="K1479" i="1"/>
  <c r="L1479" i="1" s="1"/>
  <c r="K1480" i="1"/>
  <c r="L1480" i="1" s="1"/>
  <c r="P1479" i="1" s="1"/>
  <c r="K1481" i="1"/>
  <c r="L1481" i="1" s="1"/>
  <c r="P1480" i="1" s="1"/>
  <c r="K1482" i="1"/>
  <c r="L1482" i="1" s="1"/>
  <c r="P1481" i="1" s="1"/>
  <c r="K1483" i="1"/>
  <c r="L1483" i="1" s="1"/>
  <c r="P1482" i="1" s="1"/>
  <c r="K1484" i="1"/>
  <c r="L1484" i="1" s="1"/>
  <c r="K1463" i="1"/>
  <c r="L1463" i="1" s="1"/>
  <c r="K1464" i="1"/>
  <c r="L1464" i="1" s="1"/>
  <c r="P1463" i="1" s="1"/>
  <c r="K1465" i="1"/>
  <c r="L1465" i="1" s="1"/>
  <c r="P1464" i="1" s="1"/>
  <c r="K2361" i="1"/>
  <c r="L2361" i="1" s="1"/>
  <c r="P2360" i="1" s="1"/>
  <c r="K2362" i="1"/>
  <c r="L2362" i="1" s="1"/>
  <c r="P2361" i="1" s="1"/>
  <c r="K2368" i="1"/>
  <c r="L2368" i="1" s="1"/>
  <c r="K2369" i="1"/>
  <c r="L2369" i="1" s="1"/>
  <c r="K2370" i="1"/>
  <c r="L2370" i="1" s="1"/>
  <c r="K2371" i="1"/>
  <c r="L2371" i="1" s="1"/>
  <c r="K2372" i="1"/>
  <c r="L2372" i="1" s="1"/>
  <c r="K2363" i="1"/>
  <c r="L2363" i="1" s="1"/>
  <c r="P2362" i="1" s="1"/>
  <c r="K2364" i="1"/>
  <c r="L2364" i="1" s="1"/>
  <c r="K2365" i="1"/>
  <c r="L2365" i="1" s="1"/>
  <c r="K2366" i="1"/>
  <c r="L2366" i="1" s="1"/>
  <c r="K2367" i="1"/>
  <c r="L2367" i="1" s="1"/>
  <c r="K2373" i="1"/>
  <c r="L2373" i="1" s="1"/>
  <c r="K2374" i="1"/>
  <c r="L2374" i="1" s="1"/>
  <c r="K2375" i="1"/>
  <c r="L2375" i="1" s="1"/>
  <c r="K2379" i="1"/>
  <c r="L2379" i="1" s="1"/>
  <c r="K2380" i="1"/>
  <c r="L2380" i="1" s="1"/>
  <c r="K2381" i="1"/>
  <c r="L2381" i="1" s="1"/>
  <c r="K2376" i="1"/>
  <c r="L2376" i="1" s="1"/>
  <c r="K2377" i="1"/>
  <c r="L2377" i="1" s="1"/>
  <c r="K2378" i="1"/>
  <c r="L2378" i="1" s="1"/>
  <c r="K2382" i="1"/>
  <c r="L2382" i="1" s="1"/>
  <c r="K2383" i="1"/>
  <c r="L2383" i="1" s="1"/>
  <c r="K2384" i="1"/>
  <c r="L2384" i="1" s="1"/>
  <c r="K2385" i="1"/>
  <c r="L2385" i="1" s="1"/>
  <c r="K2386" i="1"/>
  <c r="L2386" i="1" s="1"/>
  <c r="K2387" i="1"/>
  <c r="L2387" i="1" s="1"/>
  <c r="K2388" i="1"/>
  <c r="L2388" i="1" s="1"/>
  <c r="K2389" i="1"/>
  <c r="L2389" i="1" s="1"/>
  <c r="P2388" i="1" s="1"/>
  <c r="K2349" i="1"/>
  <c r="L2349" i="1" s="1"/>
  <c r="P2348" i="1" s="1"/>
  <c r="K2348" i="1"/>
  <c r="L2348" i="1" s="1"/>
  <c r="P2347" i="1" s="1"/>
  <c r="K2350" i="1"/>
  <c r="L2350" i="1" s="1"/>
  <c r="P2349" i="1" s="1"/>
  <c r="K2352" i="1"/>
  <c r="L2352" i="1" s="1"/>
  <c r="K2351" i="1"/>
  <c r="L2351" i="1" s="1"/>
  <c r="P2350" i="1" s="1"/>
  <c r="K2354" i="1"/>
  <c r="L2354" i="1" s="1"/>
  <c r="P2353" i="1" s="1"/>
  <c r="K2353" i="1"/>
  <c r="L2353" i="1" s="1"/>
  <c r="K2356" i="1"/>
  <c r="L2356" i="1" s="1"/>
  <c r="P2355" i="1" s="1"/>
  <c r="K2355" i="1"/>
  <c r="L2355" i="1" s="1"/>
  <c r="P2354" i="1" s="1"/>
  <c r="K2358" i="1"/>
  <c r="L2358" i="1" s="1"/>
  <c r="K2357" i="1"/>
  <c r="L2357" i="1" s="1"/>
  <c r="P2356" i="1" s="1"/>
  <c r="K2360" i="1"/>
  <c r="L2360" i="1" s="1"/>
  <c r="P2359" i="1" s="1"/>
  <c r="K2359" i="1"/>
  <c r="L2359" i="1" s="1"/>
  <c r="K244" i="1"/>
  <c r="L244" i="1" s="1"/>
  <c r="P243" i="1" s="1"/>
  <c r="K245" i="1"/>
  <c r="L245" i="1" s="1"/>
  <c r="P244" i="1" s="1"/>
  <c r="K242" i="1"/>
  <c r="L242" i="1" s="1"/>
  <c r="K243" i="1"/>
  <c r="L243" i="1" s="1"/>
  <c r="K248" i="1"/>
  <c r="L248" i="1" s="1"/>
  <c r="P247" i="1" s="1"/>
  <c r="K249" i="1"/>
  <c r="L249" i="1" s="1"/>
  <c r="P248" i="1" s="1"/>
  <c r="K246" i="1"/>
  <c r="L246" i="1" s="1"/>
  <c r="P245" i="1" s="1"/>
  <c r="K247" i="1"/>
  <c r="L247" i="1" s="1"/>
  <c r="P246" i="1" s="1"/>
  <c r="K252" i="1"/>
  <c r="L252" i="1" s="1"/>
  <c r="K253" i="1"/>
  <c r="L253" i="1" s="1"/>
  <c r="K250" i="1"/>
  <c r="L250" i="1" s="1"/>
  <c r="P249" i="1" s="1"/>
  <c r="K251" i="1"/>
  <c r="L251" i="1" s="1"/>
  <c r="P250" i="1" s="1"/>
  <c r="K256" i="1"/>
  <c r="L256" i="1" s="1"/>
  <c r="P255" i="1" s="1"/>
  <c r="K257" i="1"/>
  <c r="L257" i="1" s="1"/>
  <c r="P256" i="1" s="1"/>
  <c r="K254" i="1"/>
  <c r="L254" i="1" s="1"/>
  <c r="K255" i="1"/>
  <c r="L255" i="1" s="1"/>
  <c r="K258" i="1"/>
  <c r="L258" i="1" s="1"/>
  <c r="P257" i="1" s="1"/>
  <c r="K259" i="1"/>
  <c r="L259" i="1" s="1"/>
  <c r="P258" i="1" s="1"/>
  <c r="K272" i="1"/>
  <c r="L272" i="1" s="1"/>
  <c r="K260" i="1"/>
  <c r="L260" i="1" s="1"/>
  <c r="P259" i="1" s="1"/>
  <c r="K263" i="1"/>
  <c r="L263" i="1" s="1"/>
  <c r="K264" i="1"/>
  <c r="L264" i="1" s="1"/>
  <c r="K261" i="1"/>
  <c r="L261" i="1" s="1"/>
  <c r="P260" i="1" s="1"/>
  <c r="K262" i="1"/>
  <c r="L262" i="1" s="1"/>
  <c r="P261" i="1" s="1"/>
  <c r="K269" i="1"/>
  <c r="L269" i="1" s="1"/>
  <c r="K270" i="1"/>
  <c r="L270" i="1" s="1"/>
  <c r="K271" i="1"/>
  <c r="L271" i="1" s="1"/>
  <c r="K265" i="1"/>
  <c r="L265" i="1" s="1"/>
  <c r="P264" i="1" s="1"/>
  <c r="K266" i="1"/>
  <c r="L266" i="1" s="1"/>
  <c r="P265" i="1" s="1"/>
  <c r="K267" i="1"/>
  <c r="L267" i="1" s="1"/>
  <c r="K268" i="1"/>
  <c r="L268" i="1" s="1"/>
  <c r="K273" i="1"/>
  <c r="L273" i="1" s="1"/>
  <c r="K274" i="1"/>
  <c r="L274" i="1" s="1"/>
  <c r="K275" i="1"/>
  <c r="L275" i="1" s="1"/>
  <c r="K276" i="1"/>
  <c r="L276" i="1" s="1"/>
  <c r="K281" i="1"/>
  <c r="L281" i="1" s="1"/>
  <c r="K282" i="1"/>
  <c r="L282" i="1" s="1"/>
  <c r="K283" i="1"/>
  <c r="L283" i="1" s="1"/>
  <c r="K284" i="1"/>
  <c r="L284" i="1" s="1"/>
  <c r="K285" i="1"/>
  <c r="L285" i="1" s="1"/>
  <c r="K277" i="1"/>
  <c r="L277" i="1" s="1"/>
  <c r="K278" i="1"/>
  <c r="L278" i="1" s="1"/>
  <c r="K279" i="1"/>
  <c r="L279" i="1" s="1"/>
  <c r="K280" i="1"/>
  <c r="L280" i="1" s="1"/>
  <c r="K291" i="1"/>
  <c r="L291" i="1" s="1"/>
  <c r="K292" i="1"/>
  <c r="L292" i="1" s="1"/>
  <c r="K293" i="1"/>
  <c r="L293" i="1" s="1"/>
  <c r="K286" i="1"/>
  <c r="L286" i="1" s="1"/>
  <c r="K287" i="1"/>
  <c r="L287" i="1" s="1"/>
  <c r="K288" i="1"/>
  <c r="L288" i="1" s="1"/>
  <c r="K289" i="1"/>
  <c r="L289" i="1" s="1"/>
  <c r="K290" i="1"/>
  <c r="L290" i="1" s="1"/>
  <c r="K295" i="1"/>
  <c r="L295" i="1" s="1"/>
  <c r="K296" i="1"/>
  <c r="L296" i="1" s="1"/>
  <c r="K297" i="1"/>
  <c r="L297" i="1" s="1"/>
  <c r="K294" i="1"/>
  <c r="L294" i="1" s="1"/>
  <c r="K300" i="1"/>
  <c r="L300" i="1" s="1"/>
  <c r="K301" i="1"/>
  <c r="L301" i="1" s="1"/>
  <c r="K302" i="1"/>
  <c r="L302" i="1" s="1"/>
  <c r="P301" i="1" s="1"/>
  <c r="K298" i="1"/>
  <c r="L298" i="1" s="1"/>
  <c r="K299" i="1"/>
  <c r="L299" i="1" s="1"/>
  <c r="P298" i="1" s="1"/>
  <c r="K303" i="1"/>
  <c r="L303" i="1" s="1"/>
  <c r="P302" i="1" s="1"/>
  <c r="K1218" i="1"/>
  <c r="L1218" i="1" s="1"/>
  <c r="K1222" i="1"/>
  <c r="L1222" i="1" s="1"/>
  <c r="P1221" i="1" s="1"/>
  <c r="K1221" i="1"/>
  <c r="L1221" i="1" s="1"/>
  <c r="P1220" i="1" s="1"/>
  <c r="K1220" i="1"/>
  <c r="L1220" i="1" s="1"/>
  <c r="P1219" i="1" s="1"/>
  <c r="K1219" i="1"/>
  <c r="L1219" i="1" s="1"/>
  <c r="K1226" i="1"/>
  <c r="L1226" i="1" s="1"/>
  <c r="K1225" i="1"/>
  <c r="L1225" i="1" s="1"/>
  <c r="K1224" i="1"/>
  <c r="L1224" i="1" s="1"/>
  <c r="P1223" i="1" s="1"/>
  <c r="K1223" i="1"/>
  <c r="L1223" i="1" s="1"/>
  <c r="P1222" i="1" s="1"/>
  <c r="K1227" i="1"/>
  <c r="L1227" i="1" s="1"/>
  <c r="P1226" i="1" s="1"/>
  <c r="K1231" i="1"/>
  <c r="L1231" i="1" s="1"/>
  <c r="P1230" i="1" s="1"/>
  <c r="K1232" i="1"/>
  <c r="L1232" i="1" s="1"/>
  <c r="P1231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L1242" i="1" s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28" i="1"/>
  <c r="L1228" i="1" s="1"/>
  <c r="P1227" i="1" s="1"/>
  <c r="K1229" i="1"/>
  <c r="L1229" i="1" s="1"/>
  <c r="P1228" i="1" s="1"/>
  <c r="K1230" i="1"/>
  <c r="L1230" i="1" s="1"/>
  <c r="P1229" i="1" s="1"/>
  <c r="K1254" i="1"/>
  <c r="L1254" i="1" s="1"/>
  <c r="K1255" i="1"/>
  <c r="L1255" i="1" s="1"/>
  <c r="K1256" i="1"/>
  <c r="L1256" i="1" s="1"/>
  <c r="K1257" i="1"/>
  <c r="L1257" i="1" s="1"/>
  <c r="K1258" i="1"/>
  <c r="L1258" i="1" s="1"/>
  <c r="P1257" i="1" s="1"/>
  <c r="K1259" i="1"/>
  <c r="L1259" i="1" s="1"/>
  <c r="P1258" i="1" s="1"/>
  <c r="K1260" i="1"/>
  <c r="L1260" i="1" s="1"/>
  <c r="K3219" i="1"/>
  <c r="L3219" i="1" s="1"/>
  <c r="K3220" i="1"/>
  <c r="L3220" i="1" s="1"/>
  <c r="K3221" i="1"/>
  <c r="L3221" i="1" s="1"/>
  <c r="K3222" i="1"/>
  <c r="L3222" i="1" s="1"/>
  <c r="K3218" i="1"/>
  <c r="L3218" i="1" s="1"/>
  <c r="K3214" i="1"/>
  <c r="L3214" i="1" s="1"/>
  <c r="K3215" i="1"/>
  <c r="L3215" i="1" s="1"/>
  <c r="K3216" i="1"/>
  <c r="L3216" i="1" s="1"/>
  <c r="K3217" i="1"/>
  <c r="L3217" i="1" s="1"/>
  <c r="K3211" i="1"/>
  <c r="L3211" i="1" s="1"/>
  <c r="P3210" i="1" s="1"/>
  <c r="K3212" i="1"/>
  <c r="L3212" i="1" s="1"/>
  <c r="P3211" i="1" s="1"/>
  <c r="K3213" i="1"/>
  <c r="L3213" i="1" s="1"/>
  <c r="K3206" i="1"/>
  <c r="L3206" i="1" s="1"/>
  <c r="P3205" i="1" s="1"/>
  <c r="K3207" i="1"/>
  <c r="L3207" i="1" s="1"/>
  <c r="P3206" i="1" s="1"/>
  <c r="K3208" i="1"/>
  <c r="L3208" i="1" s="1"/>
  <c r="P3207" i="1" s="1"/>
  <c r="K3209" i="1"/>
  <c r="L3209" i="1" s="1"/>
  <c r="P3208" i="1" s="1"/>
  <c r="K3210" i="1"/>
  <c r="L3210" i="1" s="1"/>
  <c r="P3209" i="1" s="1"/>
  <c r="K3202" i="1"/>
  <c r="L3202" i="1" s="1"/>
  <c r="K3203" i="1"/>
  <c r="L3203" i="1" s="1"/>
  <c r="K3204" i="1"/>
  <c r="L3204" i="1" s="1"/>
  <c r="P3203" i="1" s="1"/>
  <c r="K3205" i="1"/>
  <c r="L3205" i="1" s="1"/>
  <c r="P3204" i="1" s="1"/>
  <c r="K3237" i="1"/>
  <c r="L3237" i="1" s="1"/>
  <c r="K3235" i="1"/>
  <c r="L3235" i="1" s="1"/>
  <c r="K3236" i="1"/>
  <c r="L3236" i="1" s="1"/>
  <c r="K3234" i="1"/>
  <c r="L3234" i="1" s="1"/>
  <c r="K3231" i="1"/>
  <c r="L3231" i="1" s="1"/>
  <c r="K3232" i="1"/>
  <c r="L3232" i="1" s="1"/>
  <c r="K3233" i="1"/>
  <c r="L3233" i="1" s="1"/>
  <c r="K3227" i="1"/>
  <c r="L3227" i="1" s="1"/>
  <c r="K3228" i="1"/>
  <c r="L3228" i="1" s="1"/>
  <c r="K3229" i="1"/>
  <c r="L3229" i="1" s="1"/>
  <c r="K3230" i="1"/>
  <c r="L3230" i="1" s="1"/>
  <c r="K3223" i="1"/>
  <c r="L3223" i="1" s="1"/>
  <c r="K3224" i="1"/>
  <c r="L3224" i="1" s="1"/>
  <c r="K3225" i="1"/>
  <c r="L3225" i="1" s="1"/>
  <c r="K3226" i="1"/>
  <c r="L3226" i="1" s="1"/>
  <c r="K3199" i="1"/>
  <c r="L3199" i="1"/>
  <c r="P3198" i="1" s="1"/>
  <c r="K3200" i="1"/>
  <c r="L3200" i="1" s="1"/>
  <c r="P3199" i="1" s="1"/>
  <c r="K3201" i="1"/>
  <c r="L3201" i="1"/>
  <c r="P3200" i="1" s="1"/>
  <c r="K3248" i="1"/>
  <c r="L3248" i="1" s="1"/>
  <c r="P3247" i="1" s="1"/>
  <c r="K3249" i="1"/>
  <c r="L3249" i="1" s="1"/>
  <c r="P3248" i="1" s="1"/>
  <c r="K3246" i="1"/>
  <c r="L3246" i="1" s="1"/>
  <c r="K3247" i="1"/>
  <c r="L3247" i="1" s="1"/>
  <c r="K3245" i="1"/>
  <c r="L3245" i="1" s="1"/>
  <c r="K3243" i="1"/>
  <c r="L3243" i="1" s="1"/>
  <c r="K3244" i="1"/>
  <c r="L3244" i="1"/>
  <c r="K3240" i="1"/>
  <c r="L3240" i="1" s="1"/>
  <c r="K3241" i="1"/>
  <c r="L3241" i="1" s="1"/>
  <c r="K3242" i="1"/>
  <c r="L3242" i="1" s="1"/>
  <c r="K3238" i="1"/>
  <c r="L3238" i="1" s="1"/>
  <c r="K3239" i="1"/>
  <c r="L3239" i="1" s="1"/>
  <c r="K3250" i="1"/>
  <c r="L3250" i="1" s="1"/>
  <c r="P3249" i="1" s="1"/>
  <c r="K3194" i="1"/>
  <c r="L3194" i="1" s="1"/>
  <c r="P3193" i="1" s="1"/>
  <c r="K3195" i="1"/>
  <c r="L3195" i="1" s="1"/>
  <c r="K3196" i="1"/>
  <c r="L3196" i="1" s="1"/>
  <c r="K3197" i="1"/>
  <c r="L3197" i="1" s="1"/>
  <c r="P3196" i="1" s="1"/>
  <c r="K3198" i="1"/>
  <c r="L3198" i="1" s="1"/>
  <c r="P3197" i="1" s="1"/>
  <c r="K2123" i="1"/>
  <c r="L2123" i="1" s="1"/>
  <c r="K2124" i="1"/>
  <c r="L2124" i="1" s="1"/>
  <c r="P2123" i="1" s="1"/>
  <c r="K2125" i="1"/>
  <c r="L2125" i="1" s="1"/>
  <c r="K2126" i="1"/>
  <c r="L2126" i="1" s="1"/>
  <c r="K2149" i="1"/>
  <c r="L2149" i="1" s="1"/>
  <c r="K2150" i="1"/>
  <c r="L2150" i="1" s="1"/>
  <c r="K2151" i="1"/>
  <c r="L2151" i="1"/>
  <c r="K2152" i="1"/>
  <c r="L2152" i="1" s="1"/>
  <c r="K2153" i="1"/>
  <c r="L2153" i="1" s="1"/>
  <c r="K2154" i="1"/>
  <c r="L2154" i="1" s="1"/>
  <c r="K2144" i="1"/>
  <c r="L2144" i="1" s="1"/>
  <c r="K2145" i="1"/>
  <c r="L2145" i="1"/>
  <c r="K2146" i="1"/>
  <c r="L2146" i="1" s="1"/>
  <c r="K2147" i="1"/>
  <c r="L2147" i="1"/>
  <c r="K2148" i="1"/>
  <c r="L2148" i="1" s="1"/>
  <c r="K2155" i="1"/>
  <c r="L2155" i="1"/>
  <c r="K2156" i="1"/>
  <c r="L2156" i="1" s="1"/>
  <c r="K2157" i="1"/>
  <c r="L2157" i="1" s="1"/>
  <c r="K2158" i="1"/>
  <c r="L2158" i="1" s="1"/>
  <c r="K2159" i="1"/>
  <c r="L2159" i="1" s="1"/>
  <c r="P2158" i="1" s="1"/>
  <c r="K2160" i="1"/>
  <c r="L2160" i="1"/>
  <c r="K2134" i="1"/>
  <c r="L2134" i="1" s="1"/>
  <c r="K2135" i="1"/>
  <c r="L2135" i="1" s="1"/>
  <c r="P2134" i="1" s="1"/>
  <c r="K2136" i="1"/>
  <c r="L2136" i="1" s="1"/>
  <c r="P2135" i="1" s="1"/>
  <c r="K2137" i="1"/>
  <c r="L2137" i="1" s="1"/>
  <c r="P2136" i="1" s="1"/>
  <c r="K2138" i="1"/>
  <c r="L2138" i="1" s="1"/>
  <c r="P2137" i="1" s="1"/>
  <c r="K2139" i="1"/>
  <c r="L2139" i="1" s="1"/>
  <c r="K2128" i="1"/>
  <c r="L2128" i="1" s="1"/>
  <c r="P2127" i="1" s="1"/>
  <c r="K2129" i="1"/>
  <c r="L2129" i="1" s="1"/>
  <c r="P2128" i="1" s="1"/>
  <c r="K2130" i="1"/>
  <c r="L2130" i="1" s="1"/>
  <c r="P2129" i="1" s="1"/>
  <c r="K2131" i="1"/>
  <c r="L2131" i="1" s="1"/>
  <c r="P2130" i="1" s="1"/>
  <c r="K2132" i="1"/>
  <c r="L2132" i="1"/>
  <c r="P2131" i="1" s="1"/>
  <c r="K2133" i="1"/>
  <c r="L2133" i="1" s="1"/>
  <c r="K2140" i="1"/>
  <c r="L2140" i="1" s="1"/>
  <c r="K2141" i="1"/>
  <c r="L2141" i="1" s="1"/>
  <c r="K2142" i="1"/>
  <c r="L2142" i="1" s="1"/>
  <c r="K2143" i="1"/>
  <c r="L2143" i="1" s="1"/>
  <c r="K2127" i="1"/>
  <c r="L2127" i="1" s="1"/>
  <c r="P2126" i="1" s="1"/>
  <c r="K2170" i="1"/>
  <c r="L2170" i="1" s="1"/>
  <c r="K2171" i="1"/>
  <c r="L2171" i="1" s="1"/>
  <c r="K2172" i="1"/>
  <c r="L2172" i="1" s="1"/>
  <c r="P2171" i="1" s="1"/>
  <c r="K2163" i="1"/>
  <c r="L2163" i="1" s="1"/>
  <c r="K2164" i="1"/>
  <c r="L2164" i="1" s="1"/>
  <c r="K2165" i="1"/>
  <c r="L2165" i="1" s="1"/>
  <c r="K2161" i="1"/>
  <c r="L2161" i="1" s="1"/>
  <c r="K2162" i="1"/>
  <c r="L2162" i="1" s="1"/>
  <c r="K2166" i="1"/>
  <c r="L2166" i="1" s="1"/>
  <c r="K2167" i="1"/>
  <c r="L2167" i="1"/>
  <c r="K2168" i="1"/>
  <c r="L2168" i="1" s="1"/>
  <c r="K2169" i="1"/>
  <c r="L2169" i="1" s="1"/>
  <c r="K408" i="1"/>
  <c r="L408" i="1" s="1"/>
  <c r="K409" i="1"/>
  <c r="L409" i="1" s="1"/>
  <c r="K410" i="1"/>
  <c r="L410" i="1" s="1"/>
  <c r="K390" i="1"/>
  <c r="L390" i="1" s="1"/>
  <c r="K391" i="1"/>
  <c r="L391" i="1" s="1"/>
  <c r="K393" i="1"/>
  <c r="L393" i="1" s="1"/>
  <c r="K392" i="1"/>
  <c r="L392" i="1" s="1"/>
  <c r="K394" i="1"/>
  <c r="L394" i="1" s="1"/>
  <c r="K395" i="1"/>
  <c r="L395" i="1" s="1"/>
  <c r="K396" i="1"/>
  <c r="L396" i="1" s="1"/>
  <c r="K385" i="1"/>
  <c r="L385" i="1" s="1"/>
  <c r="P384" i="1" s="1"/>
  <c r="K386" i="1"/>
  <c r="L386" i="1" s="1"/>
  <c r="P385" i="1" s="1"/>
  <c r="K387" i="1"/>
  <c r="L387" i="1" s="1"/>
  <c r="K388" i="1"/>
  <c r="L388" i="1" s="1"/>
  <c r="K389" i="1"/>
  <c r="L389" i="1"/>
  <c r="P388" i="1" s="1"/>
  <c r="K402" i="1"/>
  <c r="L402" i="1" s="1"/>
  <c r="K403" i="1"/>
  <c r="L403" i="1" s="1"/>
  <c r="K404" i="1"/>
  <c r="L404" i="1" s="1"/>
  <c r="K405" i="1"/>
  <c r="L405" i="1" s="1"/>
  <c r="K406" i="1"/>
  <c r="L406" i="1" s="1"/>
  <c r="K397" i="1"/>
  <c r="L397" i="1" s="1"/>
  <c r="K398" i="1"/>
  <c r="L398" i="1" s="1"/>
  <c r="K399" i="1"/>
  <c r="L399" i="1" s="1"/>
  <c r="K400" i="1"/>
  <c r="L400" i="1" s="1"/>
  <c r="K401" i="1"/>
  <c r="L401" i="1" s="1"/>
  <c r="K407" i="1"/>
  <c r="L407" i="1" s="1"/>
  <c r="K383" i="1"/>
  <c r="L383" i="1" s="1"/>
  <c r="P382" i="1" s="1"/>
  <c r="K384" i="1"/>
  <c r="L384" i="1" s="1"/>
  <c r="P383" i="1" s="1"/>
  <c r="K371" i="1"/>
  <c r="L371" i="1" s="1"/>
  <c r="K372" i="1"/>
  <c r="L372" i="1" s="1"/>
  <c r="P371" i="1" s="1"/>
  <c r="K370" i="1"/>
  <c r="L370" i="1" s="1"/>
  <c r="K376" i="1"/>
  <c r="L376" i="1" s="1"/>
  <c r="K377" i="1"/>
  <c r="L377" i="1" s="1"/>
  <c r="P376" i="1" s="1"/>
  <c r="K378" i="1"/>
  <c r="L378" i="1" s="1"/>
  <c r="P377" i="1" s="1"/>
  <c r="K373" i="1"/>
  <c r="L373" i="1" s="1"/>
  <c r="P372" i="1" s="1"/>
  <c r="K374" i="1"/>
  <c r="L374" i="1" s="1"/>
  <c r="P373" i="1" s="1"/>
  <c r="K375" i="1"/>
  <c r="L375" i="1" s="1"/>
  <c r="K379" i="1"/>
  <c r="L379" i="1" s="1"/>
  <c r="P378" i="1" s="1"/>
  <c r="K380" i="1"/>
  <c r="L380" i="1" s="1"/>
  <c r="P379" i="1" s="1"/>
  <c r="K381" i="1"/>
  <c r="L381" i="1" s="1"/>
  <c r="P380" i="1" s="1"/>
  <c r="K382" i="1"/>
  <c r="L382" i="1" s="1"/>
  <c r="P381" i="1" s="1"/>
  <c r="K430" i="1"/>
  <c r="L430" i="1" s="1"/>
  <c r="P429" i="1" s="1"/>
  <c r="K431" i="1"/>
  <c r="L431" i="1" s="1"/>
  <c r="K427" i="1"/>
  <c r="L427" i="1" s="1"/>
  <c r="K428" i="1"/>
  <c r="L428" i="1" s="1"/>
  <c r="K429" i="1"/>
  <c r="L429" i="1" s="1"/>
  <c r="K432" i="1"/>
  <c r="L432" i="1" s="1"/>
  <c r="K423" i="1"/>
  <c r="L423" i="1" s="1"/>
  <c r="K424" i="1"/>
  <c r="L424" i="1" s="1"/>
  <c r="K425" i="1"/>
  <c r="L425" i="1" s="1"/>
  <c r="K426" i="1"/>
  <c r="L426" i="1" s="1"/>
  <c r="K422" i="1"/>
  <c r="L422" i="1" s="1"/>
  <c r="K413" i="1"/>
  <c r="L413" i="1" s="1"/>
  <c r="K414" i="1"/>
  <c r="L414" i="1" s="1"/>
  <c r="K411" i="1"/>
  <c r="L411" i="1" s="1"/>
  <c r="K412" i="1"/>
  <c r="L412" i="1" s="1"/>
  <c r="K418" i="1"/>
  <c r="L418" i="1" s="1"/>
  <c r="K419" i="1"/>
  <c r="L419" i="1" s="1"/>
  <c r="K420" i="1"/>
  <c r="L420" i="1" s="1"/>
  <c r="K421" i="1"/>
  <c r="L421" i="1" s="1"/>
  <c r="K415" i="1"/>
  <c r="L415" i="1" s="1"/>
  <c r="K416" i="1"/>
  <c r="L416" i="1"/>
  <c r="K417" i="1"/>
  <c r="L417" i="1" s="1"/>
  <c r="K2285" i="1"/>
  <c r="L2285" i="1"/>
  <c r="K2286" i="1"/>
  <c r="L2286" i="1" s="1"/>
  <c r="K2287" i="1"/>
  <c r="L2287" i="1" s="1"/>
  <c r="K2288" i="1"/>
  <c r="L2288" i="1" s="1"/>
  <c r="K2289" i="1"/>
  <c r="L2289" i="1" s="1"/>
  <c r="K2290" i="1"/>
  <c r="L2290" i="1" s="1"/>
  <c r="K2291" i="1"/>
  <c r="L2291" i="1" s="1"/>
  <c r="K2292" i="1"/>
  <c r="L2292" i="1" s="1"/>
  <c r="K2293" i="1"/>
  <c r="L2293" i="1" s="1"/>
  <c r="P2292" i="1" s="1"/>
  <c r="K2294" i="1"/>
  <c r="L2294" i="1" s="1"/>
  <c r="K2295" i="1"/>
  <c r="L2295" i="1" s="1"/>
  <c r="K2296" i="1"/>
  <c r="L2296" i="1" s="1"/>
  <c r="P2295" i="1" s="1"/>
  <c r="K2297" i="1"/>
  <c r="L2297" i="1" s="1"/>
  <c r="P2296" i="1" s="1"/>
  <c r="K2298" i="1"/>
  <c r="L2298" i="1" s="1"/>
  <c r="P2297" i="1" s="1"/>
  <c r="K2299" i="1"/>
  <c r="L2299" i="1" s="1"/>
  <c r="P2298" i="1" s="1"/>
  <c r="K2300" i="1"/>
  <c r="L2300" i="1" s="1"/>
  <c r="K2301" i="1"/>
  <c r="L2301" i="1" s="1"/>
  <c r="K2302" i="1"/>
  <c r="L2302" i="1" s="1"/>
  <c r="K2303" i="1"/>
  <c r="L2303" i="1" s="1"/>
  <c r="K2304" i="1"/>
  <c r="L2304" i="1" s="1"/>
  <c r="K2260" i="1"/>
  <c r="L2260" i="1"/>
  <c r="P2259" i="1" s="1"/>
  <c r="K2261" i="1"/>
  <c r="L2261" i="1" s="1"/>
  <c r="K2262" i="1"/>
  <c r="L2262" i="1" s="1"/>
  <c r="K2263" i="1"/>
  <c r="L2263" i="1" s="1"/>
  <c r="P2262" i="1" s="1"/>
  <c r="K2264" i="1"/>
  <c r="L2264" i="1" s="1"/>
  <c r="P2263" i="1" s="1"/>
  <c r="K2265" i="1"/>
  <c r="L2265" i="1" s="1"/>
  <c r="P2264" i="1" s="1"/>
  <c r="K2266" i="1"/>
  <c r="L2266" i="1" s="1"/>
  <c r="P2265" i="1" s="1"/>
  <c r="K2267" i="1"/>
  <c r="L2267" i="1" s="1"/>
  <c r="K2268" i="1"/>
  <c r="L2268" i="1" s="1"/>
  <c r="K2269" i="1"/>
  <c r="L2269" i="1" s="1"/>
  <c r="P2268" i="1" s="1"/>
  <c r="K2270" i="1"/>
  <c r="L2270" i="1" s="1"/>
  <c r="P2269" i="1" s="1"/>
  <c r="K2271" i="1"/>
  <c r="L2271" i="1" s="1"/>
  <c r="P2270" i="1" s="1"/>
  <c r="K2272" i="1"/>
  <c r="L2272" i="1" s="1"/>
  <c r="P2271" i="1" s="1"/>
  <c r="K2273" i="1"/>
  <c r="L2273" i="1" s="1"/>
  <c r="K2274" i="1"/>
  <c r="L2274" i="1" s="1"/>
  <c r="K2275" i="1"/>
  <c r="L2275" i="1" s="1"/>
  <c r="K2276" i="1"/>
  <c r="L2276" i="1" s="1"/>
  <c r="K2277" i="1"/>
  <c r="L2277" i="1" s="1"/>
  <c r="K2278" i="1"/>
  <c r="L2278" i="1" s="1"/>
  <c r="K2279" i="1"/>
  <c r="L2279" i="1" s="1"/>
  <c r="K2280" i="1"/>
  <c r="L2280" i="1" s="1"/>
  <c r="K2281" i="1"/>
  <c r="L2281" i="1" s="1"/>
  <c r="K2282" i="1"/>
  <c r="L2282" i="1" s="1"/>
  <c r="K2283" i="1"/>
  <c r="L2283" i="1" s="1"/>
  <c r="K2284" i="1"/>
  <c r="L2284" i="1" s="1"/>
  <c r="K199" i="1"/>
  <c r="L199" i="1" s="1"/>
  <c r="K200" i="1"/>
  <c r="L200" i="1" s="1"/>
  <c r="K201" i="1"/>
  <c r="L201" i="1" s="1"/>
  <c r="P200" i="1" s="1"/>
  <c r="K196" i="1"/>
  <c r="L196" i="1" s="1"/>
  <c r="P195" i="1" s="1"/>
  <c r="K197" i="1"/>
  <c r="L197" i="1" s="1"/>
  <c r="P196" i="1" s="1"/>
  <c r="K198" i="1"/>
  <c r="L198" i="1" s="1"/>
  <c r="P197" i="1" s="1"/>
  <c r="K219" i="1"/>
  <c r="L219" i="1" s="1"/>
  <c r="K220" i="1"/>
  <c r="L220" i="1" s="1"/>
  <c r="K215" i="1"/>
  <c r="L215" i="1" s="1"/>
  <c r="P214" i="1" s="1"/>
  <c r="K216" i="1"/>
  <c r="L216" i="1" s="1"/>
  <c r="P215" i="1" s="1"/>
  <c r="K217" i="1"/>
  <c r="L217" i="1" s="1"/>
  <c r="P216" i="1" s="1"/>
  <c r="K218" i="1"/>
  <c r="L218" i="1" s="1"/>
  <c r="K211" i="1"/>
  <c r="L211" i="1" s="1"/>
  <c r="K212" i="1"/>
  <c r="L212" i="1" s="1"/>
  <c r="K213" i="1"/>
  <c r="L213" i="1" s="1"/>
  <c r="P212" i="1" s="1"/>
  <c r="K214" i="1"/>
  <c r="L214" i="1" s="1"/>
  <c r="P213" i="1" s="1"/>
  <c r="K207" i="1"/>
  <c r="L207" i="1" s="1"/>
  <c r="P206" i="1" s="1"/>
  <c r="K208" i="1"/>
  <c r="L208" i="1" s="1"/>
  <c r="P207" i="1" s="1"/>
  <c r="K209" i="1"/>
  <c r="L209" i="1" s="1"/>
  <c r="K210" i="1"/>
  <c r="L210" i="1" s="1"/>
  <c r="K204" i="1"/>
  <c r="L204" i="1" s="1"/>
  <c r="K205" i="1"/>
  <c r="L205" i="1" s="1"/>
  <c r="P204" i="1" s="1"/>
  <c r="K206" i="1"/>
  <c r="L206" i="1" s="1"/>
  <c r="P205" i="1" s="1"/>
  <c r="K202" i="1"/>
  <c r="L202" i="1" s="1"/>
  <c r="P201" i="1" s="1"/>
  <c r="K203" i="1"/>
  <c r="L203" i="1" s="1"/>
  <c r="K230" i="1"/>
  <c r="L230" i="1" s="1"/>
  <c r="P229" i="1" s="1"/>
  <c r="K231" i="1"/>
  <c r="L231" i="1" s="1"/>
  <c r="P230" i="1" s="1"/>
  <c r="K227" i="1"/>
  <c r="L227" i="1" s="1"/>
  <c r="K228" i="1"/>
  <c r="L228" i="1" s="1"/>
  <c r="K229" i="1"/>
  <c r="L229" i="1" s="1"/>
  <c r="P228" i="1" s="1"/>
  <c r="K225" i="1"/>
  <c r="L225" i="1" s="1"/>
  <c r="K226" i="1"/>
  <c r="L226" i="1" s="1"/>
  <c r="K223" i="1"/>
  <c r="L223" i="1" s="1"/>
  <c r="K224" i="1"/>
  <c r="L224" i="1" s="1"/>
  <c r="K221" i="1"/>
  <c r="L221" i="1" s="1"/>
  <c r="K222" i="1"/>
  <c r="L222" i="1" s="1"/>
  <c r="K232" i="1"/>
  <c r="L232" i="1" s="1"/>
  <c r="K241" i="1"/>
  <c r="L241" i="1" s="1"/>
  <c r="K239" i="1"/>
  <c r="L239" i="1" s="1"/>
  <c r="K240" i="1"/>
  <c r="L240" i="1" s="1"/>
  <c r="P239" i="1" s="1"/>
  <c r="K237" i="1"/>
  <c r="L237" i="1" s="1"/>
  <c r="K238" i="1"/>
  <c r="L238" i="1" s="1"/>
  <c r="K235" i="1"/>
  <c r="L235" i="1" s="1"/>
  <c r="K236" i="1"/>
  <c r="L236" i="1" s="1"/>
  <c r="K233" i="1"/>
  <c r="L233" i="1" s="1"/>
  <c r="K234" i="1"/>
  <c r="L234" i="1" s="1"/>
  <c r="P233" i="1" s="1"/>
  <c r="K2642" i="1"/>
  <c r="L2642" i="1" s="1"/>
  <c r="P2641" i="1" s="1"/>
  <c r="K2641" i="1"/>
  <c r="L2641" i="1" s="1"/>
  <c r="K2643" i="1"/>
  <c r="L2643" i="1"/>
  <c r="K2638" i="1"/>
  <c r="L2638" i="1" s="1"/>
  <c r="K2637" i="1"/>
  <c r="L2637" i="1" s="1"/>
  <c r="K2640" i="1"/>
  <c r="L2640" i="1" s="1"/>
  <c r="K2639" i="1"/>
  <c r="L2639" i="1" s="1"/>
  <c r="K2634" i="1"/>
  <c r="L2634" i="1" s="1"/>
  <c r="K2636" i="1"/>
  <c r="L2636" i="1" s="1"/>
  <c r="K2635" i="1"/>
  <c r="L2635" i="1" s="1"/>
  <c r="K2654" i="1"/>
  <c r="L2654" i="1" s="1"/>
  <c r="K2653" i="1"/>
  <c r="L2653" i="1" s="1"/>
  <c r="K2652" i="1"/>
  <c r="L2652" i="1" s="1"/>
  <c r="K2649" i="1"/>
  <c r="L2649" i="1" s="1"/>
  <c r="K2648" i="1"/>
  <c r="L2648" i="1" s="1"/>
  <c r="K2651" i="1"/>
  <c r="L2651" i="1" s="1"/>
  <c r="K2650" i="1"/>
  <c r="L2650" i="1" s="1"/>
  <c r="K2645" i="1"/>
  <c r="L2645" i="1" s="1"/>
  <c r="P2644" i="1" s="1"/>
  <c r="K2644" i="1"/>
  <c r="L2644" i="1" s="1"/>
  <c r="K2647" i="1"/>
  <c r="L2647" i="1" s="1"/>
  <c r="K2646" i="1"/>
  <c r="L2646" i="1" s="1"/>
  <c r="K2656" i="1"/>
  <c r="L2656" i="1" s="1"/>
  <c r="P2655" i="1" s="1"/>
  <c r="K2655" i="1"/>
  <c r="L2655" i="1" s="1"/>
  <c r="K2657" i="1"/>
  <c r="L2657" i="1" s="1"/>
  <c r="P2656" i="1" s="1"/>
  <c r="K2619" i="1"/>
  <c r="L2619" i="1" s="1"/>
  <c r="K2620" i="1"/>
  <c r="L2620" i="1" s="1"/>
  <c r="P2619" i="1" s="1"/>
  <c r="K2618" i="1"/>
  <c r="L2618" i="1" s="1"/>
  <c r="K2617" i="1"/>
  <c r="L2617" i="1" s="1"/>
  <c r="K2630" i="1"/>
  <c r="L2630" i="1" s="1"/>
  <c r="P2629" i="1" s="1"/>
  <c r="K2631" i="1"/>
  <c r="L2631" i="1" s="1"/>
  <c r="P2630" i="1" s="1"/>
  <c r="K2629" i="1"/>
  <c r="L2629" i="1" s="1"/>
  <c r="P2628" i="1" s="1"/>
  <c r="K2633" i="1"/>
  <c r="L2633" i="1" s="1"/>
  <c r="K2632" i="1"/>
  <c r="L2632" i="1" s="1"/>
  <c r="K2624" i="1"/>
  <c r="L2624" i="1" s="1"/>
  <c r="P2623" i="1" s="1"/>
  <c r="K2625" i="1"/>
  <c r="L2625" i="1" s="1"/>
  <c r="P2624" i="1" s="1"/>
  <c r="K2623" i="1"/>
  <c r="L2623" i="1" s="1"/>
  <c r="P2622" i="1" s="1"/>
  <c r="K2627" i="1"/>
  <c r="L2627" i="1" s="1"/>
  <c r="K2628" i="1"/>
  <c r="L2628" i="1" s="1"/>
  <c r="P2627" i="1" s="1"/>
  <c r="K2626" i="1"/>
  <c r="L2626" i="1" s="1"/>
  <c r="K2622" i="1"/>
  <c r="L2622" i="1" s="1"/>
  <c r="P2621" i="1" s="1"/>
  <c r="K2621" i="1"/>
  <c r="L2621" i="1" s="1"/>
  <c r="P2620" i="1" s="1"/>
  <c r="K1072" i="1"/>
  <c r="L1072" i="1" s="1"/>
  <c r="K1071" i="1"/>
  <c r="L1071" i="1" s="1"/>
  <c r="K1070" i="1"/>
  <c r="L1070" i="1" s="1"/>
  <c r="K1065" i="1"/>
  <c r="L1065" i="1" s="1"/>
  <c r="K1064" i="1"/>
  <c r="L1064" i="1" s="1"/>
  <c r="P1063" i="1" s="1"/>
  <c r="K1063" i="1"/>
  <c r="L1063" i="1" s="1"/>
  <c r="P1062" i="1" s="1"/>
  <c r="K1069" i="1"/>
  <c r="L1069" i="1" s="1"/>
  <c r="K1068" i="1"/>
  <c r="L1068" i="1" s="1"/>
  <c r="K1067" i="1"/>
  <c r="L1067" i="1" s="1"/>
  <c r="K1066" i="1"/>
  <c r="L1066" i="1" s="1"/>
  <c r="K1062" i="1"/>
  <c r="L1062" i="1" s="1"/>
  <c r="P1061" i="1" s="1"/>
  <c r="K1061" i="1"/>
  <c r="L1061" i="1" s="1"/>
  <c r="P1060" i="1" s="1"/>
  <c r="K1060" i="1"/>
  <c r="L1060" i="1" s="1"/>
  <c r="P1059" i="1" s="1"/>
  <c r="K1059" i="1"/>
  <c r="L1059" i="1" s="1"/>
  <c r="K1054" i="1"/>
  <c r="L1054" i="1" s="1"/>
  <c r="K1053" i="1"/>
  <c r="L1053" i="1" s="1"/>
  <c r="K1058" i="1"/>
  <c r="L1058" i="1" s="1"/>
  <c r="K1057" i="1"/>
  <c r="L1057" i="1" s="1"/>
  <c r="K1056" i="1"/>
  <c r="L1056" i="1" s="1"/>
  <c r="K1055" i="1"/>
  <c r="L1055" i="1" s="1"/>
  <c r="P1054" i="1" s="1"/>
  <c r="K1076" i="1"/>
  <c r="L1076" i="1" s="1"/>
  <c r="K1075" i="1"/>
  <c r="L1075" i="1" s="1"/>
  <c r="K1074" i="1"/>
  <c r="L1074" i="1" s="1"/>
  <c r="K1073" i="1"/>
  <c r="L1073" i="1" s="1"/>
  <c r="K1079" i="1"/>
  <c r="L1079" i="1" s="1"/>
  <c r="P1078" i="1" s="1"/>
  <c r="K1078" i="1"/>
  <c r="L1078" i="1" s="1"/>
  <c r="P1077" i="1" s="1"/>
  <c r="K1077" i="1"/>
  <c r="L1077" i="1" s="1"/>
  <c r="P1076" i="1" s="1"/>
  <c r="K1051" i="1"/>
  <c r="L1051" i="1" s="1"/>
  <c r="K1048" i="1"/>
  <c r="L1048" i="1" s="1"/>
  <c r="P1047" i="1" s="1"/>
  <c r="K1049" i="1"/>
  <c r="L1049" i="1" s="1"/>
  <c r="P1048" i="1" s="1"/>
  <c r="K1050" i="1"/>
  <c r="L1050" i="1" s="1"/>
  <c r="P1049" i="1" s="1"/>
  <c r="K1046" i="1"/>
  <c r="L1046" i="1" s="1"/>
  <c r="P1045" i="1" s="1"/>
  <c r="K1047" i="1"/>
  <c r="L1047" i="1" s="1"/>
  <c r="P1046" i="1" s="1"/>
  <c r="K1044" i="1"/>
  <c r="L1044" i="1" s="1"/>
  <c r="K1045" i="1"/>
  <c r="L1045" i="1" s="1"/>
  <c r="K1052" i="1"/>
  <c r="L1052" i="1" s="1"/>
  <c r="K1037" i="1"/>
  <c r="L1037" i="1" s="1"/>
  <c r="P1036" i="1" s="1"/>
  <c r="K1042" i="1"/>
  <c r="L1042" i="1" s="1"/>
  <c r="K1043" i="1"/>
  <c r="L1043" i="1" s="1"/>
  <c r="P1042" i="1" s="1"/>
  <c r="K1041" i="1"/>
  <c r="L1041" i="1" s="1"/>
  <c r="K1040" i="1"/>
  <c r="L1040" i="1" s="1"/>
  <c r="P1039" i="1" s="1"/>
  <c r="K1038" i="1"/>
  <c r="L1038" i="1" s="1"/>
  <c r="P1037" i="1" s="1"/>
  <c r="K1039" i="1"/>
  <c r="L1039" i="1" s="1"/>
  <c r="P1038" i="1" s="1"/>
  <c r="K2438" i="1"/>
  <c r="L2438" i="1" s="1"/>
  <c r="K2437" i="1"/>
  <c r="L2437" i="1" s="1"/>
  <c r="K2440" i="1"/>
  <c r="L2440" i="1" s="1"/>
  <c r="K2439" i="1"/>
  <c r="L2439" i="1" s="1"/>
  <c r="K2432" i="1"/>
  <c r="L2432" i="1" s="1"/>
  <c r="P2431" i="1" s="1"/>
  <c r="K2431" i="1"/>
  <c r="L2431" i="1" s="1"/>
  <c r="K2434" i="1"/>
  <c r="L2434" i="1" s="1"/>
  <c r="P2433" i="1" s="1"/>
  <c r="K2433" i="1"/>
  <c r="L2433" i="1" s="1"/>
  <c r="P2432" i="1" s="1"/>
  <c r="K2436" i="1"/>
  <c r="L2436" i="1" s="1"/>
  <c r="K2435" i="1"/>
  <c r="L2435" i="1" s="1"/>
  <c r="P2434" i="1" s="1"/>
  <c r="K2427" i="1"/>
  <c r="L2427" i="1" s="1"/>
  <c r="K2426" i="1"/>
  <c r="L2426" i="1" s="1"/>
  <c r="K2429" i="1"/>
  <c r="L2429" i="1" s="1"/>
  <c r="P2428" i="1" s="1"/>
  <c r="K2428" i="1"/>
  <c r="L2428" i="1" s="1"/>
  <c r="P2427" i="1" s="1"/>
  <c r="K2430" i="1"/>
  <c r="L2430" i="1" s="1"/>
  <c r="K2421" i="1"/>
  <c r="L2421" i="1" s="1"/>
  <c r="K2423" i="1"/>
  <c r="L2423" i="1" s="1"/>
  <c r="P2422" i="1" s="1"/>
  <c r="K2422" i="1"/>
  <c r="L2422" i="1" s="1"/>
  <c r="P2421" i="1" s="1"/>
  <c r="K2425" i="1"/>
  <c r="L2425" i="1" s="1"/>
  <c r="P2424" i="1" s="1"/>
  <c r="K2424" i="1"/>
  <c r="L2424" i="1" s="1"/>
  <c r="P2423" i="1" s="1"/>
  <c r="K2441" i="1"/>
  <c r="L2441" i="1" s="1"/>
  <c r="K2443" i="1"/>
  <c r="L2443" i="1" s="1"/>
  <c r="K2442" i="1"/>
  <c r="L2442" i="1" s="1"/>
  <c r="K2445" i="1"/>
  <c r="L2445" i="1" s="1"/>
  <c r="K2444" i="1"/>
  <c r="L2444" i="1" s="1"/>
  <c r="K2447" i="1"/>
  <c r="L2447" i="1" s="1"/>
  <c r="K2446" i="1"/>
  <c r="L2446" i="1" s="1"/>
  <c r="K2415" i="1"/>
  <c r="L2415" i="1" s="1"/>
  <c r="P2414" i="1" s="1"/>
  <c r="K2414" i="1"/>
  <c r="L2414" i="1" s="1"/>
  <c r="P2413" i="1" s="1"/>
  <c r="K2417" i="1"/>
  <c r="L2417" i="1" s="1"/>
  <c r="P2416" i="1" s="1"/>
  <c r="K2418" i="1"/>
  <c r="L2418" i="1" s="1"/>
  <c r="P2417" i="1" s="1"/>
  <c r="K2416" i="1"/>
  <c r="L2416" i="1" s="1"/>
  <c r="P2415" i="1" s="1"/>
  <c r="K2420" i="1"/>
  <c r="L2420" i="1" s="1"/>
  <c r="K2419" i="1"/>
  <c r="L2419" i="1" s="1"/>
  <c r="P2418" i="1" s="1"/>
  <c r="K2412" i="1"/>
  <c r="L2412" i="1" s="1"/>
  <c r="K2413" i="1"/>
  <c r="L2413" i="1" s="1"/>
  <c r="P2412" i="1" s="1"/>
  <c r="K6" i="1"/>
  <c r="L6" i="1"/>
  <c r="P5" i="1" s="1"/>
  <c r="K5" i="1"/>
  <c r="L5" i="1" s="1"/>
  <c r="P4" i="1" s="1"/>
  <c r="K3" i="1"/>
  <c r="L3" i="1" s="1"/>
  <c r="K4" i="1"/>
  <c r="L4" i="1" s="1"/>
  <c r="K2" i="1"/>
  <c r="L2" i="1" s="1"/>
  <c r="O2" i="1" s="1"/>
  <c r="K33" i="1"/>
  <c r="L33" i="1" s="1"/>
  <c r="P32" i="1" s="1"/>
  <c r="K32" i="1"/>
  <c r="L32" i="1" s="1"/>
  <c r="P31" i="1" s="1"/>
  <c r="K31" i="1"/>
  <c r="L31" i="1" s="1"/>
  <c r="K30" i="1"/>
  <c r="L30" i="1" s="1"/>
  <c r="K29" i="1"/>
  <c r="L29" i="1" s="1"/>
  <c r="K28" i="1"/>
  <c r="L28" i="1" s="1"/>
  <c r="K35" i="1"/>
  <c r="L35" i="1" s="1"/>
  <c r="K34" i="1"/>
  <c r="L34" i="1" s="1"/>
  <c r="P33" i="1" s="1"/>
  <c r="K10" i="1"/>
  <c r="L10" i="1" s="1"/>
  <c r="K9" i="1"/>
  <c r="L9" i="1" s="1"/>
  <c r="K8" i="1"/>
  <c r="L8" i="1" s="1"/>
  <c r="P7" i="1" s="1"/>
  <c r="K7" i="1"/>
  <c r="L7" i="1" s="1"/>
  <c r="P6" i="1" s="1"/>
  <c r="K16" i="1"/>
  <c r="L16" i="1" s="1"/>
  <c r="P15" i="1" s="1"/>
  <c r="K15" i="1"/>
  <c r="L15" i="1" s="1"/>
  <c r="P14" i="1" s="1"/>
  <c r="K14" i="1"/>
  <c r="L14" i="1" s="1"/>
  <c r="K13" i="1"/>
  <c r="L13" i="1" s="1"/>
  <c r="K12" i="1"/>
  <c r="L12" i="1" s="1"/>
  <c r="P11" i="1" s="1"/>
  <c r="K11" i="1"/>
  <c r="L11" i="1" s="1"/>
  <c r="P10" i="1" s="1"/>
  <c r="K22" i="1"/>
  <c r="L22" i="1" s="1"/>
  <c r="K20" i="1"/>
  <c r="L20" i="1" s="1"/>
  <c r="K21" i="1"/>
  <c r="L21" i="1" s="1"/>
  <c r="P20" i="1" s="1"/>
  <c r="K19" i="1"/>
  <c r="L19" i="1" s="1"/>
  <c r="K18" i="1"/>
  <c r="L18" i="1" s="1"/>
  <c r="P17" i="1" s="1"/>
  <c r="K17" i="1"/>
  <c r="L17" i="1" s="1"/>
  <c r="P16" i="1" s="1"/>
  <c r="K27" i="1"/>
  <c r="L27" i="1" s="1"/>
  <c r="K26" i="1"/>
  <c r="L26" i="1" s="1"/>
  <c r="K25" i="1"/>
  <c r="L25" i="1" s="1"/>
  <c r="K24" i="1"/>
  <c r="L24" i="1" s="1"/>
  <c r="K23" i="1"/>
  <c r="L23" i="1" s="1"/>
  <c r="K3175" i="1"/>
  <c r="L3175" i="1" s="1"/>
  <c r="K3172" i="1"/>
  <c r="L3172" i="1" s="1"/>
  <c r="K3171" i="1"/>
  <c r="L3171" i="1" s="1"/>
  <c r="K3174" i="1"/>
  <c r="L3174" i="1" s="1"/>
  <c r="K3173" i="1"/>
  <c r="L3173" i="1" s="1"/>
  <c r="K3168" i="1"/>
  <c r="L3168" i="1" s="1"/>
  <c r="K3167" i="1"/>
  <c r="L3167" i="1" s="1"/>
  <c r="K3170" i="1"/>
  <c r="L3170" i="1" s="1"/>
  <c r="K3169" i="1"/>
  <c r="L3169" i="1" s="1"/>
  <c r="K3165" i="1"/>
  <c r="L3165" i="1" s="1"/>
  <c r="K3164" i="1"/>
  <c r="L3164" i="1" s="1"/>
  <c r="K3166" i="1"/>
  <c r="L3166" i="1" s="1"/>
  <c r="K3161" i="1"/>
  <c r="L3161" i="1" s="1"/>
  <c r="P3160" i="1" s="1"/>
  <c r="K3160" i="1"/>
  <c r="L3160" i="1"/>
  <c r="P3159" i="1" s="1"/>
  <c r="K3163" i="1"/>
  <c r="L3163" i="1" s="1"/>
  <c r="K3162" i="1"/>
  <c r="L3162" i="1" s="1"/>
  <c r="K3157" i="1"/>
  <c r="L3157" i="1" s="1"/>
  <c r="K3159" i="1"/>
  <c r="L3159" i="1" s="1"/>
  <c r="P3158" i="1" s="1"/>
  <c r="K3158" i="1"/>
  <c r="L3158" i="1" s="1"/>
  <c r="K3154" i="1"/>
  <c r="L3154" i="1" s="1"/>
  <c r="P3153" i="1" s="1"/>
  <c r="K3153" i="1"/>
  <c r="L3153" i="1" s="1"/>
  <c r="P3152" i="1" s="1"/>
  <c r="K3156" i="1"/>
  <c r="L3156" i="1" s="1"/>
  <c r="K3155" i="1"/>
  <c r="L3155" i="1" s="1"/>
  <c r="K3150" i="1"/>
  <c r="L3150" i="1" s="1"/>
  <c r="P3149" i="1" s="1"/>
  <c r="K3149" i="1"/>
  <c r="L3149" i="1" s="1"/>
  <c r="P3148" i="1" s="1"/>
  <c r="K3152" i="1"/>
  <c r="L3152" i="1" s="1"/>
  <c r="P3151" i="1" s="1"/>
  <c r="K3151" i="1"/>
  <c r="L3151" i="1" s="1"/>
  <c r="P3150" i="1" s="1"/>
  <c r="K3148" i="1"/>
  <c r="L3148" i="1" s="1"/>
  <c r="K3147" i="1"/>
  <c r="L3147" i="1"/>
  <c r="K3146" i="1"/>
  <c r="L3146" i="1" s="1"/>
  <c r="P3145" i="1" s="1"/>
  <c r="K3145" i="1"/>
  <c r="L3145" i="1" s="1"/>
  <c r="P3144" i="1" s="1"/>
  <c r="K2093" i="1"/>
  <c r="L2093" i="1" s="1"/>
  <c r="P2092" i="1" s="1"/>
  <c r="K2097" i="1"/>
  <c r="L2097" i="1" s="1"/>
  <c r="P2096" i="1" s="1"/>
  <c r="K2096" i="1"/>
  <c r="L2096" i="1" s="1"/>
  <c r="K2095" i="1"/>
  <c r="L2095" i="1" s="1"/>
  <c r="K2094" i="1"/>
  <c r="L2094" i="1" s="1"/>
  <c r="P2093" i="1" s="1"/>
  <c r="K2101" i="1"/>
  <c r="L2101" i="1" s="1"/>
  <c r="P2100" i="1" s="1"/>
  <c r="K2100" i="1"/>
  <c r="L2100" i="1" s="1"/>
  <c r="P2099" i="1" s="1"/>
  <c r="K2099" i="1"/>
  <c r="L2099" i="1" s="1"/>
  <c r="P2098" i="1" s="1"/>
  <c r="K2098" i="1"/>
  <c r="L2098" i="1" s="1"/>
  <c r="P2097" i="1" s="1"/>
  <c r="K2102" i="1"/>
  <c r="L2102" i="1" s="1"/>
  <c r="K2104" i="1"/>
  <c r="L2104" i="1" s="1"/>
  <c r="P2103" i="1" s="1"/>
  <c r="K2103" i="1"/>
  <c r="L2103" i="1" s="1"/>
  <c r="K2108" i="1"/>
  <c r="L2108" i="1" s="1"/>
  <c r="P2107" i="1" s="1"/>
  <c r="K2107" i="1"/>
  <c r="L2107" i="1" s="1"/>
  <c r="P2106" i="1" s="1"/>
  <c r="K2106" i="1"/>
  <c r="L2106" i="1" s="1"/>
  <c r="K2105" i="1"/>
  <c r="L2105" i="1" s="1"/>
  <c r="K2112" i="1"/>
  <c r="L2112" i="1" s="1"/>
  <c r="K2111" i="1"/>
  <c r="L2111" i="1" s="1"/>
  <c r="K2110" i="1"/>
  <c r="L2110" i="1" s="1"/>
  <c r="K2109" i="1"/>
  <c r="L2109" i="1" s="1"/>
  <c r="K2115" i="1"/>
  <c r="L2115" i="1" s="1"/>
  <c r="K2114" i="1"/>
  <c r="L2114" i="1" s="1"/>
  <c r="K2113" i="1"/>
  <c r="L2113" i="1" s="1"/>
  <c r="K2120" i="1"/>
  <c r="L2120" i="1" s="1"/>
  <c r="K2119" i="1"/>
  <c r="L2119" i="1" s="1"/>
  <c r="K2118" i="1"/>
  <c r="L2118" i="1" s="1"/>
  <c r="K2116" i="1"/>
  <c r="L2116" i="1" s="1"/>
  <c r="K2117" i="1"/>
  <c r="L2117" i="1" s="1"/>
  <c r="K2122" i="1"/>
  <c r="L2122" i="1" s="1"/>
  <c r="K2121" i="1"/>
  <c r="L2121" i="1" s="1"/>
  <c r="K3300" i="1"/>
  <c r="L3300" i="1" s="1"/>
  <c r="P3299" i="1" s="1"/>
  <c r="K3306" i="1"/>
  <c r="L3306" i="1" s="1"/>
  <c r="P3305" i="1" s="1"/>
  <c r="K3308" i="1"/>
  <c r="L3308" i="1" s="1"/>
  <c r="K3307" i="1"/>
  <c r="L3307" i="1" s="1"/>
  <c r="K3310" i="1"/>
  <c r="L3310" i="1" s="1"/>
  <c r="P3309" i="1" s="1"/>
  <c r="K3309" i="1"/>
  <c r="L3309" i="1" s="1"/>
  <c r="P3308" i="1" s="1"/>
  <c r="K3302" i="1"/>
  <c r="L3302" i="1" s="1"/>
  <c r="P3301" i="1" s="1"/>
  <c r="K3301" i="1"/>
  <c r="L3301" i="1" s="1"/>
  <c r="P3300" i="1" s="1"/>
  <c r="K3304" i="1"/>
  <c r="L3304" i="1" s="1"/>
  <c r="K3303" i="1"/>
  <c r="L3303" i="1" s="1"/>
  <c r="K3305" i="1"/>
  <c r="L3305" i="1" s="1"/>
  <c r="P3304" i="1" s="1"/>
  <c r="K3317" i="1"/>
  <c r="L3317" i="1" s="1"/>
  <c r="K3316" i="1"/>
  <c r="L3316" i="1" s="1"/>
  <c r="K3319" i="1"/>
  <c r="L3319" i="1" s="1"/>
  <c r="K3320" i="1"/>
  <c r="L3320" i="1" s="1"/>
  <c r="K3318" i="1"/>
  <c r="L3318" i="1" s="1"/>
  <c r="K3322" i="1"/>
  <c r="L3322" i="1" s="1"/>
  <c r="K3321" i="1"/>
  <c r="L3321" i="1" s="1"/>
  <c r="K3312" i="1"/>
  <c r="L3312" i="1" s="1"/>
  <c r="K3311" i="1"/>
  <c r="L3311" i="1" s="1"/>
  <c r="K3314" i="1"/>
  <c r="L3314" i="1" s="1"/>
  <c r="K3313" i="1"/>
  <c r="L3313" i="1" s="1"/>
  <c r="K3315" i="1"/>
  <c r="L3315" i="1" s="1"/>
  <c r="K3326" i="1"/>
  <c r="L3326" i="1" s="1"/>
  <c r="K3324" i="1"/>
  <c r="L3324" i="1" s="1"/>
  <c r="K3323" i="1"/>
  <c r="L3323" i="1" s="1"/>
  <c r="K3325" i="1"/>
  <c r="L3325" i="1" s="1"/>
  <c r="K1995" i="1"/>
  <c r="L1995" i="1" s="1"/>
  <c r="K1994" i="1"/>
  <c r="L1994" i="1" s="1"/>
  <c r="P1993" i="1" s="1"/>
  <c r="K1993" i="1"/>
  <c r="L1993" i="1"/>
  <c r="P1992" i="1" s="1"/>
  <c r="K1999" i="1"/>
  <c r="L1999" i="1" s="1"/>
  <c r="P1998" i="1" s="1"/>
  <c r="K1998" i="1"/>
  <c r="L1998" i="1" s="1"/>
  <c r="P1997" i="1" s="1"/>
  <c r="K1997" i="1"/>
  <c r="L1997" i="1" s="1"/>
  <c r="K1996" i="1"/>
  <c r="L1996" i="1" s="1"/>
  <c r="K2017" i="1"/>
  <c r="L2017" i="1" s="1"/>
  <c r="K2018" i="1"/>
  <c r="L2018" i="1" s="1"/>
  <c r="K2016" i="1"/>
  <c r="L2016" i="1" s="1"/>
  <c r="K2014" i="1"/>
  <c r="L2014" i="1" s="1"/>
  <c r="K2015" i="1"/>
  <c r="L2015" i="1" s="1"/>
  <c r="K2013" i="1"/>
  <c r="L2013" i="1" s="1"/>
  <c r="K2012" i="1"/>
  <c r="L2012" i="1" s="1"/>
  <c r="K2020" i="1"/>
  <c r="L2020" i="1" s="1"/>
  <c r="K2019" i="1"/>
  <c r="L2019" i="1" s="1"/>
  <c r="K2005" i="1"/>
  <c r="L2005" i="1" s="1"/>
  <c r="K2004" i="1"/>
  <c r="L2004" i="1" s="1"/>
  <c r="K2003" i="1"/>
  <c r="L2003" i="1" s="1"/>
  <c r="K2002" i="1"/>
  <c r="L2002" i="1" s="1"/>
  <c r="K2001" i="1"/>
  <c r="L2001" i="1" s="1"/>
  <c r="P2000" i="1" s="1"/>
  <c r="K2000" i="1"/>
  <c r="L2000" i="1" s="1"/>
  <c r="P1999" i="1" s="1"/>
  <c r="K2011" i="1"/>
  <c r="L2011" i="1"/>
  <c r="K2009" i="1"/>
  <c r="L2009" i="1" s="1"/>
  <c r="K2010" i="1"/>
  <c r="L2010" i="1" s="1"/>
  <c r="K2008" i="1"/>
  <c r="L2008" i="1" s="1"/>
  <c r="K2007" i="1"/>
  <c r="L2007" i="1" s="1"/>
  <c r="K2006" i="1"/>
  <c r="L2006" i="1" s="1"/>
  <c r="K2410" i="1"/>
  <c r="L2410" i="1" s="1"/>
  <c r="K2409" i="1"/>
  <c r="L2409" i="1" s="1"/>
  <c r="K2411" i="1"/>
  <c r="L2411" i="1" s="1"/>
  <c r="K2407" i="1"/>
  <c r="L2407" i="1" s="1"/>
  <c r="K2408" i="1"/>
  <c r="L2408" i="1" s="1"/>
  <c r="K2406" i="1"/>
  <c r="L2406" i="1" s="1"/>
  <c r="K2405" i="1"/>
  <c r="L2405" i="1" s="1"/>
  <c r="K2402" i="1"/>
  <c r="L2402" i="1" s="1"/>
  <c r="K2401" i="1"/>
  <c r="L2401" i="1" s="1"/>
  <c r="K2404" i="1"/>
  <c r="L2404" i="1" s="1"/>
  <c r="K2403" i="1"/>
  <c r="L2403" i="1" s="1"/>
  <c r="K2397" i="1"/>
  <c r="L2397" i="1" s="1"/>
  <c r="K2396" i="1"/>
  <c r="L2396" i="1" s="1"/>
  <c r="K2399" i="1"/>
  <c r="L2399" i="1" s="1"/>
  <c r="K2400" i="1"/>
  <c r="L2400" i="1" s="1"/>
  <c r="K2398" i="1"/>
  <c r="L2398" i="1" s="1"/>
  <c r="K2394" i="1"/>
  <c r="L2394" i="1" s="1"/>
  <c r="K2393" i="1"/>
  <c r="L2393" i="1" s="1"/>
  <c r="K2395" i="1"/>
  <c r="L2395" i="1" s="1"/>
  <c r="K2390" i="1"/>
  <c r="L2390" i="1" s="1"/>
  <c r="P2389" i="1" s="1"/>
  <c r="K2392" i="1"/>
  <c r="L2392" i="1" s="1"/>
  <c r="K2391" i="1"/>
  <c r="L2391" i="1" s="1"/>
  <c r="P2390" i="1" s="1"/>
  <c r="K133" i="1"/>
  <c r="L133" i="1" s="1"/>
  <c r="P132" i="1" s="1"/>
  <c r="K132" i="1"/>
  <c r="L132" i="1" s="1"/>
  <c r="K136" i="1"/>
  <c r="L136" i="1" s="1"/>
  <c r="K135" i="1"/>
  <c r="L135" i="1" s="1"/>
  <c r="K134" i="1"/>
  <c r="L134" i="1" s="1"/>
  <c r="K140" i="1"/>
  <c r="L140" i="1" s="1"/>
  <c r="K138" i="1"/>
  <c r="L138" i="1" s="1"/>
  <c r="K139" i="1"/>
  <c r="L139" i="1" s="1"/>
  <c r="K137" i="1"/>
  <c r="L137" i="1" s="1"/>
  <c r="K144" i="1"/>
  <c r="L144" i="1" s="1"/>
  <c r="K143" i="1"/>
  <c r="L143" i="1" s="1"/>
  <c r="K142" i="1"/>
  <c r="L142" i="1"/>
  <c r="K141" i="1"/>
  <c r="L141" i="1" s="1"/>
  <c r="K148" i="1"/>
  <c r="L148" i="1" s="1"/>
  <c r="K149" i="1"/>
  <c r="L149" i="1" s="1"/>
  <c r="K147" i="1"/>
  <c r="L147" i="1" s="1"/>
  <c r="K145" i="1"/>
  <c r="L145" i="1" s="1"/>
  <c r="K146" i="1"/>
  <c r="L146" i="1" s="1"/>
  <c r="K153" i="1"/>
  <c r="L153" i="1" s="1"/>
  <c r="K151" i="1"/>
  <c r="L151" i="1" s="1"/>
  <c r="K152" i="1"/>
  <c r="L152" i="1" s="1"/>
  <c r="K150" i="1"/>
  <c r="L150" i="1"/>
  <c r="K131" i="1"/>
  <c r="L131" i="1" s="1"/>
  <c r="K638" i="1"/>
  <c r="L638" i="1" s="1"/>
  <c r="K636" i="1"/>
  <c r="L636" i="1" s="1"/>
  <c r="P635" i="1" s="1"/>
  <c r="K635" i="1"/>
  <c r="L635" i="1" s="1"/>
  <c r="P634" i="1" s="1"/>
  <c r="K637" i="1"/>
  <c r="L637" i="1" s="1"/>
  <c r="P636" i="1" s="1"/>
  <c r="K647" i="1"/>
  <c r="L647" i="1" s="1"/>
  <c r="K648" i="1"/>
  <c r="L648" i="1" s="1"/>
  <c r="K650" i="1"/>
  <c r="L650" i="1" s="1"/>
  <c r="K649" i="1"/>
  <c r="L649" i="1" s="1"/>
  <c r="K640" i="1"/>
  <c r="L640" i="1" s="1"/>
  <c r="K639" i="1"/>
  <c r="L639" i="1" s="1"/>
  <c r="K642" i="1"/>
  <c r="L642" i="1" s="1"/>
  <c r="K641" i="1"/>
  <c r="L641" i="1" s="1"/>
  <c r="K644" i="1"/>
  <c r="L644" i="1" s="1"/>
  <c r="K643" i="1"/>
  <c r="L643" i="1" s="1"/>
  <c r="K646" i="1"/>
  <c r="L646" i="1" s="1"/>
  <c r="K645" i="1"/>
  <c r="L645" i="1" s="1"/>
  <c r="K651" i="1"/>
  <c r="L651" i="1" s="1"/>
  <c r="K652" i="1"/>
  <c r="L652" i="1" s="1"/>
  <c r="K436" i="1"/>
  <c r="L436" i="1" s="1"/>
  <c r="P435" i="1" s="1"/>
  <c r="K437" i="1"/>
  <c r="L437" i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33" i="1"/>
  <c r="L433" i="1" s="1"/>
  <c r="P432" i="1" s="1"/>
  <c r="K434" i="1"/>
  <c r="L434" i="1" s="1"/>
  <c r="K435" i="1"/>
  <c r="L435" i="1" s="1"/>
  <c r="K446" i="1"/>
  <c r="L446" i="1" s="1"/>
  <c r="K447" i="1"/>
  <c r="L447" i="1" s="1"/>
  <c r="K448" i="1"/>
  <c r="L448" i="1" s="1"/>
  <c r="K449" i="1"/>
  <c r="L449" i="1" s="1"/>
  <c r="K607" i="1"/>
  <c r="L607" i="1" s="1"/>
  <c r="K608" i="1"/>
  <c r="L608" i="1" s="1"/>
  <c r="K605" i="1"/>
  <c r="L605" i="1"/>
  <c r="K606" i="1"/>
  <c r="L606" i="1" s="1"/>
  <c r="K603" i="1"/>
  <c r="L603" i="1" s="1"/>
  <c r="K604" i="1"/>
  <c r="L604" i="1" s="1"/>
  <c r="K601" i="1"/>
  <c r="L601" i="1" s="1"/>
  <c r="K602" i="1"/>
  <c r="L602" i="1" s="1"/>
  <c r="K599" i="1"/>
  <c r="L599" i="1" s="1"/>
  <c r="P598" i="1" s="1"/>
  <c r="K600" i="1"/>
  <c r="L600" i="1" s="1"/>
  <c r="P599" i="1" s="1"/>
  <c r="K609" i="1"/>
  <c r="L609" i="1" s="1"/>
  <c r="K598" i="1"/>
  <c r="L598" i="1" s="1"/>
  <c r="P597" i="1" s="1"/>
  <c r="K616" i="1"/>
  <c r="L616" i="1" s="1"/>
  <c r="K617" i="1"/>
  <c r="L617" i="1" s="1"/>
  <c r="K614" i="1"/>
  <c r="L614" i="1" s="1"/>
  <c r="K615" i="1"/>
  <c r="L615" i="1" s="1"/>
  <c r="K612" i="1"/>
  <c r="L612" i="1" s="1"/>
  <c r="K613" i="1"/>
  <c r="L613" i="1" s="1"/>
  <c r="K610" i="1"/>
  <c r="L610" i="1" s="1"/>
  <c r="K611" i="1"/>
  <c r="L611" i="1" s="1"/>
  <c r="K905" i="1"/>
  <c r="L905" i="1" s="1"/>
  <c r="K906" i="1"/>
  <c r="L906" i="1" s="1"/>
  <c r="K907" i="1"/>
  <c r="L907" i="1" s="1"/>
  <c r="K901" i="1"/>
  <c r="L901" i="1" s="1"/>
  <c r="P900" i="1" s="1"/>
  <c r="K902" i="1"/>
  <c r="L902" i="1" s="1"/>
  <c r="K903" i="1"/>
  <c r="L903" i="1" s="1"/>
  <c r="K904" i="1"/>
  <c r="L904" i="1" s="1"/>
  <c r="K899" i="1"/>
  <c r="L899" i="1" s="1"/>
  <c r="K900" i="1"/>
  <c r="L900" i="1" s="1"/>
  <c r="P899" i="1" s="1"/>
  <c r="K919" i="1"/>
  <c r="L919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08" i="1"/>
  <c r="L908" i="1" s="1"/>
  <c r="K909" i="1"/>
  <c r="L909" i="1" s="1"/>
  <c r="K910" i="1"/>
  <c r="L910" i="1" s="1"/>
  <c r="K911" i="1"/>
  <c r="L911" i="1" s="1"/>
  <c r="K912" i="1"/>
  <c r="L912" i="1" s="1"/>
  <c r="K1016" i="1"/>
  <c r="L1016" i="1" s="1"/>
  <c r="P1015" i="1" s="1"/>
  <c r="K1020" i="1"/>
  <c r="L1020" i="1" s="1"/>
  <c r="K1019" i="1"/>
  <c r="L1019" i="1" s="1"/>
  <c r="P1018" i="1" s="1"/>
  <c r="K1018" i="1"/>
  <c r="L1018" i="1" s="1"/>
  <c r="P1017" i="1" s="1"/>
  <c r="K1017" i="1"/>
  <c r="L1017" i="1" s="1"/>
  <c r="P1016" i="1" s="1"/>
  <c r="K1025" i="1"/>
  <c r="L1025" i="1" s="1"/>
  <c r="K1024" i="1"/>
  <c r="L1024" i="1" s="1"/>
  <c r="P1023" i="1" s="1"/>
  <c r="K1022" i="1"/>
  <c r="L1022" i="1" s="1"/>
  <c r="K1023" i="1"/>
  <c r="L1023" i="1" s="1"/>
  <c r="K1021" i="1"/>
  <c r="L1021" i="1" s="1"/>
  <c r="K1029" i="1"/>
  <c r="L1029" i="1" s="1"/>
  <c r="K1028" i="1"/>
  <c r="L1028" i="1" s="1"/>
  <c r="K1026" i="1"/>
  <c r="L1026" i="1" s="1"/>
  <c r="K1027" i="1"/>
  <c r="L1027" i="1" s="1"/>
  <c r="K1033" i="1"/>
  <c r="L1033" i="1" s="1"/>
  <c r="K1032" i="1"/>
  <c r="L1032" i="1" s="1"/>
  <c r="K1031" i="1"/>
  <c r="L1031" i="1" s="1"/>
  <c r="K1030" i="1"/>
  <c r="L1030" i="1" s="1"/>
  <c r="K1036" i="1"/>
  <c r="L1036" i="1" s="1"/>
  <c r="K1035" i="1"/>
  <c r="L1035" i="1" s="1"/>
  <c r="K1034" i="1"/>
  <c r="L1034" i="1" s="1"/>
  <c r="K1717" i="1"/>
  <c r="L1717" i="1" s="1"/>
  <c r="K1715" i="1"/>
  <c r="L1715" i="1" s="1"/>
  <c r="K1716" i="1"/>
  <c r="L1716" i="1" s="1"/>
  <c r="K1719" i="1"/>
  <c r="L1719" i="1" s="1"/>
  <c r="K1720" i="1"/>
  <c r="L1720" i="1" s="1"/>
  <c r="K1718" i="1"/>
  <c r="L1718" i="1" s="1"/>
  <c r="K1722" i="1"/>
  <c r="L1722" i="1"/>
  <c r="K1721" i="1"/>
  <c r="L1721" i="1" s="1"/>
  <c r="K1724" i="1"/>
  <c r="L1724" i="1" s="1"/>
  <c r="K1725" i="1"/>
  <c r="L1725" i="1" s="1"/>
  <c r="K1723" i="1"/>
  <c r="L1723" i="1" s="1"/>
  <c r="K1727" i="1"/>
  <c r="L1727" i="1" s="1"/>
  <c r="K1726" i="1"/>
  <c r="L1726" i="1" s="1"/>
  <c r="K1705" i="1"/>
  <c r="L1705" i="1" s="1"/>
  <c r="P1704" i="1" s="1"/>
  <c r="K1704" i="1"/>
  <c r="L1704" i="1" s="1"/>
  <c r="K1708" i="1"/>
  <c r="L1708" i="1" s="1"/>
  <c r="P1707" i="1" s="1"/>
  <c r="K1709" i="1"/>
  <c r="L1709" i="1" s="1"/>
  <c r="K1706" i="1"/>
  <c r="L1706" i="1" s="1"/>
  <c r="P1705" i="1" s="1"/>
  <c r="K1707" i="1"/>
  <c r="L1707" i="1" s="1"/>
  <c r="P1706" i="1" s="1"/>
  <c r="K1711" i="1"/>
  <c r="L1711" i="1" s="1"/>
  <c r="P1710" i="1" s="1"/>
  <c r="K1712" i="1"/>
  <c r="L1712" i="1" s="1"/>
  <c r="P1711" i="1" s="1"/>
  <c r="K1710" i="1"/>
  <c r="L1710" i="1" s="1"/>
  <c r="K1713" i="1"/>
  <c r="L1713" i="1" s="1"/>
  <c r="K1714" i="1"/>
  <c r="L1714" i="1" s="1"/>
  <c r="K1992" i="1"/>
  <c r="L1992" i="1" s="1"/>
  <c r="K1991" i="1"/>
  <c r="L1991" i="1" s="1"/>
  <c r="K1990" i="1"/>
  <c r="L1990" i="1" s="1"/>
  <c r="P1989" i="1" s="1"/>
  <c r="K1989" i="1"/>
  <c r="L1989" i="1" s="1"/>
  <c r="K1988" i="1"/>
  <c r="L1988" i="1" s="1"/>
  <c r="K1987" i="1"/>
  <c r="L1987" i="1" s="1"/>
  <c r="K1985" i="1"/>
  <c r="L1985" i="1" s="1"/>
  <c r="K1986" i="1"/>
  <c r="L1986" i="1" s="1"/>
  <c r="P1985" i="1" s="1"/>
  <c r="K1984" i="1"/>
  <c r="L1984" i="1" s="1"/>
  <c r="K1982" i="1"/>
  <c r="L1982" i="1" s="1"/>
  <c r="P1981" i="1" s="1"/>
  <c r="K1983" i="1"/>
  <c r="L1983" i="1" s="1"/>
  <c r="K1980" i="1"/>
  <c r="L1980" i="1" s="1"/>
  <c r="P1979" i="1" s="1"/>
  <c r="K1981" i="1"/>
  <c r="L1981" i="1" s="1"/>
  <c r="P1980" i="1" s="1"/>
  <c r="K1979" i="1"/>
  <c r="L1979" i="1" s="1"/>
  <c r="P1978" i="1" s="1"/>
  <c r="K1978" i="1"/>
  <c r="L1978" i="1" s="1"/>
  <c r="P1977" i="1" s="1"/>
  <c r="K1636" i="1"/>
  <c r="L1636" i="1" s="1"/>
  <c r="K1633" i="1"/>
  <c r="L1633" i="1" s="1"/>
  <c r="K1631" i="1"/>
  <c r="L1631" i="1"/>
  <c r="P1630" i="1" s="1"/>
  <c r="K1632" i="1"/>
  <c r="L1632" i="1" s="1"/>
  <c r="P1631" i="1" s="1"/>
  <c r="K1635" i="1"/>
  <c r="L1635" i="1" s="1"/>
  <c r="K1634" i="1"/>
  <c r="L1634" i="1" s="1"/>
  <c r="K1626" i="1"/>
  <c r="L1626" i="1" s="1"/>
  <c r="P1625" i="1" s="1"/>
  <c r="K1627" i="1"/>
  <c r="L1627" i="1" s="1"/>
  <c r="K1624" i="1"/>
  <c r="L1624" i="1" s="1"/>
  <c r="P1623" i="1" s="1"/>
  <c r="K1625" i="1"/>
  <c r="L1625" i="1" s="1"/>
  <c r="P1624" i="1" s="1"/>
  <c r="K1630" i="1"/>
  <c r="L1630" i="1" s="1"/>
  <c r="P1629" i="1" s="1"/>
  <c r="K1628" i="1"/>
  <c r="L1628" i="1" s="1"/>
  <c r="K1629" i="1"/>
  <c r="L1629" i="1" s="1"/>
  <c r="P1628" i="1" s="1"/>
  <c r="K1637" i="1"/>
  <c r="L1637" i="1" s="1"/>
  <c r="K1638" i="1"/>
  <c r="L1638" i="1" s="1"/>
  <c r="K1621" i="1"/>
  <c r="L1621" i="1" s="1"/>
  <c r="P1620" i="1" s="1"/>
  <c r="K1622" i="1"/>
  <c r="L1622" i="1" s="1"/>
  <c r="P1621" i="1" s="1"/>
  <c r="K1623" i="1"/>
  <c r="L1623" i="1" s="1"/>
  <c r="P1622" i="1" s="1"/>
  <c r="K2551" i="1"/>
  <c r="L2551" i="1" s="1"/>
  <c r="K2550" i="1"/>
  <c r="L2550" i="1" s="1"/>
  <c r="K2545" i="1"/>
  <c r="L2545" i="1" s="1"/>
  <c r="P2544" i="1" s="1"/>
  <c r="K2544" i="1"/>
  <c r="L2544" i="1" s="1"/>
  <c r="P2543" i="1" s="1"/>
  <c r="K2543" i="1"/>
  <c r="L2543" i="1" s="1"/>
  <c r="P2542" i="1" s="1"/>
  <c r="K2541" i="1"/>
  <c r="L2541" i="1" s="1"/>
  <c r="P2540" i="1" s="1"/>
  <c r="K2542" i="1"/>
  <c r="L2542" i="1" s="1"/>
  <c r="P2541" i="1" s="1"/>
  <c r="K2549" i="1"/>
  <c r="L2549" i="1" s="1"/>
  <c r="K2548" i="1"/>
  <c r="L2548" i="1" s="1"/>
  <c r="P2547" i="1" s="1"/>
  <c r="K2546" i="1"/>
  <c r="L2546" i="1" s="1"/>
  <c r="P2545" i="1" s="1"/>
  <c r="K2547" i="1"/>
  <c r="L2547" i="1" s="1"/>
  <c r="P2546" i="1" s="1"/>
  <c r="K2540" i="1"/>
  <c r="L2540" i="1" s="1"/>
  <c r="P2539" i="1" s="1"/>
  <c r="K2539" i="1"/>
  <c r="L2539" i="1" s="1"/>
  <c r="K2538" i="1"/>
  <c r="L2538" i="1" s="1"/>
  <c r="K2537" i="1"/>
  <c r="L2537" i="1" s="1"/>
  <c r="P2536" i="1" s="1"/>
  <c r="K820" i="1"/>
  <c r="L820" i="1" s="1"/>
  <c r="K821" i="1"/>
  <c r="L821" i="1"/>
  <c r="K819" i="1"/>
  <c r="L819" i="1" s="1"/>
  <c r="K818" i="1"/>
  <c r="L818" i="1" s="1"/>
  <c r="K811" i="1"/>
  <c r="L811" i="1" s="1"/>
  <c r="K812" i="1"/>
  <c r="L812" i="1" s="1"/>
  <c r="K809" i="1"/>
  <c r="L809" i="1" s="1"/>
  <c r="P808" i="1" s="1"/>
  <c r="K810" i="1"/>
  <c r="L810" i="1" s="1"/>
  <c r="P809" i="1" s="1"/>
  <c r="K814" i="1"/>
  <c r="L814" i="1" s="1"/>
  <c r="P813" i="1" s="1"/>
  <c r="K813" i="1"/>
  <c r="L813" i="1" s="1"/>
  <c r="P812" i="1" s="1"/>
  <c r="K816" i="1"/>
  <c r="L816" i="1" s="1"/>
  <c r="K815" i="1"/>
  <c r="L815" i="1" s="1"/>
  <c r="P814" i="1" s="1"/>
  <c r="K817" i="1"/>
  <c r="L817" i="1" s="1"/>
  <c r="K808" i="1"/>
  <c r="L808" i="1" s="1"/>
  <c r="P807" i="1" s="1"/>
  <c r="K806" i="1"/>
  <c r="L806" i="1" s="1"/>
  <c r="P805" i="1" s="1"/>
  <c r="K807" i="1"/>
  <c r="L807" i="1" s="1"/>
  <c r="P806" i="1" s="1"/>
  <c r="K2817" i="1"/>
  <c r="L2817" i="1" s="1"/>
  <c r="K2815" i="1"/>
  <c r="L2815" i="1" s="1"/>
  <c r="P2814" i="1" s="1"/>
  <c r="K2816" i="1"/>
  <c r="L2816" i="1" s="1"/>
  <c r="P2815" i="1" s="1"/>
  <c r="K2814" i="1"/>
  <c r="L2814" i="1" s="1"/>
  <c r="P2813" i="1" s="1"/>
  <c r="K2813" i="1"/>
  <c r="L2813" i="1" s="1"/>
  <c r="P2812" i="1" s="1"/>
  <c r="K2812" i="1"/>
  <c r="L2812" i="1" s="1"/>
  <c r="P2811" i="1" s="1"/>
  <c r="K2810" i="1"/>
  <c r="L2810" i="1" s="1"/>
  <c r="K2811" i="1"/>
  <c r="L2811" i="1" s="1"/>
  <c r="K2809" i="1"/>
  <c r="L2809" i="1" s="1"/>
  <c r="P2808" i="1" s="1"/>
  <c r="K2818" i="1"/>
  <c r="L2818" i="1" s="1"/>
  <c r="K2819" i="1"/>
  <c r="L2819" i="1" s="1"/>
  <c r="P2818" i="1" s="1"/>
  <c r="K2821" i="1"/>
  <c r="L2821" i="1" s="1"/>
  <c r="K2820" i="1"/>
  <c r="L2820" i="1" s="1"/>
  <c r="K2823" i="1"/>
  <c r="L2823" i="1" s="1"/>
  <c r="K2822" i="1"/>
  <c r="L2822" i="1" s="1"/>
  <c r="K369" i="1"/>
  <c r="L369" i="1" s="1"/>
  <c r="K359" i="1"/>
  <c r="L359" i="1" s="1"/>
  <c r="K360" i="1"/>
  <c r="L360" i="1" s="1"/>
  <c r="P359" i="1" s="1"/>
  <c r="K358" i="1"/>
  <c r="L358" i="1" s="1"/>
  <c r="K361" i="1"/>
  <c r="L361" i="1" s="1"/>
  <c r="P360" i="1" s="1"/>
  <c r="K357" i="1"/>
  <c r="L357" i="1" s="1"/>
  <c r="K364" i="1"/>
  <c r="L364" i="1" s="1"/>
  <c r="P363" i="1" s="1"/>
  <c r="K367" i="1"/>
  <c r="L367" i="1" s="1"/>
  <c r="K368" i="1"/>
  <c r="L368" i="1" s="1"/>
  <c r="P367" i="1" s="1"/>
  <c r="K366" i="1"/>
  <c r="L366" i="1" s="1"/>
  <c r="K365" i="1"/>
  <c r="L365" i="1" s="1"/>
  <c r="K363" i="1"/>
  <c r="L363" i="1" s="1"/>
  <c r="P362" i="1" s="1"/>
  <c r="K362" i="1"/>
  <c r="L362" i="1" s="1"/>
  <c r="P361" i="1" s="1"/>
  <c r="K1324" i="1"/>
  <c r="L1324" i="1" s="1"/>
  <c r="P1323" i="1" s="1"/>
  <c r="K1325" i="1"/>
  <c r="L1325" i="1" s="1"/>
  <c r="P1324" i="1" s="1"/>
  <c r="K1322" i="1"/>
  <c r="L1322" i="1" s="1"/>
  <c r="K1323" i="1"/>
  <c r="L1323" i="1" s="1"/>
  <c r="K1321" i="1"/>
  <c r="L1321" i="1" s="1"/>
  <c r="P1320" i="1" s="1"/>
  <c r="K1328" i="1"/>
  <c r="L1328" i="1" s="1"/>
  <c r="P1327" i="1" s="1"/>
  <c r="K1327" i="1"/>
  <c r="L1327" i="1" s="1"/>
  <c r="P1326" i="1" s="1"/>
  <c r="K1326" i="1"/>
  <c r="L1326" i="1" s="1"/>
  <c r="P1325" i="1" s="1"/>
  <c r="K1330" i="1"/>
  <c r="L1330" i="1" s="1"/>
  <c r="K1329" i="1"/>
  <c r="L1329" i="1" s="1"/>
  <c r="P1328" i="1" s="1"/>
  <c r="K1320" i="1"/>
  <c r="L1320" i="1" s="1"/>
  <c r="P1319" i="1" s="1"/>
  <c r="K1319" i="1"/>
  <c r="L1319" i="1" s="1"/>
  <c r="P1318" i="1" s="1"/>
  <c r="K1331" i="1"/>
  <c r="L1331" i="1" s="1"/>
  <c r="K1814" i="1"/>
  <c r="L1814" i="1" s="1"/>
  <c r="P1813" i="1" s="1"/>
  <c r="K1812" i="1"/>
  <c r="L1812" i="1" s="1"/>
  <c r="K1813" i="1"/>
  <c r="L1813" i="1" s="1"/>
  <c r="K1815" i="1"/>
  <c r="L1815" i="1" s="1"/>
  <c r="P1814" i="1" s="1"/>
  <c r="K1809" i="1"/>
  <c r="L1809" i="1" s="1"/>
  <c r="P1808" i="1" s="1"/>
  <c r="K1811" i="1"/>
  <c r="L1811" i="1" s="1"/>
  <c r="P1810" i="1" s="1"/>
  <c r="K1810" i="1"/>
  <c r="L1810" i="1" s="1"/>
  <c r="P1809" i="1" s="1"/>
  <c r="K1807" i="1"/>
  <c r="L1807" i="1" s="1"/>
  <c r="K1808" i="1"/>
  <c r="L1808" i="1" s="1"/>
  <c r="K822" i="1"/>
  <c r="L822" i="1" s="1"/>
  <c r="K823" i="1"/>
  <c r="L823" i="1" s="1"/>
  <c r="P822" i="1" s="1"/>
  <c r="K832" i="1"/>
  <c r="L832" i="1" s="1"/>
  <c r="P831" i="1" s="1"/>
  <c r="K831" i="1"/>
  <c r="L831" i="1" s="1"/>
  <c r="P830" i="1" s="1"/>
  <c r="K833" i="1"/>
  <c r="L833" i="1" s="1"/>
  <c r="K824" i="1"/>
  <c r="L824" i="1" s="1"/>
  <c r="P823" i="1" s="1"/>
  <c r="K828" i="1"/>
  <c r="L828" i="1" s="1"/>
  <c r="P827" i="1" s="1"/>
  <c r="K827" i="1"/>
  <c r="L827" i="1" s="1"/>
  <c r="P826" i="1" s="1"/>
  <c r="K825" i="1"/>
  <c r="L825" i="1" s="1"/>
  <c r="P824" i="1" s="1"/>
  <c r="K826" i="1"/>
  <c r="L826" i="1" s="1"/>
  <c r="P825" i="1" s="1"/>
  <c r="K829" i="1"/>
  <c r="L829" i="1" s="1"/>
  <c r="K830" i="1"/>
  <c r="L830" i="1" s="1"/>
  <c r="K2558" i="1"/>
  <c r="L2558" i="1" s="1"/>
  <c r="P2557" i="1" s="1"/>
  <c r="K2557" i="1"/>
  <c r="L2557" i="1" s="1"/>
  <c r="P2556" i="1" s="1"/>
  <c r="K2554" i="1"/>
  <c r="L2554" i="1" s="1"/>
  <c r="P2553" i="1" s="1"/>
  <c r="K2553" i="1"/>
  <c r="L2553" i="1" s="1"/>
  <c r="K2552" i="1"/>
  <c r="L2552" i="1" s="1"/>
  <c r="K2555" i="1"/>
  <c r="L2555" i="1" s="1"/>
  <c r="P2554" i="1" s="1"/>
  <c r="K2556" i="1"/>
  <c r="L2556" i="1" s="1"/>
  <c r="P2555" i="1" s="1"/>
  <c r="K653" i="1"/>
  <c r="L653" i="1" s="1"/>
  <c r="K654" i="1"/>
  <c r="L654" i="1" s="1"/>
  <c r="P653" i="1" s="1"/>
  <c r="K659" i="1"/>
  <c r="L659" i="1" s="1"/>
  <c r="K655" i="1"/>
  <c r="L655" i="1" s="1"/>
  <c r="K656" i="1"/>
  <c r="L656" i="1" s="1"/>
  <c r="K657" i="1"/>
  <c r="L657" i="1" s="1"/>
  <c r="P656" i="1" s="1"/>
  <c r="K658" i="1"/>
  <c r="L658" i="1" s="1"/>
  <c r="P657" i="1" s="1"/>
  <c r="K1941" i="1"/>
  <c r="L1941" i="1" s="1"/>
  <c r="P1940" i="1" s="1"/>
  <c r="K1942" i="1"/>
  <c r="L1942" i="1" s="1"/>
  <c r="P1941" i="1" s="1"/>
  <c r="K1944" i="1"/>
  <c r="L1944" i="1" s="1"/>
  <c r="K1945" i="1"/>
  <c r="L1945" i="1" s="1"/>
  <c r="K1943" i="1"/>
  <c r="L1943" i="1" s="1"/>
  <c r="P1942" i="1" s="1"/>
  <c r="K1946" i="1"/>
  <c r="L1946" i="1" s="1"/>
  <c r="P1945" i="1" s="1"/>
  <c r="K1947" i="1"/>
  <c r="L1947" i="1" s="1"/>
  <c r="P1946" i="1" s="1"/>
  <c r="K1009" i="1"/>
  <c r="L1009" i="1" s="1"/>
  <c r="P1008" i="1" s="1"/>
  <c r="K1010" i="1"/>
  <c r="L1010" i="1" s="1"/>
  <c r="K1011" i="1"/>
  <c r="L1011" i="1" s="1"/>
  <c r="K1012" i="1"/>
  <c r="L1012" i="1" s="1"/>
  <c r="P1011" i="1" s="1"/>
  <c r="K1013" i="1"/>
  <c r="L1013" i="1" s="1"/>
  <c r="P1012" i="1" s="1"/>
  <c r="K1014" i="1"/>
  <c r="L1014" i="1" s="1"/>
  <c r="P1013" i="1" s="1"/>
  <c r="K1015" i="1"/>
  <c r="L1015" i="1" s="1"/>
  <c r="P1014" i="1" s="1"/>
  <c r="K1703" i="1"/>
  <c r="L1703" i="1" s="1"/>
  <c r="K1701" i="1"/>
  <c r="L1701" i="1" s="1"/>
  <c r="P1700" i="1" s="1"/>
  <c r="K1702" i="1"/>
  <c r="L1702" i="1" s="1"/>
  <c r="P1701" i="1" s="1"/>
  <c r="K1700" i="1"/>
  <c r="L1700" i="1" s="1"/>
  <c r="P1699" i="1" s="1"/>
  <c r="K1696" i="1"/>
  <c r="L1696" i="1" s="1"/>
  <c r="P1695" i="1" s="1"/>
  <c r="K1697" i="1"/>
  <c r="L1697" i="1" s="1"/>
  <c r="P1696" i="1" s="1"/>
  <c r="K1698" i="1"/>
  <c r="L1698" i="1" s="1"/>
  <c r="K1699" i="1"/>
  <c r="L1699" i="1" s="1"/>
  <c r="K3298" i="1"/>
  <c r="L3298" i="1" s="1"/>
  <c r="P3297" i="1" s="1"/>
  <c r="K3299" i="1"/>
  <c r="L3299" i="1" s="1"/>
  <c r="P3298" i="1" s="1"/>
  <c r="K2031" i="1"/>
  <c r="L2031" i="1" s="1"/>
  <c r="P2030" i="1" s="1"/>
  <c r="K1816" i="1"/>
  <c r="L1816" i="1" s="1"/>
  <c r="G492" i="1"/>
  <c r="G1826" i="1"/>
  <c r="G2030" i="1"/>
  <c r="G1929" i="1"/>
  <c r="G2827" i="1"/>
  <c r="G1008" i="1"/>
  <c r="G991" i="1"/>
  <c r="G698" i="1"/>
  <c r="G699" i="1"/>
  <c r="G673" i="1"/>
  <c r="G674" i="1"/>
  <c r="G1976" i="1"/>
  <c r="G1977" i="1"/>
  <c r="G1948" i="1"/>
  <c r="G805" i="1"/>
  <c r="G3502" i="1"/>
  <c r="G1084" i="1"/>
  <c r="G195" i="1"/>
  <c r="G2807" i="1"/>
  <c r="G1542" i="1"/>
  <c r="G1573" i="1"/>
  <c r="G1559" i="1"/>
  <c r="G2451" i="1"/>
  <c r="G2449" i="1"/>
  <c r="G2929" i="1"/>
  <c r="G2946" i="1"/>
  <c r="G3431" i="1"/>
  <c r="G3430" i="1"/>
  <c r="G3436" i="1"/>
  <c r="G3435" i="1"/>
  <c r="G3543" i="1"/>
  <c r="G1792" i="1"/>
  <c r="G1793" i="1"/>
  <c r="G2598" i="1"/>
  <c r="G97" i="1"/>
  <c r="G94" i="1"/>
  <c r="G69" i="1"/>
  <c r="G540" i="1"/>
  <c r="G1458" i="1"/>
  <c r="G1457" i="1"/>
  <c r="G2707" i="1"/>
  <c r="G2733" i="1"/>
  <c r="G2756" i="1"/>
  <c r="G3101" i="1"/>
  <c r="G3383" i="1"/>
  <c r="G759" i="1"/>
  <c r="G311" i="1"/>
  <c r="G331" i="1"/>
  <c r="G1611" i="1"/>
  <c r="G1612" i="1"/>
  <c r="G1613" i="1"/>
  <c r="G2344" i="1"/>
  <c r="G2305" i="1"/>
  <c r="G1924" i="1"/>
  <c r="G1923" i="1"/>
  <c r="G2222" i="1"/>
  <c r="G2259" i="1"/>
  <c r="G2255" i="1"/>
  <c r="G2256" i="1"/>
  <c r="G2257" i="1"/>
  <c r="G2258" i="1"/>
  <c r="G2875" i="1"/>
  <c r="G2880" i="1"/>
  <c r="G2879" i="1"/>
  <c r="G2878" i="1"/>
  <c r="G2877" i="1"/>
  <c r="G967" i="1"/>
  <c r="G963" i="1"/>
  <c r="G964" i="1"/>
  <c r="G920" i="1"/>
  <c r="G948" i="1"/>
  <c r="G950" i="1"/>
  <c r="G1138" i="1"/>
  <c r="G1143" i="1"/>
  <c r="G1142" i="1"/>
  <c r="G1140" i="1"/>
  <c r="G3050" i="1"/>
  <c r="G3001" i="1"/>
  <c r="G3251" i="1"/>
  <c r="G1649" i="1"/>
  <c r="G1215" i="1"/>
  <c r="G1213" i="1"/>
  <c r="G2956" i="1"/>
  <c r="G2521" i="1"/>
  <c r="G2536" i="1"/>
  <c r="G2494" i="1"/>
  <c r="G2072" i="1"/>
  <c r="G2073" i="1"/>
  <c r="G1468" i="1"/>
  <c r="G1469" i="1"/>
  <c r="G1472" i="1"/>
  <c r="G1474" i="1"/>
  <c r="G2349" i="1"/>
  <c r="G2348" i="1"/>
  <c r="G244" i="1"/>
  <c r="G242" i="1"/>
  <c r="G243" i="1"/>
  <c r="G246" i="1"/>
  <c r="G247" i="1"/>
  <c r="G1218" i="1"/>
  <c r="G1222" i="1"/>
  <c r="G1219" i="1"/>
  <c r="G3208" i="1"/>
  <c r="G3245" i="1"/>
  <c r="G3194" i="1"/>
  <c r="G3196" i="1"/>
  <c r="G2123" i="1"/>
  <c r="G2165" i="1"/>
  <c r="G371" i="1"/>
  <c r="G2303" i="1"/>
  <c r="G2304" i="1"/>
  <c r="G2260" i="1"/>
  <c r="G199" i="1"/>
  <c r="G196" i="1"/>
  <c r="G241" i="1"/>
  <c r="G2657" i="1"/>
  <c r="G2619" i="1"/>
  <c r="G2620" i="1"/>
  <c r="G2622" i="1"/>
  <c r="G2621" i="1"/>
  <c r="G1037" i="1"/>
  <c r="G1040" i="1"/>
  <c r="G2415" i="1"/>
  <c r="G2414" i="1"/>
  <c r="G2417" i="1"/>
  <c r="G2418" i="1"/>
  <c r="G2416" i="1"/>
  <c r="G2412" i="1"/>
  <c r="G2413" i="1"/>
  <c r="G6" i="1"/>
  <c r="G5" i="1"/>
  <c r="G4" i="1"/>
  <c r="G2" i="1"/>
  <c r="G35" i="1"/>
  <c r="G8" i="1"/>
  <c r="G7" i="1"/>
  <c r="G3148" i="1"/>
  <c r="G3146" i="1"/>
  <c r="G2093" i="1"/>
  <c r="G2095" i="1"/>
  <c r="G2094" i="1"/>
  <c r="G2103" i="1"/>
  <c r="G3300" i="1"/>
  <c r="G3307" i="1"/>
  <c r="G3302" i="1"/>
  <c r="G3301" i="1"/>
  <c r="G3303" i="1"/>
  <c r="G1995" i="1"/>
  <c r="G1994" i="1"/>
  <c r="G1993" i="1"/>
  <c r="G1998" i="1"/>
  <c r="G1997" i="1"/>
  <c r="G1996" i="1"/>
  <c r="G2390" i="1"/>
  <c r="G2391" i="1"/>
  <c r="G133" i="1"/>
  <c r="G132" i="1"/>
  <c r="G150" i="1"/>
  <c r="G131" i="1"/>
  <c r="G636" i="1"/>
  <c r="G635" i="1"/>
  <c r="G637" i="1"/>
  <c r="G433" i="1"/>
  <c r="G434" i="1"/>
  <c r="G435" i="1"/>
  <c r="G904" i="1"/>
  <c r="G900" i="1"/>
  <c r="G1718" i="1"/>
  <c r="G1705" i="1"/>
  <c r="G1704" i="1"/>
  <c r="G1712" i="1"/>
  <c r="G1990" i="1"/>
  <c r="G1984" i="1"/>
  <c r="G1636" i="1"/>
  <c r="G1633" i="1"/>
  <c r="G1632" i="1"/>
  <c r="G1634" i="1"/>
  <c r="G1637" i="1"/>
  <c r="G1638" i="1"/>
  <c r="G1621" i="1"/>
  <c r="G1622" i="1"/>
  <c r="G1623" i="1"/>
  <c r="G2551" i="1"/>
  <c r="G2550" i="1"/>
  <c r="G2544" i="1"/>
  <c r="G2549" i="1"/>
  <c r="G821" i="1"/>
  <c r="G819" i="1"/>
  <c r="G818" i="1"/>
  <c r="G816" i="1"/>
  <c r="G815" i="1"/>
  <c r="G817" i="1"/>
  <c r="G808" i="1"/>
  <c r="G2817" i="1"/>
  <c r="G2815" i="1"/>
  <c r="G2809" i="1"/>
  <c r="G2818" i="1"/>
  <c r="G2819" i="1"/>
  <c r="G2821" i="1"/>
  <c r="G2820" i="1"/>
  <c r="G2823" i="1"/>
  <c r="G2822" i="1"/>
  <c r="G369" i="1"/>
  <c r="G359" i="1"/>
  <c r="G360" i="1"/>
  <c r="G358" i="1"/>
  <c r="G361" i="1"/>
  <c r="G357" i="1"/>
  <c r="G364" i="1"/>
  <c r="G368" i="1"/>
  <c r="G366" i="1"/>
  <c r="G365" i="1"/>
  <c r="G363" i="1"/>
  <c r="G362" i="1"/>
  <c r="G1324" i="1"/>
  <c r="G1325" i="1"/>
  <c r="G1322" i="1"/>
  <c r="G1323" i="1"/>
  <c r="G1321" i="1"/>
  <c r="G1328" i="1"/>
  <c r="G1327" i="1"/>
  <c r="G1326" i="1"/>
  <c r="G1330" i="1"/>
  <c r="G1329" i="1"/>
  <c r="G1320" i="1"/>
  <c r="G1319" i="1"/>
  <c r="G1331" i="1"/>
  <c r="G1814" i="1"/>
  <c r="G1813" i="1"/>
  <c r="G1815" i="1"/>
  <c r="G1809" i="1"/>
  <c r="G1811" i="1"/>
  <c r="G1810" i="1"/>
  <c r="G1808" i="1"/>
  <c r="G822" i="1"/>
  <c r="G823" i="1"/>
  <c r="G832" i="1"/>
  <c r="G831" i="1"/>
  <c r="G833" i="1"/>
  <c r="G824" i="1"/>
  <c r="G828" i="1"/>
  <c r="G827" i="1"/>
  <c r="G825" i="1"/>
  <c r="G826" i="1"/>
  <c r="G829" i="1"/>
  <c r="G830" i="1"/>
  <c r="G2558" i="1"/>
  <c r="G2557" i="1"/>
  <c r="G2554" i="1"/>
  <c r="G2553" i="1"/>
  <c r="G2552" i="1"/>
  <c r="G2555" i="1"/>
  <c r="G653" i="1"/>
  <c r="G654" i="1"/>
  <c r="G659" i="1"/>
  <c r="G655" i="1"/>
  <c r="G656" i="1"/>
  <c r="G657" i="1"/>
  <c r="G658" i="1"/>
  <c r="G1941" i="1"/>
  <c r="G1942" i="1"/>
  <c r="G1945" i="1"/>
  <c r="G1943" i="1"/>
  <c r="G1946" i="1"/>
  <c r="G1947" i="1"/>
  <c r="G1009" i="1"/>
  <c r="G1010" i="1"/>
  <c r="G1011" i="1"/>
  <c r="G1012" i="1"/>
  <c r="G1013" i="1"/>
  <c r="G1014" i="1"/>
  <c r="G1015" i="1"/>
  <c r="G1703" i="1"/>
  <c r="G1702" i="1"/>
  <c r="G1700" i="1"/>
  <c r="G1696" i="1"/>
  <c r="G1697" i="1"/>
  <c r="G1698" i="1"/>
  <c r="G1699" i="1"/>
  <c r="G3298" i="1"/>
  <c r="G3299" i="1"/>
  <c r="G2031" i="1"/>
  <c r="G3565" i="1"/>
  <c r="P227" i="1" l="1"/>
  <c r="P2379" i="1"/>
  <c r="P585" i="1"/>
  <c r="P326" i="1"/>
  <c r="P2721" i="1"/>
  <c r="P1404" i="1"/>
  <c r="P1689" i="1"/>
  <c r="P1280" i="1"/>
  <c r="P940" i="1"/>
  <c r="P2237" i="1"/>
  <c r="P2893" i="1"/>
  <c r="P3283" i="1"/>
  <c r="P948" i="1"/>
  <c r="P572" i="1"/>
  <c r="P324" i="1"/>
  <c r="P3111" i="1"/>
  <c r="P1392" i="1"/>
  <c r="P3374" i="1"/>
  <c r="P1201" i="1"/>
  <c r="P1690" i="1"/>
  <c r="P1296" i="1"/>
  <c r="P3044" i="1"/>
  <c r="P938" i="1"/>
  <c r="P2243" i="1"/>
  <c r="P747" i="1"/>
  <c r="P1355" i="1"/>
  <c r="P3110" i="1"/>
  <c r="P2718" i="1"/>
  <c r="P3373" i="1"/>
  <c r="P2972" i="1"/>
  <c r="P3486" i="1"/>
  <c r="P1119" i="1"/>
  <c r="P2860" i="1"/>
  <c r="P1903" i="1"/>
  <c r="P2906" i="1"/>
  <c r="P3556" i="1"/>
  <c r="P466" i="1"/>
  <c r="P1162" i="1"/>
  <c r="P2760" i="1"/>
  <c r="M356" i="1"/>
  <c r="M2080" i="1"/>
  <c r="N2080" i="1" s="1"/>
  <c r="M708" i="1"/>
  <c r="N708" i="1" s="1"/>
  <c r="M670" i="1"/>
  <c r="N670" i="1" s="1"/>
  <c r="M1877" i="1"/>
  <c r="N1877" i="1" s="1"/>
  <c r="M1805" i="1"/>
  <c r="N1805" i="1" s="1"/>
  <c r="M2660" i="1"/>
  <c r="N2660" i="1" s="1"/>
  <c r="M2690" i="1"/>
  <c r="N2690" i="1" s="1"/>
  <c r="M55" i="1"/>
  <c r="N55" i="1" s="1"/>
  <c r="M46" i="1"/>
  <c r="N46" i="1" s="1"/>
  <c r="M2893" i="1"/>
  <c r="N2893" i="1" s="1"/>
  <c r="M2899" i="1"/>
  <c r="N2899" i="1" s="1"/>
  <c r="M2079" i="1"/>
  <c r="N2079" i="1" s="1"/>
  <c r="M1755" i="1"/>
  <c r="N1755" i="1" s="1"/>
  <c r="M992" i="1"/>
  <c r="N992" i="1" s="1"/>
  <c r="M671" i="1"/>
  <c r="N671" i="1" s="1"/>
  <c r="M1155" i="1"/>
  <c r="N1155" i="1" s="1"/>
  <c r="M180" i="1"/>
  <c r="N180" i="1" s="1"/>
  <c r="M2468" i="1"/>
  <c r="N2468" i="1" s="1"/>
  <c r="M56" i="1"/>
  <c r="N56" i="1" s="1"/>
  <c r="M3512" i="1"/>
  <c r="N3512" i="1" s="1"/>
  <c r="M1153" i="1"/>
  <c r="N1153" i="1" s="1"/>
  <c r="M181" i="1"/>
  <c r="N181" i="1" s="1"/>
  <c r="M1883" i="1"/>
  <c r="N1883" i="1" s="1"/>
  <c r="M3092" i="1"/>
  <c r="N3092" i="1" s="1"/>
  <c r="M2563" i="1"/>
  <c r="N2563" i="1" s="1"/>
  <c r="M2175" i="1"/>
  <c r="N2175" i="1" s="1"/>
  <c r="M2895" i="1"/>
  <c r="M2901" i="1"/>
  <c r="M2728" i="1"/>
  <c r="N2728" i="1" s="1"/>
  <c r="M2736" i="1"/>
  <c r="M3117" i="1"/>
  <c r="N3117" i="1" s="1"/>
  <c r="M3131" i="1"/>
  <c r="N3131" i="1" s="1"/>
  <c r="M2696" i="1"/>
  <c r="N2696" i="1" s="1"/>
  <c r="M501" i="1"/>
  <c r="N501" i="1" s="1"/>
  <c r="M3333" i="1"/>
  <c r="N3333" i="1" s="1"/>
  <c r="M1956" i="1"/>
  <c r="N1956" i="1" s="1"/>
  <c r="M1087" i="1"/>
  <c r="N1087" i="1" s="1"/>
  <c r="M2945" i="1"/>
  <c r="N2945" i="1" s="1"/>
  <c r="M1884" i="1"/>
  <c r="N1884" i="1" s="1"/>
  <c r="M3093" i="1"/>
  <c r="N3093" i="1" s="1"/>
  <c r="M2658" i="1"/>
  <c r="N2658" i="1" s="1"/>
  <c r="M2615" i="1"/>
  <c r="N2615" i="1" s="1"/>
  <c r="M2173" i="1"/>
  <c r="M49" i="1"/>
  <c r="N49" i="1" s="1"/>
  <c r="M523" i="1"/>
  <c r="N523" i="1" s="1"/>
  <c r="M1406" i="1"/>
  <c r="M2896" i="1"/>
  <c r="N2896" i="1" s="1"/>
  <c r="M2734" i="1"/>
  <c r="N2734" i="1" s="1"/>
  <c r="M159" i="1"/>
  <c r="N159" i="1" s="1"/>
  <c r="M500" i="1"/>
  <c r="N500" i="1" s="1"/>
  <c r="M2767" i="1"/>
  <c r="N2767" i="1" s="1"/>
  <c r="M3334" i="1"/>
  <c r="N3334" i="1" s="1"/>
  <c r="M1752" i="1"/>
  <c r="N1752" i="1" s="1"/>
  <c r="M2789" i="1"/>
  <c r="N2789" i="1" s="1"/>
  <c r="M2465" i="1"/>
  <c r="N2465" i="1" s="1"/>
  <c r="M2942" i="1"/>
  <c r="N2942" i="1" s="1"/>
  <c r="M3458" i="1"/>
  <c r="N3458" i="1" s="1"/>
  <c r="M3560" i="1"/>
  <c r="N3560" i="1" s="1"/>
  <c r="M3555" i="1"/>
  <c r="N3555" i="1" s="1"/>
  <c r="M1879" i="1"/>
  <c r="N1879" i="1" s="1"/>
  <c r="M3096" i="1"/>
  <c r="N3096" i="1" s="1"/>
  <c r="M518" i="1"/>
  <c r="M3120" i="1"/>
  <c r="N3120" i="1" s="1"/>
  <c r="M2939" i="1"/>
  <c r="N2939" i="1" s="1"/>
  <c r="M2562" i="1"/>
  <c r="N2562" i="1" s="1"/>
  <c r="M3118" i="1"/>
  <c r="N3118" i="1" s="1"/>
  <c r="M3126" i="1"/>
  <c r="N3126" i="1" s="1"/>
  <c r="M326" i="1"/>
  <c r="M583" i="1"/>
  <c r="N583" i="1" s="1"/>
  <c r="M939" i="1"/>
  <c r="N939" i="1" s="1"/>
  <c r="M1127" i="1"/>
  <c r="N1127" i="1" s="1"/>
  <c r="M856" i="1"/>
  <c r="M3119" i="1"/>
  <c r="N3119" i="1" s="1"/>
  <c r="M3123" i="1"/>
  <c r="N3123" i="1" s="1"/>
  <c r="M3405" i="1"/>
  <c r="N3405" i="1" s="1"/>
  <c r="M757" i="1"/>
  <c r="M1909" i="1"/>
  <c r="N1909" i="1" s="1"/>
  <c r="M940" i="1"/>
  <c r="N940" i="1" s="1"/>
  <c r="M3039" i="1"/>
  <c r="M1686" i="1"/>
  <c r="N1686" i="1" s="1"/>
  <c r="M669" i="1"/>
  <c r="N669" i="1" s="1"/>
  <c r="M3454" i="1"/>
  <c r="N3454" i="1" s="1"/>
  <c r="M1358" i="1"/>
  <c r="N1358" i="1" s="1"/>
  <c r="M3406" i="1"/>
  <c r="N3406" i="1" s="1"/>
  <c r="M751" i="1"/>
  <c r="N751" i="1" s="1"/>
  <c r="M579" i="1"/>
  <c r="N579" i="1" s="1"/>
  <c r="M2234" i="1"/>
  <c r="N2234" i="1" s="1"/>
  <c r="M2238" i="1"/>
  <c r="N2238" i="1" s="1"/>
  <c r="M941" i="1"/>
  <c r="N941" i="1" s="1"/>
  <c r="M1129" i="1"/>
  <c r="M2727" i="1"/>
  <c r="N2727" i="1" s="1"/>
  <c r="M3121" i="1"/>
  <c r="N3121" i="1" s="1"/>
  <c r="M1353" i="1"/>
  <c r="N1353" i="1" s="1"/>
  <c r="M3404" i="1"/>
  <c r="N3404" i="1" s="1"/>
  <c r="M752" i="1"/>
  <c r="N752" i="1" s="1"/>
  <c r="M2328" i="1"/>
  <c r="N2328" i="1" s="1"/>
  <c r="M1913" i="1"/>
  <c r="N1913" i="1" s="1"/>
  <c r="M2233" i="1"/>
  <c r="N2233" i="1" s="1"/>
  <c r="M2239" i="1"/>
  <c r="N2239" i="1" s="1"/>
  <c r="M951" i="1"/>
  <c r="N951" i="1" s="1"/>
  <c r="M1122" i="1"/>
  <c r="N1122" i="1" s="1"/>
  <c r="M3025" i="1"/>
  <c r="N3025" i="1" s="1"/>
  <c r="M3031" i="1"/>
  <c r="N3031" i="1" s="1"/>
  <c r="M3040" i="1"/>
  <c r="N3040" i="1" s="1"/>
  <c r="M2792" i="1"/>
  <c r="N2792" i="1" s="1"/>
  <c r="M2466" i="1"/>
  <c r="N2466" i="1" s="1"/>
  <c r="M1400" i="1"/>
  <c r="N1400" i="1" s="1"/>
  <c r="M3115" i="1"/>
  <c r="M1351" i="1"/>
  <c r="N1351" i="1" s="1"/>
  <c r="M3403" i="1"/>
  <c r="N3403" i="1" s="1"/>
  <c r="M329" i="1"/>
  <c r="N329" i="1" s="1"/>
  <c r="M337" i="1"/>
  <c r="M581" i="1"/>
  <c r="N581" i="1" s="1"/>
  <c r="M937" i="1"/>
  <c r="N937" i="1" s="1"/>
  <c r="M1125" i="1"/>
  <c r="N1125" i="1" s="1"/>
  <c r="M3289" i="1"/>
  <c r="N3289" i="1" s="1"/>
  <c r="M1675" i="1"/>
  <c r="P1674" i="1" s="1"/>
  <c r="M2765" i="1"/>
  <c r="N2765" i="1" s="1"/>
  <c r="M2730" i="1"/>
  <c r="N2730" i="1" s="1"/>
  <c r="M1352" i="1"/>
  <c r="N1352" i="1" s="1"/>
  <c r="M3401" i="1"/>
  <c r="N3401" i="1" s="1"/>
  <c r="M573" i="1"/>
  <c r="M2861" i="1"/>
  <c r="N2861" i="1" s="1"/>
  <c r="M938" i="1"/>
  <c r="N938" i="1" s="1"/>
  <c r="M3032" i="1"/>
  <c r="N3032" i="1" s="1"/>
  <c r="M3288" i="1"/>
  <c r="N3288" i="1" s="1"/>
  <c r="M3377" i="1"/>
  <c r="M2521" i="1"/>
  <c r="M1511" i="1"/>
  <c r="M2379" i="1"/>
  <c r="N2379" i="1" s="1"/>
  <c r="M292" i="1"/>
  <c r="M412" i="1"/>
  <c r="M416" i="1"/>
  <c r="M2112" i="1"/>
  <c r="M3322" i="1"/>
  <c r="M3315" i="1"/>
  <c r="M2012" i="1"/>
  <c r="N2012" i="1" s="1"/>
  <c r="M2008" i="1"/>
  <c r="M892" i="1"/>
  <c r="M3493" i="1"/>
  <c r="M3495" i="1"/>
  <c r="P3494" i="1" s="1"/>
  <c r="M1679" i="1"/>
  <c r="N1679" i="1" s="1"/>
  <c r="M3371" i="1"/>
  <c r="N3371" i="1" s="1"/>
  <c r="M293" i="1"/>
  <c r="M1253" i="1"/>
  <c r="N1253" i="1" s="1"/>
  <c r="M2650" i="1"/>
  <c r="M1208" i="1"/>
  <c r="N1208" i="1" s="1"/>
  <c r="M1200" i="1"/>
  <c r="N1200" i="1" s="1"/>
  <c r="M2519" i="1"/>
  <c r="N2519" i="1" s="1"/>
  <c r="M286" i="1"/>
  <c r="M2291" i="1"/>
  <c r="M1683" i="1"/>
  <c r="N1683" i="1" s="1"/>
  <c r="M2987" i="1"/>
  <c r="M2990" i="1"/>
  <c r="N2990" i="1" s="1"/>
  <c r="M3380" i="1"/>
  <c r="M3375" i="1"/>
  <c r="M2520" i="1"/>
  <c r="N2520" i="1" s="1"/>
  <c r="M1506" i="1"/>
  <c r="M2373" i="1"/>
  <c r="M2376" i="1"/>
  <c r="M287" i="1"/>
  <c r="M2286" i="1"/>
  <c r="M2438" i="1"/>
  <c r="M3171" i="1"/>
  <c r="M3287" i="1"/>
  <c r="M1687" i="1"/>
  <c r="N1687" i="1" s="1"/>
  <c r="M1677" i="1"/>
  <c r="M1206" i="1"/>
  <c r="N1206" i="1" s="1"/>
  <c r="M2058" i="1"/>
  <c r="M1499" i="1"/>
  <c r="N1499" i="1" s="1"/>
  <c r="M1509" i="1"/>
  <c r="N1509" i="1" s="1"/>
  <c r="M288" i="1"/>
  <c r="N288" i="1" s="1"/>
  <c r="M294" i="1"/>
  <c r="M3235" i="1"/>
  <c r="N3235" i="1" s="1"/>
  <c r="M2437" i="1"/>
  <c r="M3286" i="1"/>
  <c r="M2518" i="1"/>
  <c r="N2518" i="1" s="1"/>
  <c r="M2062" i="1"/>
  <c r="N2062" i="1" s="1"/>
  <c r="M1500" i="1"/>
  <c r="N1500" i="1" s="1"/>
  <c r="M2378" i="1"/>
  <c r="N2378" i="1" s="1"/>
  <c r="M3236" i="1"/>
  <c r="N3236" i="1" s="1"/>
  <c r="M411" i="1"/>
  <c r="N411" i="1" s="1"/>
  <c r="M2436" i="1"/>
  <c r="N2436" i="1" s="1"/>
  <c r="M24" i="1"/>
  <c r="N24" i="1" s="1"/>
  <c r="M3164" i="1"/>
  <c r="N3164" i="1" s="1"/>
  <c r="M369" i="1"/>
  <c r="M821" i="1"/>
  <c r="M1635" i="1"/>
  <c r="M1991" i="1"/>
  <c r="M1721" i="1"/>
  <c r="M1715" i="1"/>
  <c r="M1031" i="1"/>
  <c r="M1029" i="1"/>
  <c r="M911" i="1"/>
  <c r="M916" i="1"/>
  <c r="M906" i="1"/>
  <c r="M615" i="1"/>
  <c r="N615" i="1" s="1"/>
  <c r="M606" i="1"/>
  <c r="N606" i="1" s="1"/>
  <c r="M447" i="1"/>
  <c r="M444" i="1"/>
  <c r="M438" i="1"/>
  <c r="M646" i="1"/>
  <c r="M640" i="1"/>
  <c r="N640" i="1" s="1"/>
  <c r="M151" i="1"/>
  <c r="M148" i="1"/>
  <c r="M139" i="1"/>
  <c r="M2393" i="1"/>
  <c r="M2397" i="1"/>
  <c r="M2006" i="1"/>
  <c r="M2003" i="1"/>
  <c r="N2003" i="1" s="1"/>
  <c r="M2016" i="1"/>
  <c r="M3313" i="1"/>
  <c r="N3313" i="1" s="1"/>
  <c r="M3316" i="1"/>
  <c r="M2114" i="1"/>
  <c r="N2114" i="1" s="1"/>
  <c r="P2182" i="1"/>
  <c r="P3053" i="1"/>
  <c r="P2471" i="1"/>
  <c r="P3507" i="1"/>
  <c r="P1955" i="1"/>
  <c r="P500" i="1"/>
  <c r="P159" i="1"/>
  <c r="P1828" i="1"/>
  <c r="M1530" i="1"/>
  <c r="N1530" i="1" s="1"/>
  <c r="M987" i="1"/>
  <c r="N987" i="1" s="1"/>
  <c r="M1960" i="1"/>
  <c r="N1960" i="1" s="1"/>
  <c r="M1091" i="1"/>
  <c r="N1091" i="1" s="1"/>
  <c r="M182" i="1"/>
  <c r="N182" i="1" s="1"/>
  <c r="M179" i="1"/>
  <c r="N179" i="1" s="1"/>
  <c r="M460" i="1"/>
  <c r="N460" i="1" s="1"/>
  <c r="M468" i="1"/>
  <c r="N468" i="1" s="1"/>
  <c r="M462" i="1"/>
  <c r="N462" i="1" s="1"/>
  <c r="M2461" i="1"/>
  <c r="N2461" i="1" s="1"/>
  <c r="M2948" i="1"/>
  <c r="N2948" i="1" s="1"/>
  <c r="M2944" i="1"/>
  <c r="N2944" i="1" s="1"/>
  <c r="M3456" i="1"/>
  <c r="N3456" i="1" s="1"/>
  <c r="M3452" i="1"/>
  <c r="N3452" i="1" s="1"/>
  <c r="M2568" i="1"/>
  <c r="N2568" i="1" s="1"/>
  <c r="M525" i="1"/>
  <c r="N525" i="1" s="1"/>
  <c r="M2724" i="1"/>
  <c r="M1961" i="1"/>
  <c r="N1961" i="1" s="1"/>
  <c r="M783" i="1"/>
  <c r="N783" i="1" s="1"/>
  <c r="M3514" i="1"/>
  <c r="N3514" i="1" s="1"/>
  <c r="M1160" i="1"/>
  <c r="N1160" i="1" s="1"/>
  <c r="M1151" i="1"/>
  <c r="N1151" i="1" s="1"/>
  <c r="M3457" i="1"/>
  <c r="N3457" i="1" s="1"/>
  <c r="M3450" i="1"/>
  <c r="N3450" i="1" s="1"/>
  <c r="M3453" i="1"/>
  <c r="N3453" i="1" s="1"/>
  <c r="M1885" i="1"/>
  <c r="N1885" i="1" s="1"/>
  <c r="M1872" i="1"/>
  <c r="N1872" i="1" s="1"/>
  <c r="M3099" i="1"/>
  <c r="N3099" i="1" s="1"/>
  <c r="M3091" i="1"/>
  <c r="N3091" i="1" s="1"/>
  <c r="M2559" i="1"/>
  <c r="N2559" i="1" s="1"/>
  <c r="M2178" i="1"/>
  <c r="N2178" i="1" s="1"/>
  <c r="M2181" i="1"/>
  <c r="N2181" i="1" s="1"/>
  <c r="M526" i="1"/>
  <c r="N526" i="1" s="1"/>
  <c r="M2762" i="1"/>
  <c r="N2762" i="1" s="1"/>
  <c r="M668" i="1"/>
  <c r="N668" i="1" s="1"/>
  <c r="M672" i="1"/>
  <c r="N672" i="1" s="1"/>
  <c r="M178" i="1"/>
  <c r="N178" i="1" s="1"/>
  <c r="M1552" i="1"/>
  <c r="N1552" i="1" s="1"/>
  <c r="M1554" i="1"/>
  <c r="N1554" i="1" s="1"/>
  <c r="M2940" i="1"/>
  <c r="N2940" i="1" s="1"/>
  <c r="M3461" i="1"/>
  <c r="N3461" i="1" s="1"/>
  <c r="M3562" i="1"/>
  <c r="N3562" i="1" s="1"/>
  <c r="M3553" i="1"/>
  <c r="N3553" i="1" s="1"/>
  <c r="M3556" i="1"/>
  <c r="N3556" i="1" s="1"/>
  <c r="M1874" i="1"/>
  <c r="N1874" i="1" s="1"/>
  <c r="M1806" i="1"/>
  <c r="N1806" i="1" s="1"/>
  <c r="M522" i="1"/>
  <c r="M2723" i="1"/>
  <c r="N2723" i="1" s="1"/>
  <c r="M3122" i="1"/>
  <c r="N3122" i="1" s="1"/>
  <c r="M1348" i="1"/>
  <c r="N1348" i="1" s="1"/>
  <c r="M1734" i="1"/>
  <c r="N1734" i="1" s="1"/>
  <c r="M2768" i="1"/>
  <c r="N2768" i="1" s="1"/>
  <c r="M2763" i="1"/>
  <c r="N2763" i="1" s="1"/>
  <c r="M785" i="1"/>
  <c r="N785" i="1" s="1"/>
  <c r="M781" i="1"/>
  <c r="N781" i="1" s="1"/>
  <c r="M3517" i="1"/>
  <c r="N3517" i="1" s="1"/>
  <c r="M1090" i="1"/>
  <c r="N1090" i="1" s="1"/>
  <c r="M1154" i="1"/>
  <c r="N1154" i="1" s="1"/>
  <c r="M467" i="1"/>
  <c r="N467" i="1" s="1"/>
  <c r="M2464" i="1"/>
  <c r="N2464" i="1" s="1"/>
  <c r="M3448" i="1"/>
  <c r="N3448" i="1" s="1"/>
  <c r="M3087" i="1"/>
  <c r="N3087" i="1" s="1"/>
  <c r="M58" i="1"/>
  <c r="M517" i="1"/>
  <c r="N517" i="1" s="1"/>
  <c r="M1398" i="1"/>
  <c r="M2721" i="1"/>
  <c r="N2721" i="1" s="1"/>
  <c r="M1529" i="1"/>
  <c r="N1529" i="1" s="1"/>
  <c r="M2761" i="1"/>
  <c r="N2761" i="1" s="1"/>
  <c r="M706" i="1"/>
  <c r="N706" i="1" s="1"/>
  <c r="M1957" i="1"/>
  <c r="N1957" i="1" s="1"/>
  <c r="M1086" i="1"/>
  <c r="N1086" i="1" s="1"/>
  <c r="M183" i="1"/>
  <c r="N183" i="1" s="1"/>
  <c r="M1560" i="1"/>
  <c r="N1560" i="1" s="1"/>
  <c r="M3460" i="1"/>
  <c r="N3460" i="1" s="1"/>
  <c r="M3449" i="1"/>
  <c r="N3449" i="1" s="1"/>
  <c r="M3552" i="1"/>
  <c r="N3552" i="1" s="1"/>
  <c r="M1801" i="1"/>
  <c r="N1801" i="1" s="1"/>
  <c r="M2616" i="1"/>
  <c r="M2182" i="1"/>
  <c r="N2182" i="1" s="1"/>
  <c r="M59" i="1"/>
  <c r="N59" i="1" s="1"/>
  <c r="M2891" i="1"/>
  <c r="N2891" i="1" s="1"/>
  <c r="M2897" i="1"/>
  <c r="N2897" i="1" s="1"/>
  <c r="M2904" i="1"/>
  <c r="N2904" i="1" s="1"/>
  <c r="M3112" i="1"/>
  <c r="N3112" i="1" s="1"/>
  <c r="M1350" i="1"/>
  <c r="M675" i="1"/>
  <c r="N675" i="1" s="1"/>
  <c r="M2790" i="1"/>
  <c r="N2790" i="1" s="1"/>
  <c r="M470" i="1"/>
  <c r="N470" i="1" s="1"/>
  <c r="M2689" i="1"/>
  <c r="N2689" i="1" s="1"/>
  <c r="M1356" i="1"/>
  <c r="N1356" i="1" s="1"/>
  <c r="M1360" i="1"/>
  <c r="N1360" i="1" s="1"/>
  <c r="M1591" i="1"/>
  <c r="M1601" i="1"/>
  <c r="N1601" i="1" s="1"/>
  <c r="M570" i="1"/>
  <c r="N570" i="1" s="1"/>
  <c r="M574" i="1"/>
  <c r="N574" i="1" s="1"/>
  <c r="M2241" i="1"/>
  <c r="M946" i="1"/>
  <c r="N946" i="1" s="1"/>
  <c r="M3026" i="1"/>
  <c r="N3026" i="1" s="1"/>
  <c r="M3034" i="1"/>
  <c r="M851" i="1"/>
  <c r="N851" i="1" s="1"/>
  <c r="M859" i="1"/>
  <c r="N859" i="1" s="1"/>
  <c r="M1306" i="1"/>
  <c r="N1306" i="1" s="1"/>
  <c r="M3510" i="1"/>
  <c r="N3510" i="1" s="1"/>
  <c r="M1408" i="1"/>
  <c r="N1408" i="1" s="1"/>
  <c r="M1361" i="1"/>
  <c r="M1365" i="1"/>
  <c r="N1365" i="1" s="1"/>
  <c r="M3397" i="1"/>
  <c r="N3397" i="1" s="1"/>
  <c r="M327" i="1"/>
  <c r="M332" i="1"/>
  <c r="N332" i="1" s="1"/>
  <c r="M2324" i="1"/>
  <c r="M2240" i="1"/>
  <c r="N2240" i="1" s="1"/>
  <c r="M2868" i="1"/>
  <c r="N2868" i="1" s="1"/>
  <c r="M3017" i="1"/>
  <c r="N3017" i="1" s="1"/>
  <c r="M3019" i="1"/>
  <c r="N3019" i="1" s="1"/>
  <c r="M3027" i="1"/>
  <c r="N3027" i="1" s="1"/>
  <c r="M3033" i="1"/>
  <c r="N3033" i="1" s="1"/>
  <c r="M852" i="1"/>
  <c r="N852" i="1" s="1"/>
  <c r="M855" i="1"/>
  <c r="M885" i="1"/>
  <c r="N885" i="1" s="1"/>
  <c r="M3283" i="1"/>
  <c r="N3283" i="1" s="1"/>
  <c r="M1194" i="1"/>
  <c r="M1207" i="1"/>
  <c r="N1207" i="1" s="1"/>
  <c r="M1830" i="1"/>
  <c r="N1830" i="1" s="1"/>
  <c r="M1756" i="1"/>
  <c r="N1756" i="1" s="1"/>
  <c r="M1562" i="1"/>
  <c r="N1562" i="1" s="1"/>
  <c r="M2947" i="1"/>
  <c r="N2947" i="1" s="1"/>
  <c r="M2739" i="1"/>
  <c r="N2739" i="1" s="1"/>
  <c r="M3116" i="1"/>
  <c r="N3116" i="1" s="1"/>
  <c r="M3399" i="1"/>
  <c r="N3399" i="1" s="1"/>
  <c r="M754" i="1"/>
  <c r="N754" i="1" s="1"/>
  <c r="M328" i="1"/>
  <c r="N328" i="1" s="1"/>
  <c r="M1593" i="1"/>
  <c r="N1593" i="1" s="1"/>
  <c r="M572" i="1"/>
  <c r="N572" i="1" s="1"/>
  <c r="M576" i="1"/>
  <c r="M2326" i="1"/>
  <c r="N2326" i="1" s="1"/>
  <c r="M2321" i="1"/>
  <c r="N2321" i="1" s="1"/>
  <c r="M1914" i="1"/>
  <c r="N1914" i="1" s="1"/>
  <c r="M2242" i="1"/>
  <c r="N2242" i="1" s="1"/>
  <c r="M1123" i="1"/>
  <c r="N1123" i="1" s="1"/>
  <c r="M3029" i="1"/>
  <c r="N3029" i="1" s="1"/>
  <c r="M3035" i="1"/>
  <c r="N3035" i="1" s="1"/>
  <c r="M857" i="1"/>
  <c r="N857" i="1" s="1"/>
  <c r="M1308" i="1"/>
  <c r="N1308" i="1" s="1"/>
  <c r="M3516" i="1"/>
  <c r="N3516" i="1" s="1"/>
  <c r="M1558" i="1"/>
  <c r="N1558" i="1" s="1"/>
  <c r="M2737" i="1"/>
  <c r="N2737" i="1" s="1"/>
  <c r="M3129" i="1"/>
  <c r="M333" i="1"/>
  <c r="N333" i="1" s="1"/>
  <c r="M577" i="1"/>
  <c r="N577" i="1" s="1"/>
  <c r="M1908" i="1"/>
  <c r="N1908" i="1" s="1"/>
  <c r="M3013" i="1"/>
  <c r="N3013" i="1" s="1"/>
  <c r="M3028" i="1"/>
  <c r="N3028" i="1" s="1"/>
  <c r="M2659" i="1"/>
  <c r="N2659" i="1" s="1"/>
  <c r="M1595" i="1"/>
  <c r="N1595" i="1" s="1"/>
  <c r="M1906" i="1"/>
  <c r="M943" i="1"/>
  <c r="N943" i="1" s="1"/>
  <c r="M952" i="1"/>
  <c r="N952" i="1" s="1"/>
  <c r="M1130" i="1"/>
  <c r="N1130" i="1" s="1"/>
  <c r="M3023" i="1"/>
  <c r="N3023" i="1" s="1"/>
  <c r="M3030" i="1"/>
  <c r="N3030" i="1" s="1"/>
  <c r="M1296" i="1"/>
  <c r="N1296" i="1" s="1"/>
  <c r="M893" i="1"/>
  <c r="N893" i="1" s="1"/>
  <c r="M3280" i="1"/>
  <c r="M3491" i="1"/>
  <c r="N3491" i="1" s="1"/>
  <c r="M1685" i="1"/>
  <c r="M1198" i="1"/>
  <c r="N1198" i="1" s="1"/>
  <c r="M1212" i="1"/>
  <c r="N1212" i="1" s="1"/>
  <c r="M2174" i="1"/>
  <c r="N2174" i="1" s="1"/>
  <c r="M1395" i="1"/>
  <c r="N1395" i="1" s="1"/>
  <c r="M1359" i="1"/>
  <c r="N1359" i="1" s="1"/>
  <c r="M3408" i="1"/>
  <c r="N3408" i="1" s="1"/>
  <c r="M3398" i="1"/>
  <c r="N3398" i="1" s="1"/>
  <c r="M746" i="1"/>
  <c r="N746" i="1" s="1"/>
  <c r="M748" i="1"/>
  <c r="N748" i="1" s="1"/>
  <c r="M1600" i="1"/>
  <c r="M582" i="1"/>
  <c r="M2331" i="1"/>
  <c r="N2331" i="1" s="1"/>
  <c r="M2323" i="1"/>
  <c r="N2323" i="1" s="1"/>
  <c r="M1910" i="1"/>
  <c r="N1910" i="1" s="1"/>
  <c r="M2866" i="1"/>
  <c r="N2866" i="1" s="1"/>
  <c r="M894" i="1"/>
  <c r="N894" i="1" s="1"/>
  <c r="M3284" i="1"/>
  <c r="N3284" i="1" s="1"/>
  <c r="M1690" i="1"/>
  <c r="N1690" i="1" s="1"/>
  <c r="M1195" i="1"/>
  <c r="N1195" i="1" s="1"/>
  <c r="M2981" i="1"/>
  <c r="N2981" i="1" s="1"/>
  <c r="M2977" i="1"/>
  <c r="N2977" i="1" s="1"/>
  <c r="M2063" i="1"/>
  <c r="M2054" i="1"/>
  <c r="M1502" i="1"/>
  <c r="M1512" i="1"/>
  <c r="M1493" i="1"/>
  <c r="M290" i="1"/>
  <c r="N290" i="1" s="1"/>
  <c r="M1246" i="1"/>
  <c r="M3234" i="1"/>
  <c r="M3229" i="1"/>
  <c r="M407" i="1"/>
  <c r="N407" i="1" s="1"/>
  <c r="M226" i="1"/>
  <c r="M2638" i="1"/>
  <c r="M23" i="1"/>
  <c r="N23" i="1" s="1"/>
  <c r="M3168" i="1"/>
  <c r="M2122" i="1"/>
  <c r="M3290" i="1"/>
  <c r="N3290" i="1" s="1"/>
  <c r="M2980" i="1"/>
  <c r="M2979" i="1"/>
  <c r="M2525" i="1"/>
  <c r="N2525" i="1" s="1"/>
  <c r="M2515" i="1"/>
  <c r="N2515" i="1" s="1"/>
  <c r="M2060" i="1"/>
  <c r="M2055" i="1"/>
  <c r="M1501" i="1"/>
  <c r="M1513" i="1"/>
  <c r="M2380" i="1"/>
  <c r="M277" i="1"/>
  <c r="M3231" i="1"/>
  <c r="M2149" i="1"/>
  <c r="M2156" i="1"/>
  <c r="M2166" i="1"/>
  <c r="M410" i="1"/>
  <c r="M223" i="1"/>
  <c r="M888" i="1"/>
  <c r="N888" i="1" s="1"/>
  <c r="M2986" i="1"/>
  <c r="N2986" i="1" s="1"/>
  <c r="M2978" i="1"/>
  <c r="M2991" i="1"/>
  <c r="M3379" i="1"/>
  <c r="N3379" i="1" s="1"/>
  <c r="M2065" i="1"/>
  <c r="M2056" i="1"/>
  <c r="N2056" i="1" s="1"/>
  <c r="M1503" i="1"/>
  <c r="M2371" i="1"/>
  <c r="M2384" i="1"/>
  <c r="M281" i="1"/>
  <c r="M296" i="1"/>
  <c r="M1248" i="1"/>
  <c r="M3232" i="1"/>
  <c r="M2157" i="1"/>
  <c r="M2163" i="1"/>
  <c r="M2285" i="1"/>
  <c r="M227" i="1"/>
  <c r="N227" i="1" s="1"/>
  <c r="M224" i="1"/>
  <c r="N224" i="1" s="1"/>
  <c r="M27" i="1"/>
  <c r="M3021" i="1"/>
  <c r="N3021" i="1" s="1"/>
  <c r="M854" i="1"/>
  <c r="N854" i="1" s="1"/>
  <c r="M3497" i="1"/>
  <c r="M2982" i="1"/>
  <c r="N2982" i="1" s="1"/>
  <c r="M2527" i="1"/>
  <c r="M2516" i="1"/>
  <c r="M1496" i="1"/>
  <c r="M1515" i="1"/>
  <c r="M1494" i="1"/>
  <c r="M2372" i="1"/>
  <c r="M279" i="1"/>
  <c r="M1249" i="1"/>
  <c r="M3233" i="1"/>
  <c r="M2639" i="1"/>
  <c r="M890" i="1"/>
  <c r="M3291" i="1"/>
  <c r="N3291" i="1" s="1"/>
  <c r="M1211" i="1"/>
  <c r="M2517" i="1"/>
  <c r="N2517" i="1" s="1"/>
  <c r="M1495" i="1"/>
  <c r="M2374" i="1"/>
  <c r="N2374" i="1" s="1"/>
  <c r="M2386" i="1"/>
  <c r="N2386" i="1" s="1"/>
  <c r="M283" i="1"/>
  <c r="M1244" i="1"/>
  <c r="N1244" i="1" s="1"/>
  <c r="M1250" i="1"/>
  <c r="N1250" i="1" s="1"/>
  <c r="M3227" i="1"/>
  <c r="N3227" i="1" s="1"/>
  <c r="M3225" i="1"/>
  <c r="N3225" i="1" s="1"/>
  <c r="M2152" i="1"/>
  <c r="N2152" i="1" s="1"/>
  <c r="M2287" i="1"/>
  <c r="N2287" i="1" s="1"/>
  <c r="M2284" i="1"/>
  <c r="M25" i="1"/>
  <c r="M1298" i="1"/>
  <c r="N1298" i="1" s="1"/>
  <c r="M887" i="1"/>
  <c r="N887" i="1" s="1"/>
  <c r="M1673" i="1"/>
  <c r="N1673" i="1" s="1"/>
  <c r="M3369" i="1"/>
  <c r="N3369" i="1" s="1"/>
  <c r="M2523" i="1"/>
  <c r="N2523" i="1" s="1"/>
  <c r="M1498" i="1"/>
  <c r="N1498" i="1" s="1"/>
  <c r="M1510" i="1"/>
  <c r="N1510" i="1" s="1"/>
  <c r="M1492" i="1"/>
  <c r="N1492" i="1" s="1"/>
  <c r="M1245" i="1"/>
  <c r="N1245" i="1" s="1"/>
  <c r="M1251" i="1"/>
  <c r="N1251" i="1" s="1"/>
  <c r="M3228" i="1"/>
  <c r="N3228" i="1" s="1"/>
  <c r="M2153" i="1"/>
  <c r="N2153" i="1" s="1"/>
  <c r="M408" i="1"/>
  <c r="N408" i="1" s="1"/>
  <c r="M225" i="1"/>
  <c r="N225" i="1" s="1"/>
  <c r="M2822" i="1"/>
  <c r="M820" i="1"/>
  <c r="M1726" i="1"/>
  <c r="M1722" i="1"/>
  <c r="N1722" i="1" s="1"/>
  <c r="M1717" i="1"/>
  <c r="M1032" i="1"/>
  <c r="M910" i="1"/>
  <c r="M915" i="1"/>
  <c r="M904" i="1"/>
  <c r="M905" i="1"/>
  <c r="M614" i="1"/>
  <c r="M605" i="1"/>
  <c r="M446" i="1"/>
  <c r="M443" i="1"/>
  <c r="M437" i="1"/>
  <c r="M643" i="1"/>
  <c r="M649" i="1"/>
  <c r="M153" i="1"/>
  <c r="N153" i="1" s="1"/>
  <c r="M141" i="1"/>
  <c r="M138" i="1"/>
  <c r="M2394" i="1"/>
  <c r="N2394" i="1" s="1"/>
  <c r="M2403" i="1"/>
  <c r="M2007" i="1"/>
  <c r="M2004" i="1"/>
  <c r="M2018" i="1"/>
  <c r="M3314" i="1"/>
  <c r="M3317" i="1"/>
  <c r="N3317" i="1" s="1"/>
  <c r="M2121" i="1"/>
  <c r="M2115" i="1"/>
  <c r="P2657" i="1"/>
  <c r="P1884" i="1"/>
  <c r="P3445" i="1"/>
  <c r="P3452" i="1"/>
  <c r="P3449" i="1"/>
  <c r="O3457" i="1"/>
  <c r="P2948" i="1"/>
  <c r="P468" i="1"/>
  <c r="P460" i="1"/>
  <c r="P177" i="1"/>
  <c r="P180" i="1"/>
  <c r="P1152" i="1"/>
  <c r="P1160" i="1"/>
  <c r="O3512" i="1"/>
  <c r="P788" i="1"/>
  <c r="P786" i="1"/>
  <c r="P671" i="1"/>
  <c r="P994" i="1"/>
  <c r="P3183" i="1"/>
  <c r="P621" i="1"/>
  <c r="P2077" i="1"/>
  <c r="P1734" i="1"/>
  <c r="P1818" i="1"/>
  <c r="M969" i="1"/>
  <c r="N969" i="1" s="1"/>
  <c r="M2830" i="1"/>
  <c r="N2830" i="1" s="1"/>
  <c r="M2698" i="1"/>
  <c r="N2698" i="1" s="1"/>
  <c r="M164" i="1"/>
  <c r="N164" i="1" s="1"/>
  <c r="M3183" i="1"/>
  <c r="N3183" i="1" s="1"/>
  <c r="M710" i="1"/>
  <c r="N710" i="1" s="1"/>
  <c r="M1751" i="1"/>
  <c r="N1751" i="1" s="1"/>
  <c r="M676" i="1"/>
  <c r="N676" i="1" s="1"/>
  <c r="M3513" i="1"/>
  <c r="N3513" i="1" s="1"/>
  <c r="M1084" i="1"/>
  <c r="N1084" i="1" s="1"/>
  <c r="M2797" i="1"/>
  <c r="N2797" i="1" s="1"/>
  <c r="M2799" i="1"/>
  <c r="N2799" i="1" s="1"/>
  <c r="M2791" i="1"/>
  <c r="N2791" i="1" s="1"/>
  <c r="M1561" i="1"/>
  <c r="N1561" i="1" s="1"/>
  <c r="M1550" i="1"/>
  <c r="N1550" i="1" s="1"/>
  <c r="M2467" i="1"/>
  <c r="N2467" i="1" s="1"/>
  <c r="M2459" i="1"/>
  <c r="N2459" i="1" s="1"/>
  <c r="M3463" i="1"/>
  <c r="N3463" i="1" s="1"/>
  <c r="M1889" i="1"/>
  <c r="N1889" i="1" s="1"/>
  <c r="M1869" i="1"/>
  <c r="N1869" i="1" s="1"/>
  <c r="M3053" i="1"/>
  <c r="N3053" i="1" s="1"/>
  <c r="M3090" i="1"/>
  <c r="N3090" i="1" s="1"/>
  <c r="M2574" i="1"/>
  <c r="N2574" i="1" s="1"/>
  <c r="M2607" i="1"/>
  <c r="N2607" i="1" s="1"/>
  <c r="M2612" i="1"/>
  <c r="M2180" i="1"/>
  <c r="N2180" i="1" s="1"/>
  <c r="M2212" i="1"/>
  <c r="N2212" i="1" s="1"/>
  <c r="M44" i="1"/>
  <c r="M515" i="1"/>
  <c r="N515" i="1" s="1"/>
  <c r="M527" i="1"/>
  <c r="M1418" i="1"/>
  <c r="N1418" i="1" s="1"/>
  <c r="M1403" i="1"/>
  <c r="N1403" i="1" s="1"/>
  <c r="M1396" i="1"/>
  <c r="M1413" i="1"/>
  <c r="M1393" i="1"/>
  <c r="N1393" i="1" s="1"/>
  <c r="M1387" i="1"/>
  <c r="N1387" i="1" s="1"/>
  <c r="M2888" i="1"/>
  <c r="M2911" i="1"/>
  <c r="M2718" i="1"/>
  <c r="N2718" i="1" s="1"/>
  <c r="M2740" i="1"/>
  <c r="N2740" i="1" s="1"/>
  <c r="M1818" i="1"/>
  <c r="N1818" i="1" s="1"/>
  <c r="M1733" i="1"/>
  <c r="N1733" i="1" s="1"/>
  <c r="M116" i="1"/>
  <c r="N116" i="1" s="1"/>
  <c r="M2697" i="1"/>
  <c r="N2697" i="1" s="1"/>
  <c r="M1532" i="1"/>
  <c r="N1532" i="1" s="1"/>
  <c r="M503" i="1"/>
  <c r="N503" i="1" s="1"/>
  <c r="M3182" i="1"/>
  <c r="N3182" i="1" s="1"/>
  <c r="M3337" i="1"/>
  <c r="N3337" i="1" s="1"/>
  <c r="M667" i="1"/>
  <c r="N667" i="1" s="1"/>
  <c r="M677" i="1"/>
  <c r="N677" i="1" s="1"/>
  <c r="M788" i="1"/>
  <c r="N788" i="1" s="1"/>
  <c r="M176" i="1"/>
  <c r="N176" i="1" s="1"/>
  <c r="M177" i="1"/>
  <c r="N177" i="1" s="1"/>
  <c r="M469" i="1"/>
  <c r="N469" i="1" s="1"/>
  <c r="M463" i="1"/>
  <c r="N463" i="1" s="1"/>
  <c r="M1553" i="1"/>
  <c r="N1553" i="1" s="1"/>
  <c r="M2471" i="1"/>
  <c r="N2471" i="1" s="1"/>
  <c r="M2462" i="1"/>
  <c r="N2462" i="1" s="1"/>
  <c r="M2949" i="1"/>
  <c r="N2949" i="1" s="1"/>
  <c r="M3446" i="1"/>
  <c r="N3446" i="1" s="1"/>
  <c r="M3549" i="1"/>
  <c r="N3549" i="1" s="1"/>
  <c r="M1886" i="1"/>
  <c r="N1886" i="1" s="1"/>
  <c r="M1798" i="1"/>
  <c r="N1798" i="1" s="1"/>
  <c r="M3084" i="1"/>
  <c r="N3084" i="1" s="1"/>
  <c r="M2608" i="1"/>
  <c r="N2608" i="1" s="1"/>
  <c r="M2567" i="1"/>
  <c r="N2567" i="1" s="1"/>
  <c r="M2211" i="1"/>
  <c r="N2211" i="1" s="1"/>
  <c r="M64" i="1"/>
  <c r="N64" i="1" s="1"/>
  <c r="M62" i="1"/>
  <c r="N62" i="1" s="1"/>
  <c r="M47" i="1"/>
  <c r="N47" i="1" s="1"/>
  <c r="M45" i="1"/>
  <c r="N45" i="1" s="1"/>
  <c r="M484" i="1"/>
  <c r="N484" i="1" s="1"/>
  <c r="M1932" i="1"/>
  <c r="N1932" i="1" s="1"/>
  <c r="M117" i="1"/>
  <c r="N117" i="1" s="1"/>
  <c r="M2078" i="1"/>
  <c r="N2078" i="1" s="1"/>
  <c r="M624" i="1"/>
  <c r="N624" i="1" s="1"/>
  <c r="M622" i="1"/>
  <c r="N622" i="1" s="1"/>
  <c r="M1526" i="1"/>
  <c r="N1526" i="1" s="1"/>
  <c r="M2769" i="1"/>
  <c r="N2769" i="1" s="1"/>
  <c r="M3184" i="1"/>
  <c r="N3184" i="1" s="1"/>
  <c r="M3336" i="1"/>
  <c r="N3336" i="1" s="1"/>
  <c r="M3332" i="1"/>
  <c r="N3332" i="1" s="1"/>
  <c r="M1750" i="1"/>
  <c r="N1750" i="1" s="1"/>
  <c r="M787" i="1"/>
  <c r="N787" i="1" s="1"/>
  <c r="M782" i="1"/>
  <c r="N782" i="1" s="1"/>
  <c r="M1089" i="1"/>
  <c r="N1089" i="1" s="1"/>
  <c r="M1152" i="1"/>
  <c r="N1152" i="1" s="1"/>
  <c r="M185" i="1"/>
  <c r="N185" i="1" s="1"/>
  <c r="M2787" i="1"/>
  <c r="N2787" i="1" s="1"/>
  <c r="M459" i="1"/>
  <c r="N459" i="1" s="1"/>
  <c r="M466" i="1"/>
  <c r="N466" i="1" s="1"/>
  <c r="M456" i="1"/>
  <c r="N456" i="1" s="1"/>
  <c r="M2472" i="1"/>
  <c r="N2472" i="1" s="1"/>
  <c r="M2463" i="1"/>
  <c r="N2463" i="1" s="1"/>
  <c r="M2469" i="1"/>
  <c r="N2469" i="1" s="1"/>
  <c r="M2936" i="1"/>
  <c r="N2936" i="1" s="1"/>
  <c r="M3451" i="1"/>
  <c r="N3451" i="1" s="1"/>
  <c r="M1873" i="1"/>
  <c r="N1873" i="1" s="1"/>
  <c r="M1799" i="1"/>
  <c r="N1799" i="1" s="1"/>
  <c r="M3055" i="1"/>
  <c r="N3055" i="1" s="1"/>
  <c r="M3085" i="1"/>
  <c r="N3085" i="1" s="1"/>
  <c r="M3057" i="1"/>
  <c r="N3057" i="1" s="1"/>
  <c r="M2662" i="1"/>
  <c r="N2662" i="1" s="1"/>
  <c r="M2572" i="1"/>
  <c r="N2572" i="1" s="1"/>
  <c r="M2565" i="1"/>
  <c r="N2565" i="1" s="1"/>
  <c r="M2560" i="1"/>
  <c r="N2560" i="1" s="1"/>
  <c r="M2179" i="1"/>
  <c r="N2179" i="1" s="1"/>
  <c r="M36" i="1"/>
  <c r="M48" i="1"/>
  <c r="M38" i="1"/>
  <c r="M1401" i="1"/>
  <c r="N1401" i="1" s="1"/>
  <c r="M1410" i="1"/>
  <c r="M1391" i="1"/>
  <c r="M2890" i="1"/>
  <c r="N2890" i="1" s="1"/>
  <c r="M2909" i="1"/>
  <c r="N2909" i="1" s="1"/>
  <c r="M2717" i="1"/>
  <c r="N2717" i="1" s="1"/>
  <c r="M2738" i="1"/>
  <c r="N2738" i="1" s="1"/>
  <c r="M3108" i="1"/>
  <c r="N3108" i="1" s="1"/>
  <c r="M3110" i="1"/>
  <c r="N3110" i="1" s="1"/>
  <c r="M1345" i="1"/>
  <c r="N1345" i="1" s="1"/>
  <c r="M994" i="1"/>
  <c r="N994" i="1" s="1"/>
  <c r="M3508" i="1"/>
  <c r="N3508" i="1" s="1"/>
  <c r="M1162" i="1"/>
  <c r="N1162" i="1" s="1"/>
  <c r="M2801" i="1"/>
  <c r="N2801" i="1" s="1"/>
  <c r="M2795" i="1"/>
  <c r="N2795" i="1" s="1"/>
  <c r="M2788" i="1"/>
  <c r="N2788" i="1" s="1"/>
  <c r="M471" i="1"/>
  <c r="N471" i="1" s="1"/>
  <c r="M457" i="1"/>
  <c r="N457" i="1" s="1"/>
  <c r="M2456" i="1"/>
  <c r="N2456" i="1" s="1"/>
  <c r="M2937" i="1"/>
  <c r="N2937" i="1" s="1"/>
  <c r="M3444" i="1"/>
  <c r="N3444" i="1" s="1"/>
  <c r="M3557" i="1"/>
  <c r="N3557" i="1" s="1"/>
  <c r="M1870" i="1"/>
  <c r="N1870" i="1" s="1"/>
  <c r="M3086" i="1"/>
  <c r="N3086" i="1" s="1"/>
  <c r="M3058" i="1"/>
  <c r="N3058" i="1" s="1"/>
  <c r="M2685" i="1"/>
  <c r="N2685" i="1" s="1"/>
  <c r="M2613" i="1"/>
  <c r="N2613" i="1" s="1"/>
  <c r="M51" i="1"/>
  <c r="M37" i="1"/>
  <c r="N37" i="1" s="1"/>
  <c r="M519" i="1"/>
  <c r="N519" i="1" s="1"/>
  <c r="M528" i="1"/>
  <c r="N528" i="1" s="1"/>
  <c r="M1415" i="1"/>
  <c r="M2889" i="1"/>
  <c r="M2902" i="1"/>
  <c r="N2902" i="1" s="1"/>
  <c r="M2906" i="1"/>
  <c r="N2906" i="1" s="1"/>
  <c r="M2716" i="1"/>
  <c r="P2715" i="1" s="1"/>
  <c r="M2729" i="1"/>
  <c r="N2729" i="1" s="1"/>
  <c r="M626" i="1"/>
  <c r="N626" i="1" s="1"/>
  <c r="M161" i="1"/>
  <c r="N161" i="1" s="1"/>
  <c r="M989" i="1"/>
  <c r="N989" i="1" s="1"/>
  <c r="M784" i="1"/>
  <c r="N784" i="1" s="1"/>
  <c r="M3515" i="1"/>
  <c r="N3515" i="1" s="1"/>
  <c r="M3511" i="1"/>
  <c r="N3511" i="1" s="1"/>
  <c r="M1092" i="1"/>
  <c r="N1092" i="1" s="1"/>
  <c r="M1157" i="1"/>
  <c r="N1157" i="1" s="1"/>
  <c r="M473" i="1"/>
  <c r="N473" i="1" s="1"/>
  <c r="M472" i="1"/>
  <c r="N472" i="1" s="1"/>
  <c r="M458" i="1"/>
  <c r="N458" i="1" s="1"/>
  <c r="M1563" i="1"/>
  <c r="N1563" i="1" s="1"/>
  <c r="M2457" i="1"/>
  <c r="N2457" i="1" s="1"/>
  <c r="M2938" i="1"/>
  <c r="N2938" i="1" s="1"/>
  <c r="M3445" i="1"/>
  <c r="N3445" i="1" s="1"/>
  <c r="M1891" i="1"/>
  <c r="N1891" i="1" s="1"/>
  <c r="M1871" i="1"/>
  <c r="N1871" i="1" s="1"/>
  <c r="M1776" i="1"/>
  <c r="N1776" i="1" s="1"/>
  <c r="M1775" i="1"/>
  <c r="N1775" i="1" s="1"/>
  <c r="M3088" i="1"/>
  <c r="N3088" i="1" s="1"/>
  <c r="M3094" i="1"/>
  <c r="N3094" i="1" s="1"/>
  <c r="M2688" i="1"/>
  <c r="N2688" i="1" s="1"/>
  <c r="M2571" i="1"/>
  <c r="N2571" i="1" s="1"/>
  <c r="M2609" i="1"/>
  <c r="N2609" i="1" s="1"/>
  <c r="M2614" i="1"/>
  <c r="N2614" i="1" s="1"/>
  <c r="M2213" i="1"/>
  <c r="M42" i="1"/>
  <c r="N42" i="1" s="1"/>
  <c r="M40" i="1"/>
  <c r="N40" i="1" s="1"/>
  <c r="M512" i="1"/>
  <c r="N512" i="1" s="1"/>
  <c r="M516" i="1"/>
  <c r="M529" i="1"/>
  <c r="N529" i="1" s="1"/>
  <c r="M1404" i="1"/>
  <c r="N1404" i="1" s="1"/>
  <c r="M1399" i="1"/>
  <c r="N1399" i="1" s="1"/>
  <c r="M1385" i="1"/>
  <c r="N1385" i="1" s="1"/>
  <c r="M1389" i="1"/>
  <c r="N1389" i="1" s="1"/>
  <c r="M2719" i="1"/>
  <c r="N2719" i="1" s="1"/>
  <c r="M2726" i="1"/>
  <c r="N2726" i="1" s="1"/>
  <c r="M2735" i="1"/>
  <c r="M2742" i="1"/>
  <c r="M2746" i="1"/>
  <c r="N2746" i="1" s="1"/>
  <c r="M3107" i="1"/>
  <c r="N3107" i="1" s="1"/>
  <c r="M1347" i="1"/>
  <c r="N1347" i="1" s="1"/>
  <c r="M2745" i="1"/>
  <c r="N2745" i="1" s="1"/>
  <c r="M1343" i="1"/>
  <c r="N1343" i="1" s="1"/>
  <c r="M3409" i="1"/>
  <c r="N3409" i="1" s="1"/>
  <c r="M745" i="1"/>
  <c r="N745" i="1" s="1"/>
  <c r="M747" i="1"/>
  <c r="N747" i="1" s="1"/>
  <c r="M1589" i="1"/>
  <c r="N1589" i="1" s="1"/>
  <c r="M2325" i="1"/>
  <c r="N2325" i="1" s="1"/>
  <c r="M2333" i="1"/>
  <c r="M2230" i="1"/>
  <c r="N2230" i="1" s="1"/>
  <c r="M2244" i="1"/>
  <c r="N2244" i="1" s="1"/>
  <c r="M2853" i="1"/>
  <c r="N2853" i="1" s="1"/>
  <c r="M2852" i="1"/>
  <c r="N2852" i="1" s="1"/>
  <c r="M2867" i="1"/>
  <c r="N2867" i="1" s="1"/>
  <c r="M954" i="1"/>
  <c r="N954" i="1" s="1"/>
  <c r="M1131" i="1"/>
  <c r="N1131" i="1" s="1"/>
  <c r="M847" i="1"/>
  <c r="N847" i="1" s="1"/>
  <c r="M1282" i="1"/>
  <c r="N1282" i="1" s="1"/>
  <c r="M1291" i="1"/>
  <c r="N1291" i="1" s="1"/>
  <c r="M1301" i="1"/>
  <c r="M1309" i="1"/>
  <c r="M896" i="1"/>
  <c r="N896" i="1" s="1"/>
  <c r="M1085" i="1"/>
  <c r="N1085" i="1" s="1"/>
  <c r="M1551" i="1"/>
  <c r="N1551" i="1" s="1"/>
  <c r="M3464" i="1"/>
  <c r="N3464" i="1" s="1"/>
  <c r="M1882" i="1"/>
  <c r="N1882" i="1" s="1"/>
  <c r="M2185" i="1"/>
  <c r="N2185" i="1" s="1"/>
  <c r="M513" i="1"/>
  <c r="N513" i="1" s="1"/>
  <c r="M1417" i="1"/>
  <c r="N1417" i="1" s="1"/>
  <c r="M1394" i="1"/>
  <c r="N1394" i="1" s="1"/>
  <c r="M2900" i="1"/>
  <c r="N2900" i="1" s="1"/>
  <c r="M2720" i="1"/>
  <c r="N2720" i="1" s="1"/>
  <c r="M2732" i="1"/>
  <c r="N2732" i="1" s="1"/>
  <c r="M2743" i="1"/>
  <c r="N2743" i="1" s="1"/>
  <c r="M3109" i="1"/>
  <c r="N3109" i="1" s="1"/>
  <c r="M3132" i="1"/>
  <c r="N3132" i="1" s="1"/>
  <c r="M1344" i="1"/>
  <c r="N1344" i="1" s="1"/>
  <c r="M1357" i="1"/>
  <c r="N1357" i="1" s="1"/>
  <c r="M744" i="1"/>
  <c r="N744" i="1" s="1"/>
  <c r="M338" i="1"/>
  <c r="M1590" i="1"/>
  <c r="N1590" i="1" s="1"/>
  <c r="M1592" i="1"/>
  <c r="M1602" i="1"/>
  <c r="N1602" i="1" s="1"/>
  <c r="M571" i="1"/>
  <c r="P571" i="1" s="1"/>
  <c r="M2329" i="1"/>
  <c r="N2329" i="1" s="1"/>
  <c r="M2336" i="1"/>
  <c r="N2336" i="1" s="1"/>
  <c r="M2315" i="1"/>
  <c r="N2315" i="1" s="1"/>
  <c r="M1903" i="1"/>
  <c r="N1903" i="1" s="1"/>
  <c r="M2227" i="1"/>
  <c r="N2227" i="1" s="1"/>
  <c r="M2245" i="1"/>
  <c r="M934" i="1"/>
  <c r="P933" i="1" s="1"/>
  <c r="M947" i="1"/>
  <c r="N947" i="1" s="1"/>
  <c r="M949" i="1"/>
  <c r="M1119" i="1"/>
  <c r="N1119" i="1" s="1"/>
  <c r="M3044" i="1"/>
  <c r="N3044" i="1" s="1"/>
  <c r="M1284" i="1"/>
  <c r="M1290" i="1"/>
  <c r="M1293" i="1"/>
  <c r="M884" i="1"/>
  <c r="N884" i="1" s="1"/>
  <c r="M3272" i="1"/>
  <c r="N3272" i="1" s="1"/>
  <c r="M3277" i="1"/>
  <c r="N3277" i="1" s="1"/>
  <c r="M3294" i="1"/>
  <c r="M3488" i="1"/>
  <c r="M3501" i="1"/>
  <c r="N3501" i="1" s="1"/>
  <c r="M1689" i="1"/>
  <c r="N1689" i="1" s="1"/>
  <c r="M1662" i="1"/>
  <c r="M1666" i="1"/>
  <c r="M1659" i="1"/>
  <c r="N1659" i="1" s="1"/>
  <c r="M1191" i="1"/>
  <c r="N1191" i="1" s="1"/>
  <c r="M1202" i="1"/>
  <c r="N1202" i="1" s="1"/>
  <c r="M1210" i="1"/>
  <c r="M1213" i="1"/>
  <c r="M163" i="1"/>
  <c r="N163" i="1" s="1"/>
  <c r="M707" i="1"/>
  <c r="N707" i="1" s="1"/>
  <c r="M1753" i="1"/>
  <c r="N1753" i="1" s="1"/>
  <c r="M2796" i="1"/>
  <c r="N2796" i="1" s="1"/>
  <c r="M464" i="1"/>
  <c r="N464" i="1" s="1"/>
  <c r="M1868" i="1"/>
  <c r="N1868" i="1" s="1"/>
  <c r="M3089" i="1"/>
  <c r="N3089" i="1" s="1"/>
  <c r="M2611" i="1"/>
  <c r="N2611" i="1" s="1"/>
  <c r="M2905" i="1"/>
  <c r="N2905" i="1" s="1"/>
  <c r="M2722" i="1"/>
  <c r="M3113" i="1"/>
  <c r="N3113" i="1" s="1"/>
  <c r="M3128" i="1"/>
  <c r="N3128" i="1" s="1"/>
  <c r="M3133" i="1"/>
  <c r="M1349" i="1"/>
  <c r="M3396" i="1"/>
  <c r="M738" i="1"/>
  <c r="N738" i="1" s="1"/>
  <c r="M762" i="1"/>
  <c r="N762" i="1" s="1"/>
  <c r="M320" i="1"/>
  <c r="N320" i="1" s="1"/>
  <c r="M319" i="1"/>
  <c r="M335" i="1"/>
  <c r="M339" i="1"/>
  <c r="N339" i="1" s="1"/>
  <c r="M1584" i="1"/>
  <c r="N1584" i="1" s="1"/>
  <c r="M2330" i="1"/>
  <c r="M2319" i="1"/>
  <c r="N2319" i="1" s="1"/>
  <c r="M1907" i="1"/>
  <c r="N1907" i="1" s="1"/>
  <c r="M1901" i="1"/>
  <c r="N1901" i="1" s="1"/>
  <c r="M1917" i="1"/>
  <c r="N1917" i="1" s="1"/>
  <c r="M2247" i="1"/>
  <c r="N2247" i="1" s="1"/>
  <c r="M2855" i="1"/>
  <c r="N2855" i="1" s="1"/>
  <c r="M2858" i="1"/>
  <c r="N2858" i="1" s="1"/>
  <c r="M2869" i="1"/>
  <c r="N2869" i="1" s="1"/>
  <c r="M935" i="1"/>
  <c r="N935" i="1" s="1"/>
  <c r="M3018" i="1"/>
  <c r="N3018" i="1" s="1"/>
  <c r="M3020" i="1"/>
  <c r="N3020" i="1" s="1"/>
  <c r="M3041" i="1"/>
  <c r="N3041" i="1" s="1"/>
  <c r="M849" i="1"/>
  <c r="M1286" i="1"/>
  <c r="M1292" i="1"/>
  <c r="M895" i="1"/>
  <c r="M1531" i="1"/>
  <c r="N1531" i="1" s="1"/>
  <c r="M674" i="1"/>
  <c r="N674" i="1" s="1"/>
  <c r="M780" i="1"/>
  <c r="N780" i="1" s="1"/>
  <c r="M1088" i="1"/>
  <c r="N1088" i="1" s="1"/>
  <c r="M3550" i="1"/>
  <c r="N3550" i="1" s="1"/>
  <c r="M1423" i="1"/>
  <c r="P1422" i="1" s="1"/>
  <c r="M1402" i="1"/>
  <c r="N1402" i="1" s="1"/>
  <c r="M1412" i="1"/>
  <c r="N1412" i="1" s="1"/>
  <c r="M1390" i="1"/>
  <c r="N1390" i="1" s="1"/>
  <c r="M2887" i="1"/>
  <c r="M2908" i="1"/>
  <c r="M3134" i="1"/>
  <c r="N3134" i="1" s="1"/>
  <c r="M1354" i="1"/>
  <c r="N1354" i="1" s="1"/>
  <c r="M1363" i="1"/>
  <c r="N1363" i="1" s="1"/>
  <c r="M3393" i="1"/>
  <c r="N3393" i="1" s="1"/>
  <c r="M3395" i="1"/>
  <c r="N3395" i="1" s="1"/>
  <c r="M749" i="1"/>
  <c r="N749" i="1" s="1"/>
  <c r="M321" i="1"/>
  <c r="N321" i="1" s="1"/>
  <c r="M323" i="1"/>
  <c r="N323" i="1" s="1"/>
  <c r="M336" i="1"/>
  <c r="N336" i="1" s="1"/>
  <c r="M1586" i="1"/>
  <c r="N1586" i="1" s="1"/>
  <c r="M1585" i="1"/>
  <c r="N1585" i="1" s="1"/>
  <c r="M1594" i="1"/>
  <c r="N1594" i="1" s="1"/>
  <c r="M567" i="1"/>
  <c r="N567" i="1" s="1"/>
  <c r="M565" i="1"/>
  <c r="N565" i="1" s="1"/>
  <c r="M2327" i="1"/>
  <c r="N2327" i="1" s="1"/>
  <c r="M2318" i="1"/>
  <c r="N2318" i="1" s="1"/>
  <c r="M2320" i="1"/>
  <c r="N2320" i="1" s="1"/>
  <c r="M1900" i="1"/>
  <c r="N1900" i="1" s="1"/>
  <c r="M1902" i="1"/>
  <c r="N1902" i="1" s="1"/>
  <c r="M1916" i="1"/>
  <c r="N1916" i="1" s="1"/>
  <c r="M2226" i="1"/>
  <c r="N2226" i="1" s="1"/>
  <c r="M2248" i="1"/>
  <c r="N2248" i="1" s="1"/>
  <c r="M2856" i="1"/>
  <c r="N2856" i="1" s="1"/>
  <c r="M2859" i="1"/>
  <c r="N2859" i="1" s="1"/>
  <c r="M2870" i="1"/>
  <c r="N2870" i="1" s="1"/>
  <c r="M3015" i="1"/>
  <c r="N3015" i="1" s="1"/>
  <c r="M709" i="1"/>
  <c r="N709" i="1" s="1"/>
  <c r="M990" i="1"/>
  <c r="N990" i="1" s="1"/>
  <c r="M184" i="1"/>
  <c r="N184" i="1" s="1"/>
  <c r="M2943" i="1"/>
  <c r="N2943" i="1" s="1"/>
  <c r="M1802" i="1"/>
  <c r="N1802" i="1" s="1"/>
  <c r="M2661" i="1"/>
  <c r="N2661" i="1" s="1"/>
  <c r="M41" i="1"/>
  <c r="N41" i="1" s="1"/>
  <c r="M2892" i="1"/>
  <c r="N2892" i="1" s="1"/>
  <c r="M2741" i="1"/>
  <c r="N2741" i="1" s="1"/>
  <c r="M1346" i="1"/>
  <c r="N1346" i="1" s="1"/>
  <c r="M1364" i="1"/>
  <c r="N1364" i="1" s="1"/>
  <c r="M3412" i="1"/>
  <c r="N3412" i="1" s="1"/>
  <c r="M3394" i="1"/>
  <c r="N3394" i="1" s="1"/>
  <c r="M740" i="1"/>
  <c r="N740" i="1" s="1"/>
  <c r="M750" i="1"/>
  <c r="M760" i="1"/>
  <c r="N760" i="1" s="1"/>
  <c r="M756" i="1"/>
  <c r="M322" i="1"/>
  <c r="N322" i="1" s="1"/>
  <c r="M324" i="1"/>
  <c r="N324" i="1" s="1"/>
  <c r="M1587" i="1"/>
  <c r="N1587" i="1" s="1"/>
  <c r="M1596" i="1"/>
  <c r="N1596" i="1" s="1"/>
  <c r="M1603" i="1"/>
  <c r="N1603" i="1" s="1"/>
  <c r="M568" i="1"/>
  <c r="N568" i="1" s="1"/>
  <c r="M566" i="1"/>
  <c r="N566" i="1" s="1"/>
  <c r="M584" i="1"/>
  <c r="N584" i="1" s="1"/>
  <c r="M2332" i="1"/>
  <c r="M2334" i="1"/>
  <c r="N2334" i="1" s="1"/>
  <c r="M2322" i="1"/>
  <c r="N2322" i="1" s="1"/>
  <c r="M2224" i="1"/>
  <c r="N2224" i="1" s="1"/>
  <c r="M2225" i="1"/>
  <c r="N2225" i="1" s="1"/>
  <c r="M2246" i="1"/>
  <c r="N2246" i="1" s="1"/>
  <c r="M2857" i="1"/>
  <c r="M3014" i="1"/>
  <c r="N3014" i="1" s="1"/>
  <c r="M3016" i="1"/>
  <c r="N3016" i="1" s="1"/>
  <c r="M3043" i="1"/>
  <c r="N3043" i="1" s="1"/>
  <c r="M861" i="1"/>
  <c r="N861" i="1" s="1"/>
  <c r="M1280" i="1"/>
  <c r="N1280" i="1" s="1"/>
  <c r="M1279" i="1"/>
  <c r="N1279" i="1" s="1"/>
  <c r="M1288" i="1"/>
  <c r="M1304" i="1"/>
  <c r="M881" i="1"/>
  <c r="N881" i="1" s="1"/>
  <c r="M3278" i="1"/>
  <c r="N3278" i="1" s="1"/>
  <c r="M3273" i="1"/>
  <c r="M3489" i="1"/>
  <c r="N3489" i="1" s="1"/>
  <c r="M3499" i="1"/>
  <c r="M1680" i="1"/>
  <c r="N1680" i="1" s="1"/>
  <c r="M1692" i="1"/>
  <c r="N1692" i="1" s="1"/>
  <c r="M1664" i="1"/>
  <c r="M1661" i="1"/>
  <c r="N1661" i="1" s="1"/>
  <c r="M1192" i="1"/>
  <c r="M627" i="1"/>
  <c r="N627" i="1" s="1"/>
  <c r="M2458" i="1"/>
  <c r="N2458" i="1" s="1"/>
  <c r="M3459" i="1"/>
  <c r="N3459" i="1" s="1"/>
  <c r="M2610" i="1"/>
  <c r="N2610" i="1" s="1"/>
  <c r="M514" i="1"/>
  <c r="N514" i="1" s="1"/>
  <c r="M2894" i="1"/>
  <c r="N2894" i="1" s="1"/>
  <c r="M2910" i="1"/>
  <c r="N2910" i="1" s="1"/>
  <c r="M2744" i="1"/>
  <c r="N2744" i="1" s="1"/>
  <c r="M3111" i="1"/>
  <c r="N3111" i="1" s="1"/>
  <c r="M3125" i="1"/>
  <c r="M1340" i="1"/>
  <c r="N1340" i="1" s="1"/>
  <c r="M1342" i="1"/>
  <c r="N1342" i="1" s="1"/>
  <c r="M3411" i="1"/>
  <c r="N3411" i="1" s="1"/>
  <c r="M761" i="1"/>
  <c r="M330" i="1"/>
  <c r="N330" i="1" s="1"/>
  <c r="M569" i="1"/>
  <c r="N569" i="1" s="1"/>
  <c r="M585" i="1"/>
  <c r="N585" i="1" s="1"/>
  <c r="M2335" i="1"/>
  <c r="N2335" i="1" s="1"/>
  <c r="M2316" i="1"/>
  <c r="M2313" i="1"/>
  <c r="M1904" i="1"/>
  <c r="N1904" i="1" s="1"/>
  <c r="M2231" i="1"/>
  <c r="M2243" i="1"/>
  <c r="N2243" i="1" s="1"/>
  <c r="M953" i="1"/>
  <c r="N953" i="1" s="1"/>
  <c r="M1120" i="1"/>
  <c r="N1120" i="1" s="1"/>
  <c r="M1132" i="1"/>
  <c r="N1132" i="1" s="1"/>
  <c r="M1278" i="1"/>
  <c r="N1278" i="1" s="1"/>
  <c r="M1305" i="1"/>
  <c r="M886" i="1"/>
  <c r="N886" i="1" s="1"/>
  <c r="M3271" i="1"/>
  <c r="M3483" i="1"/>
  <c r="N3483" i="1" s="1"/>
  <c r="M3492" i="1"/>
  <c r="N3492" i="1" s="1"/>
  <c r="M3485" i="1"/>
  <c r="N3485" i="1" s="1"/>
  <c r="M1670" i="1"/>
  <c r="N1670" i="1" s="1"/>
  <c r="M1657" i="1"/>
  <c r="N1657" i="1" s="1"/>
  <c r="M1217" i="1"/>
  <c r="N1217" i="1" s="1"/>
  <c r="M2975" i="1"/>
  <c r="M3370" i="1"/>
  <c r="M2524" i="1"/>
  <c r="M2514" i="1"/>
  <c r="M2513" i="1"/>
  <c r="M2046" i="1"/>
  <c r="N2046" i="1" s="1"/>
  <c r="M2069" i="1"/>
  <c r="M2048" i="1"/>
  <c r="M2369" i="1"/>
  <c r="M2365" i="1"/>
  <c r="M2382" i="1"/>
  <c r="M275" i="1"/>
  <c r="M1240" i="1"/>
  <c r="M1252" i="1"/>
  <c r="M1255" i="1"/>
  <c r="M3219" i="1"/>
  <c r="M3215" i="1"/>
  <c r="M3242" i="1"/>
  <c r="M2140" i="1"/>
  <c r="M394" i="1"/>
  <c r="M406" i="1"/>
  <c r="M427" i="1"/>
  <c r="M425" i="1"/>
  <c r="M2301" i="1"/>
  <c r="M2280" i="1"/>
  <c r="M241" i="1"/>
  <c r="M2635" i="1"/>
  <c r="N2635" i="1" s="1"/>
  <c r="M2651" i="1"/>
  <c r="M1058" i="1"/>
  <c r="M2443" i="1"/>
  <c r="M2017" i="1"/>
  <c r="M2002" i="1"/>
  <c r="M1283" i="1"/>
  <c r="M1300" i="1"/>
  <c r="M889" i="1"/>
  <c r="N889" i="1" s="1"/>
  <c r="M1688" i="1"/>
  <c r="M1671" i="1"/>
  <c r="N1671" i="1" s="1"/>
  <c r="M1665" i="1"/>
  <c r="N1665" i="1" s="1"/>
  <c r="M1658" i="1"/>
  <c r="N1658" i="1" s="1"/>
  <c r="M1216" i="1"/>
  <c r="N1216" i="1" s="1"/>
  <c r="M2972" i="1"/>
  <c r="M2992" i="1"/>
  <c r="M3378" i="1"/>
  <c r="N3378" i="1" s="1"/>
  <c r="M3366" i="1"/>
  <c r="M2510" i="1"/>
  <c r="N2510" i="1" s="1"/>
  <c r="M2508" i="1"/>
  <c r="M2049" i="1"/>
  <c r="M1516" i="1"/>
  <c r="M1490" i="1"/>
  <c r="M2370" i="1"/>
  <c r="M2366" i="1"/>
  <c r="M295" i="1"/>
  <c r="M1235" i="1"/>
  <c r="M1241" i="1"/>
  <c r="M1256" i="1"/>
  <c r="M3220" i="1"/>
  <c r="M3216" i="1"/>
  <c r="M3238" i="1"/>
  <c r="M2144" i="1"/>
  <c r="M2141" i="1"/>
  <c r="M395" i="1"/>
  <c r="M397" i="1"/>
  <c r="M428" i="1"/>
  <c r="M418" i="1"/>
  <c r="M2302" i="1"/>
  <c r="M2275" i="1"/>
  <c r="M2281" i="1"/>
  <c r="M2637" i="1"/>
  <c r="M2654" i="1"/>
  <c r="M1057" i="1"/>
  <c r="M1073" i="1"/>
  <c r="M2442" i="1"/>
  <c r="M28" i="1"/>
  <c r="M3175" i="1"/>
  <c r="N3175" i="1" s="1"/>
  <c r="M3042" i="1"/>
  <c r="N3042" i="1" s="1"/>
  <c r="M846" i="1"/>
  <c r="N846" i="1" s="1"/>
  <c r="M850" i="1"/>
  <c r="N850" i="1" s="1"/>
  <c r="M1312" i="1"/>
  <c r="N1312" i="1" s="1"/>
  <c r="M3281" i="1"/>
  <c r="N3281" i="1" s="1"/>
  <c r="M3292" i="1"/>
  <c r="N3292" i="1" s="1"/>
  <c r="M3500" i="1"/>
  <c r="N3500" i="1" s="1"/>
  <c r="M1691" i="1"/>
  <c r="M1672" i="1"/>
  <c r="N1672" i="1" s="1"/>
  <c r="M1667" i="1"/>
  <c r="N1667" i="1" s="1"/>
  <c r="M1660" i="1"/>
  <c r="N1660" i="1" s="1"/>
  <c r="M1193" i="1"/>
  <c r="N1193" i="1" s="1"/>
  <c r="M2973" i="1"/>
  <c r="N2973" i="1" s="1"/>
  <c r="M3372" i="1"/>
  <c r="N3372" i="1" s="1"/>
  <c r="M3365" i="1"/>
  <c r="M2526" i="1"/>
  <c r="N2526" i="1" s="1"/>
  <c r="M2511" i="1"/>
  <c r="N2511" i="1" s="1"/>
  <c r="M2507" i="1"/>
  <c r="M2061" i="1"/>
  <c r="N2061" i="1" s="1"/>
  <c r="M2050" i="1"/>
  <c r="M1517" i="1"/>
  <c r="N1517" i="1" s="1"/>
  <c r="M1491" i="1"/>
  <c r="N1491" i="1" s="1"/>
  <c r="M2381" i="1"/>
  <c r="M267" i="1"/>
  <c r="M1236" i="1"/>
  <c r="N1236" i="1" s="1"/>
  <c r="M1242" i="1"/>
  <c r="M3221" i="1"/>
  <c r="M3217" i="1"/>
  <c r="M3223" i="1"/>
  <c r="M3243" i="1"/>
  <c r="M3239" i="1"/>
  <c r="M2150" i="1"/>
  <c r="M2145" i="1"/>
  <c r="M2142" i="1"/>
  <c r="M2167" i="1"/>
  <c r="M390" i="1"/>
  <c r="M396" i="1"/>
  <c r="M402" i="1"/>
  <c r="N402" i="1" s="1"/>
  <c r="M398" i="1"/>
  <c r="N398" i="1" s="1"/>
  <c r="M422" i="1"/>
  <c r="M419" i="1"/>
  <c r="M2303" i="1"/>
  <c r="M2276" i="1"/>
  <c r="M2282" i="1"/>
  <c r="M2640" i="1"/>
  <c r="M2653" i="1"/>
  <c r="M1069" i="1"/>
  <c r="M1056" i="1"/>
  <c r="M2426" i="1"/>
  <c r="M2445" i="1"/>
  <c r="M35" i="1"/>
  <c r="M22" i="1"/>
  <c r="M3172" i="1"/>
  <c r="N3172" i="1" s="1"/>
  <c r="M3170" i="1"/>
  <c r="M1281" i="1"/>
  <c r="M1287" i="1"/>
  <c r="N1287" i="1" s="1"/>
  <c r="M1295" i="1"/>
  <c r="N1295" i="1" s="1"/>
  <c r="M883" i="1"/>
  <c r="N883" i="1" s="1"/>
  <c r="M3276" i="1"/>
  <c r="N3276" i="1" s="1"/>
  <c r="M3282" i="1"/>
  <c r="N3282" i="1" s="1"/>
  <c r="M3484" i="1"/>
  <c r="M3487" i="1"/>
  <c r="M1693" i="1"/>
  <c r="N1693" i="1" s="1"/>
  <c r="M1668" i="1"/>
  <c r="N1668" i="1" s="1"/>
  <c r="M1190" i="1"/>
  <c r="N1190" i="1" s="1"/>
  <c r="M1215" i="1"/>
  <c r="N1215" i="1" s="1"/>
  <c r="M3373" i="1"/>
  <c r="N3373" i="1" s="1"/>
  <c r="M3364" i="1"/>
  <c r="N3364" i="1" s="1"/>
  <c r="M2051" i="1"/>
  <c r="N2051" i="1" s="1"/>
  <c r="M1488" i="1"/>
  <c r="M2385" i="1"/>
  <c r="M272" i="1"/>
  <c r="M269" i="1"/>
  <c r="M268" i="1"/>
  <c r="M297" i="1"/>
  <c r="M1237" i="1"/>
  <c r="M1243" i="1"/>
  <c r="M3222" i="1"/>
  <c r="N3222" i="1" s="1"/>
  <c r="M3224" i="1"/>
  <c r="M3244" i="1"/>
  <c r="M2151" i="1"/>
  <c r="M2146" i="1"/>
  <c r="M2143" i="1"/>
  <c r="M2168" i="1"/>
  <c r="M403" i="1"/>
  <c r="M420" i="1"/>
  <c r="M2304" i="1"/>
  <c r="N2304" i="1" s="1"/>
  <c r="M2277" i="1"/>
  <c r="M221" i="1"/>
  <c r="M237" i="1"/>
  <c r="M2652" i="1"/>
  <c r="M1071" i="1"/>
  <c r="M1068" i="1"/>
  <c r="M3163" i="1"/>
  <c r="N3163" i="1" s="1"/>
  <c r="M2109" i="1"/>
  <c r="M2118" i="1"/>
  <c r="M3311" i="1"/>
  <c r="M2014" i="1"/>
  <c r="M2005" i="1"/>
  <c r="M858" i="1"/>
  <c r="N858" i="1" s="1"/>
  <c r="M1289" i="1"/>
  <c r="M1311" i="1"/>
  <c r="M898" i="1"/>
  <c r="M882" i="1"/>
  <c r="N882" i="1" s="1"/>
  <c r="M3274" i="1"/>
  <c r="N3274" i="1" s="1"/>
  <c r="M3490" i="1"/>
  <c r="N3490" i="1" s="1"/>
  <c r="M1663" i="1"/>
  <c r="N1663" i="1" s="1"/>
  <c r="M2976" i="1"/>
  <c r="M2993" i="1"/>
  <c r="N2993" i="1" s="1"/>
  <c r="M3381" i="1"/>
  <c r="N3381" i="1" s="1"/>
  <c r="M3367" i="1"/>
  <c r="N3367" i="1" s="1"/>
  <c r="M3363" i="1"/>
  <c r="N3363" i="1" s="1"/>
  <c r="M2528" i="1"/>
  <c r="N2528" i="1" s="1"/>
  <c r="M2509" i="1"/>
  <c r="M2067" i="1"/>
  <c r="N2067" i="1" s="1"/>
  <c r="M2052" i="1"/>
  <c r="N2052" i="1" s="1"/>
  <c r="M1507" i="1"/>
  <c r="N1507" i="1" s="1"/>
  <c r="M1489" i="1"/>
  <c r="M270" i="1"/>
  <c r="N270" i="1" s="1"/>
  <c r="M273" i="1"/>
  <c r="N273" i="1" s="1"/>
  <c r="M1238" i="1"/>
  <c r="N1238" i="1" s="1"/>
  <c r="M3218" i="1"/>
  <c r="M3240" i="1"/>
  <c r="N3240" i="1" s="1"/>
  <c r="M2147" i="1"/>
  <c r="N2147" i="1" s="1"/>
  <c r="M2165" i="1"/>
  <c r="M400" i="1"/>
  <c r="M423" i="1"/>
  <c r="N423" i="1" s="1"/>
  <c r="M421" i="1"/>
  <c r="M2278" i="1"/>
  <c r="N2278" i="1" s="1"/>
  <c r="M218" i="1"/>
  <c r="M222" i="1"/>
  <c r="M238" i="1"/>
  <c r="M2634" i="1"/>
  <c r="M2649" i="1"/>
  <c r="M1070" i="1"/>
  <c r="M1067" i="1"/>
  <c r="M3174" i="1"/>
  <c r="M3024" i="1"/>
  <c r="N3024" i="1" s="1"/>
  <c r="M860" i="1"/>
  <c r="N860" i="1" s="1"/>
  <c r="M3295" i="1"/>
  <c r="N3295" i="1" s="1"/>
  <c r="M3486" i="1"/>
  <c r="N3486" i="1" s="1"/>
  <c r="M1669" i="1"/>
  <c r="N1669" i="1" s="1"/>
  <c r="M1656" i="1"/>
  <c r="M2974" i="1"/>
  <c r="N2974" i="1" s="1"/>
  <c r="M2989" i="1"/>
  <c r="N2989" i="1" s="1"/>
  <c r="M2983" i="1"/>
  <c r="N2983" i="1" s="1"/>
  <c r="M2994" i="1"/>
  <c r="N2994" i="1" s="1"/>
  <c r="M3382" i="1"/>
  <c r="N3382" i="1" s="1"/>
  <c r="M3368" i="1"/>
  <c r="N3368" i="1" s="1"/>
  <c r="M2512" i="1"/>
  <c r="N2512" i="1" s="1"/>
  <c r="M2053" i="1"/>
  <c r="N2053" i="1" s="1"/>
  <c r="M2047" i="1"/>
  <c r="N2047" i="1" s="1"/>
  <c r="M2368" i="1"/>
  <c r="N2368" i="1" s="1"/>
  <c r="M274" i="1"/>
  <c r="N274" i="1" s="1"/>
  <c r="M1239" i="1"/>
  <c r="N1239" i="1" s="1"/>
  <c r="M1254" i="1"/>
  <c r="N1254" i="1" s="1"/>
  <c r="M3214" i="1"/>
  <c r="N3214" i="1" s="1"/>
  <c r="M2148" i="1"/>
  <c r="N2148" i="1" s="1"/>
  <c r="M2160" i="1"/>
  <c r="N2160" i="1" s="1"/>
  <c r="M392" i="1"/>
  <c r="N392" i="1" s="1"/>
  <c r="M405" i="1"/>
  <c r="N405" i="1" s="1"/>
  <c r="M401" i="1"/>
  <c r="N401" i="1" s="1"/>
  <c r="M424" i="1"/>
  <c r="N424" i="1" s="1"/>
  <c r="M2279" i="1"/>
  <c r="N2279" i="1" s="1"/>
  <c r="M219" i="1"/>
  <c r="N219" i="1" s="1"/>
  <c r="M2636" i="1"/>
  <c r="N2636" i="1" s="1"/>
  <c r="M2440" i="1"/>
  <c r="N2440" i="1" s="1"/>
  <c r="M30" i="1"/>
  <c r="N30" i="1" s="1"/>
  <c r="M3173" i="1"/>
  <c r="N3173" i="1" s="1"/>
  <c r="M365" i="1"/>
  <c r="M2823" i="1"/>
  <c r="N2823" i="1" s="1"/>
  <c r="M1638" i="1"/>
  <c r="M1987" i="1"/>
  <c r="M1727" i="1"/>
  <c r="N1727" i="1" s="1"/>
  <c r="M1718" i="1"/>
  <c r="M1034" i="1"/>
  <c r="N1034" i="1" s="1"/>
  <c r="M1033" i="1"/>
  <c r="M909" i="1"/>
  <c r="M914" i="1"/>
  <c r="M611" i="1"/>
  <c r="M617" i="1"/>
  <c r="N617" i="1" s="1"/>
  <c r="M602" i="1"/>
  <c r="M608" i="1"/>
  <c r="M442" i="1"/>
  <c r="M644" i="1"/>
  <c r="M650" i="1"/>
  <c r="M638" i="1"/>
  <c r="M146" i="1"/>
  <c r="M142" i="1"/>
  <c r="N142" i="1" s="1"/>
  <c r="M140" i="1"/>
  <c r="M2398" i="1"/>
  <c r="M2404" i="1"/>
  <c r="M2407" i="1"/>
  <c r="M2010" i="1"/>
  <c r="N2010" i="1" s="1"/>
  <c r="M2019" i="1"/>
  <c r="M3312" i="1"/>
  <c r="N3312" i="1" s="1"/>
  <c r="M2117" i="1"/>
  <c r="N2117" i="1" s="1"/>
  <c r="M2110" i="1"/>
  <c r="M3165" i="1"/>
  <c r="P2211" i="1"/>
  <c r="P2179" i="1"/>
  <c r="P2565" i="1"/>
  <c r="P2606" i="1"/>
  <c r="P2568" i="1"/>
  <c r="P3058" i="1"/>
  <c r="P3557" i="1"/>
  <c r="P3451" i="1"/>
  <c r="P3462" i="1"/>
  <c r="P3455" i="1"/>
  <c r="P1549" i="1"/>
  <c r="P1560" i="1"/>
  <c r="P461" i="1"/>
  <c r="P467" i="1"/>
  <c r="P459" i="1"/>
  <c r="P179" i="1"/>
  <c r="P1154" i="1"/>
  <c r="P1155" i="1"/>
  <c r="P3513" i="1"/>
  <c r="P787" i="1"/>
  <c r="P782" i="1"/>
  <c r="P785" i="1"/>
  <c r="P1960" i="1"/>
  <c r="P670" i="1"/>
  <c r="P676" i="1"/>
  <c r="P666" i="1"/>
  <c r="P987" i="1"/>
  <c r="P710" i="1"/>
  <c r="P3334" i="1"/>
  <c r="P3184" i="1"/>
  <c r="P2763" i="1"/>
  <c r="P2696" i="1"/>
  <c r="P2078" i="1"/>
  <c r="P115" i="1"/>
  <c r="P1817" i="1"/>
  <c r="M833" i="1"/>
  <c r="N833" i="1" s="1"/>
  <c r="M2549" i="1"/>
  <c r="N2549" i="1" s="1"/>
  <c r="M2550" i="1"/>
  <c r="N2550" i="1" s="1"/>
  <c r="M1637" i="1"/>
  <c r="N1637" i="1" s="1"/>
  <c r="M1723" i="1"/>
  <c r="N1723" i="1" s="1"/>
  <c r="M1720" i="1"/>
  <c r="N1720" i="1" s="1"/>
  <c r="M908" i="1"/>
  <c r="N908" i="1" s="1"/>
  <c r="M913" i="1"/>
  <c r="N913" i="1" s="1"/>
  <c r="M610" i="1"/>
  <c r="N610" i="1" s="1"/>
  <c r="M616" i="1"/>
  <c r="N616" i="1" s="1"/>
  <c r="M607" i="1"/>
  <c r="N607" i="1" s="1"/>
  <c r="M441" i="1"/>
  <c r="N441" i="1" s="1"/>
  <c r="M652" i="1"/>
  <c r="N652" i="1" s="1"/>
  <c r="M641" i="1"/>
  <c r="N641" i="1" s="1"/>
  <c r="M145" i="1"/>
  <c r="N145" i="1" s="1"/>
  <c r="M143" i="1"/>
  <c r="N143" i="1" s="1"/>
  <c r="M134" i="1"/>
  <c r="N134" i="1" s="1"/>
  <c r="M2401" i="1"/>
  <c r="N2401" i="1" s="1"/>
  <c r="M2411" i="1"/>
  <c r="N2411" i="1" s="1"/>
  <c r="M2009" i="1"/>
  <c r="N2009" i="1" s="1"/>
  <c r="M2020" i="1"/>
  <c r="N2020" i="1" s="1"/>
  <c r="M3325" i="1"/>
  <c r="M3321" i="1"/>
  <c r="M2116" i="1"/>
  <c r="N2116" i="1" s="1"/>
  <c r="M2111" i="1"/>
  <c r="P2567" i="1"/>
  <c r="P2662" i="1"/>
  <c r="P3057" i="1"/>
  <c r="P3093" i="1"/>
  <c r="P3087" i="1"/>
  <c r="P1800" i="1"/>
  <c r="P178" i="1"/>
  <c r="P181" i="1"/>
  <c r="O3513" i="1"/>
  <c r="P986" i="1"/>
  <c r="P992" i="1"/>
  <c r="P1750" i="1"/>
  <c r="P3182" i="1"/>
  <c r="P2769" i="1"/>
  <c r="P1529" i="1"/>
  <c r="P1532" i="1"/>
  <c r="P2697" i="1"/>
  <c r="P2829" i="1"/>
  <c r="P117" i="1"/>
  <c r="P355" i="1"/>
  <c r="M659" i="1"/>
  <c r="M2821" i="1"/>
  <c r="M818" i="1"/>
  <c r="M2551" i="1"/>
  <c r="N2551" i="1" s="1"/>
  <c r="M1636" i="1"/>
  <c r="N1636" i="1" s="1"/>
  <c r="M1725" i="1"/>
  <c r="M1719" i="1"/>
  <c r="N1719" i="1" s="1"/>
  <c r="M1026" i="1"/>
  <c r="N1026" i="1" s="1"/>
  <c r="M918" i="1"/>
  <c r="M919" i="1"/>
  <c r="N919" i="1" s="1"/>
  <c r="M613" i="1"/>
  <c r="M604" i="1"/>
  <c r="M449" i="1"/>
  <c r="N449" i="1" s="1"/>
  <c r="M440" i="1"/>
  <c r="N440" i="1" s="1"/>
  <c r="M651" i="1"/>
  <c r="N651" i="1" s="1"/>
  <c r="M642" i="1"/>
  <c r="M647" i="1"/>
  <c r="N647" i="1" s="1"/>
  <c r="M150" i="1"/>
  <c r="M147" i="1"/>
  <c r="M144" i="1"/>
  <c r="N144" i="1" s="1"/>
  <c r="M135" i="1"/>
  <c r="M2399" i="1"/>
  <c r="N2399" i="1" s="1"/>
  <c r="M2402" i="1"/>
  <c r="P2401" i="1" s="1"/>
  <c r="M2409" i="1"/>
  <c r="M2013" i="1"/>
  <c r="N2013" i="1" s="1"/>
  <c r="M3324" i="1"/>
  <c r="M2119" i="1"/>
  <c r="P37" i="1"/>
  <c r="P47" i="1"/>
  <c r="P57" i="1"/>
  <c r="P50" i="1"/>
  <c r="P2212" i="1"/>
  <c r="P2181" i="1"/>
  <c r="P2615" i="1"/>
  <c r="P2613" i="1"/>
  <c r="P2608" i="1"/>
  <c r="P2574" i="1"/>
  <c r="P2570" i="1"/>
  <c r="P3056" i="1"/>
  <c r="P3055" i="1"/>
  <c r="P3085" i="1"/>
  <c r="P3092" i="1"/>
  <c r="P3086" i="1"/>
  <c r="P3094" i="1"/>
  <c r="P1799" i="1"/>
  <c r="P1773" i="1"/>
  <c r="P1870" i="1"/>
  <c r="P1890" i="1"/>
  <c r="P3554" i="1"/>
  <c r="P3551" i="1"/>
  <c r="P3444" i="1"/>
  <c r="P3448" i="1"/>
  <c r="P3457" i="1"/>
  <c r="P2941" i="1"/>
  <c r="P1559" i="1"/>
  <c r="P457" i="1"/>
  <c r="P471" i="1"/>
  <c r="P472" i="1"/>
  <c r="P2788" i="1"/>
  <c r="M1175" i="1"/>
  <c r="N1175" i="1" s="1"/>
  <c r="M993" i="1"/>
  <c r="N993" i="1" s="1"/>
  <c r="M1159" i="1"/>
  <c r="N1159" i="1" s="1"/>
  <c r="M1556" i="1"/>
  <c r="N1556" i="1" s="1"/>
  <c r="M2470" i="1"/>
  <c r="N2470" i="1" s="1"/>
  <c r="M1880" i="1"/>
  <c r="N1880" i="1" s="1"/>
  <c r="M3098" i="1"/>
  <c r="N3098" i="1" s="1"/>
  <c r="M1407" i="1"/>
  <c r="M2903" i="1"/>
  <c r="N2903" i="1" s="1"/>
  <c r="M352" i="1"/>
  <c r="N352" i="1" s="1"/>
  <c r="M2831" i="1"/>
  <c r="N2831" i="1" s="1"/>
  <c r="M1528" i="1"/>
  <c r="N1528" i="1" s="1"/>
  <c r="M3335" i="1"/>
  <c r="N3335" i="1" s="1"/>
  <c r="M2798" i="1"/>
  <c r="N2798" i="1" s="1"/>
  <c r="M3559" i="1"/>
  <c r="N3559" i="1" s="1"/>
  <c r="M520" i="1"/>
  <c r="N520" i="1" s="1"/>
  <c r="M502" i="1"/>
  <c r="N502" i="1" s="1"/>
  <c r="M3181" i="1"/>
  <c r="N3181" i="1" s="1"/>
  <c r="M991" i="1"/>
  <c r="N991" i="1" s="1"/>
  <c r="M1959" i="1"/>
  <c r="N1959" i="1" s="1"/>
  <c r="M2794" i="1"/>
  <c r="N2794" i="1" s="1"/>
  <c r="M521" i="1"/>
  <c r="N521" i="1" s="1"/>
  <c r="M485" i="1"/>
  <c r="N485" i="1" s="1"/>
  <c r="M1829" i="1"/>
  <c r="N1829" i="1" s="1"/>
  <c r="M114" i="1"/>
  <c r="N114" i="1" s="1"/>
  <c r="M623" i="1"/>
  <c r="N623" i="1" s="1"/>
  <c r="M160" i="1"/>
  <c r="N160" i="1" s="1"/>
  <c r="M1754" i="1"/>
  <c r="N1754" i="1" s="1"/>
  <c r="M1559" i="1"/>
  <c r="M3561" i="1"/>
  <c r="N3561" i="1" s="1"/>
  <c r="M1878" i="1"/>
  <c r="N1878" i="1" s="1"/>
  <c r="M1774" i="1"/>
  <c r="N1774" i="1" s="1"/>
  <c r="M3095" i="1"/>
  <c r="N3095" i="1" s="1"/>
  <c r="M2564" i="1"/>
  <c r="N2564" i="1" s="1"/>
  <c r="M673" i="1"/>
  <c r="N673" i="1" s="1"/>
  <c r="M1958" i="1"/>
  <c r="N1958" i="1" s="1"/>
  <c r="M2946" i="1"/>
  <c r="N2946" i="1" s="1"/>
  <c r="M1881" i="1"/>
  <c r="N1881" i="1" s="1"/>
  <c r="M2561" i="1"/>
  <c r="N2561" i="1" s="1"/>
  <c r="M52" i="1"/>
  <c r="N52" i="1" s="1"/>
  <c r="M2733" i="1"/>
  <c r="N2733" i="1" s="1"/>
  <c r="M3127" i="1"/>
  <c r="N3127" i="1" s="1"/>
  <c r="M1876" i="1"/>
  <c r="N1876" i="1" s="1"/>
  <c r="M3097" i="1"/>
  <c r="N3097" i="1" s="1"/>
  <c r="M524" i="1"/>
  <c r="N524" i="1" s="1"/>
  <c r="M2898" i="1"/>
  <c r="N2898" i="1" s="1"/>
  <c r="M759" i="1"/>
  <c r="M331" i="1"/>
  <c r="N331" i="1" s="1"/>
  <c r="M2236" i="1"/>
  <c r="N2236" i="1" s="1"/>
  <c r="M2862" i="1"/>
  <c r="N2862" i="1" s="1"/>
  <c r="M948" i="1"/>
  <c r="N948" i="1" s="1"/>
  <c r="M3036" i="1"/>
  <c r="N3036" i="1" s="1"/>
  <c r="M753" i="1"/>
  <c r="N753" i="1" s="1"/>
  <c r="M2235" i="1"/>
  <c r="N2235" i="1" s="1"/>
  <c r="M2865" i="1"/>
  <c r="N2865" i="1" s="1"/>
  <c r="M2863" i="1"/>
  <c r="N2863" i="1" s="1"/>
  <c r="M1126" i="1"/>
  <c r="N1126" i="1" s="1"/>
  <c r="M1307" i="1"/>
  <c r="N1307" i="1" s="1"/>
  <c r="M499" i="1"/>
  <c r="N499" i="1" s="1"/>
  <c r="M1804" i="1"/>
  <c r="N1804" i="1" s="1"/>
  <c r="M1598" i="1"/>
  <c r="M2864" i="1"/>
  <c r="N2864" i="1" s="1"/>
  <c r="M950" i="1"/>
  <c r="N950" i="1" s="1"/>
  <c r="M1302" i="1"/>
  <c r="N1302" i="1" s="1"/>
  <c r="M2176" i="1"/>
  <c r="N2176" i="1" s="1"/>
  <c r="M755" i="1"/>
  <c r="N755" i="1" s="1"/>
  <c r="M1599" i="1"/>
  <c r="N1599" i="1" s="1"/>
  <c r="M942" i="1"/>
  <c r="N942" i="1" s="1"/>
  <c r="M1128" i="1"/>
  <c r="N1128" i="1" s="1"/>
  <c r="M3124" i="1"/>
  <c r="N3124" i="1" s="1"/>
  <c r="M1355" i="1"/>
  <c r="N1355" i="1" s="1"/>
  <c r="M3410" i="1"/>
  <c r="N3410" i="1" s="1"/>
  <c r="M1912" i="1"/>
  <c r="M1915" i="1"/>
  <c r="N1915" i="1" s="1"/>
  <c r="M3037" i="1"/>
  <c r="N3037" i="1" s="1"/>
  <c r="M853" i="1"/>
  <c r="N853" i="1" s="1"/>
  <c r="M162" i="1"/>
  <c r="N162" i="1" s="1"/>
  <c r="M2237" i="1"/>
  <c r="N2237" i="1" s="1"/>
  <c r="M945" i="1"/>
  <c r="N945" i="1" s="1"/>
  <c r="M944" i="1"/>
  <c r="N944" i="1" s="1"/>
  <c r="M1124" i="1"/>
  <c r="M1681" i="1"/>
  <c r="M1204" i="1"/>
  <c r="M2059" i="1"/>
  <c r="M2155" i="1"/>
  <c r="M2289" i="1"/>
  <c r="M2439" i="1"/>
  <c r="N2439" i="1" s="1"/>
  <c r="M3166" i="1"/>
  <c r="M2113" i="1"/>
  <c r="N2113" i="1" s="1"/>
  <c r="M1247" i="1"/>
  <c r="M417" i="1"/>
  <c r="M2290" i="1"/>
  <c r="M3167" i="1"/>
  <c r="M1682" i="1"/>
  <c r="N1682" i="1" s="1"/>
  <c r="M2985" i="1"/>
  <c r="N2985" i="1" s="1"/>
  <c r="M3374" i="1"/>
  <c r="N3374" i="1" s="1"/>
  <c r="M1199" i="1"/>
  <c r="N1199" i="1" s="1"/>
  <c r="M2066" i="1"/>
  <c r="M2057" i="1"/>
  <c r="M3237" i="1"/>
  <c r="M2164" i="1"/>
  <c r="M413" i="1"/>
  <c r="M26" i="1"/>
  <c r="M3169" i="1"/>
  <c r="M3319" i="1"/>
  <c r="M3323" i="1"/>
  <c r="M2011" i="1"/>
  <c r="M1197" i="1"/>
  <c r="M2522" i="1"/>
  <c r="N2522" i="1" s="1"/>
  <c r="M2377" i="1"/>
  <c r="N2377" i="1" s="1"/>
  <c r="M414" i="1"/>
  <c r="N414" i="1" s="1"/>
  <c r="M1684" i="1"/>
  <c r="N1684" i="1" s="1"/>
  <c r="M1209" i="1"/>
  <c r="N1209" i="1" s="1"/>
  <c r="M1508" i="1"/>
  <c r="N1508" i="1" s="1"/>
  <c r="M2375" i="1"/>
  <c r="N2375" i="1" s="1"/>
  <c r="M2161" i="1"/>
  <c r="N2161" i="1" s="1"/>
  <c r="M415" i="1"/>
  <c r="N415" i="1" s="1"/>
  <c r="M2441" i="1"/>
  <c r="N2441" i="1" s="1"/>
  <c r="M819" i="1"/>
  <c r="M1984" i="1"/>
  <c r="M1724" i="1"/>
  <c r="M1030" i="1"/>
  <c r="M1028" i="1"/>
  <c r="M1025" i="1"/>
  <c r="M912" i="1"/>
  <c r="N912" i="1" s="1"/>
  <c r="M917" i="1"/>
  <c r="M907" i="1"/>
  <c r="N907" i="1" s="1"/>
  <c r="M612" i="1"/>
  <c r="M609" i="1"/>
  <c r="N609" i="1" s="1"/>
  <c r="M603" i="1"/>
  <c r="M448" i="1"/>
  <c r="M445" i="1"/>
  <c r="M439" i="1"/>
  <c r="M645" i="1"/>
  <c r="M639" i="1"/>
  <c r="M152" i="1"/>
  <c r="M149" i="1"/>
  <c r="M137" i="1"/>
  <c r="M136" i="1"/>
  <c r="M2395" i="1"/>
  <c r="N2395" i="1" s="1"/>
  <c r="M2396" i="1"/>
  <c r="M2405" i="1"/>
  <c r="M2410" i="1"/>
  <c r="N2410" i="1" s="1"/>
  <c r="M2015" i="1"/>
  <c r="M3326" i="1"/>
  <c r="N3326" i="1" s="1"/>
  <c r="M3320" i="1"/>
  <c r="M2120" i="1"/>
  <c r="M3162" i="1"/>
  <c r="P1815" i="1"/>
  <c r="P2552" i="1"/>
  <c r="P2820" i="1"/>
  <c r="P2548" i="1"/>
  <c r="P1020" i="1"/>
  <c r="P641" i="1"/>
  <c r="P3317" i="1"/>
  <c r="P8" i="1"/>
  <c r="P2648" i="1"/>
  <c r="P2642" i="1"/>
  <c r="P235" i="1"/>
  <c r="P203" i="1"/>
  <c r="P411" i="1"/>
  <c r="P424" i="1"/>
  <c r="P3228" i="1"/>
  <c r="P3202" i="1"/>
  <c r="P2363" i="1"/>
  <c r="P1483" i="1"/>
  <c r="P1478" i="1"/>
  <c r="P2503" i="1"/>
  <c r="P1196" i="1"/>
  <c r="P1260" i="1"/>
  <c r="P3004" i="1"/>
  <c r="P3039" i="1"/>
  <c r="P3027" i="1"/>
  <c r="P3015" i="1"/>
  <c r="P3013" i="1"/>
  <c r="P1114" i="1"/>
  <c r="P957" i="1"/>
  <c r="P951" i="1"/>
  <c r="P936" i="1"/>
  <c r="P929" i="1"/>
  <c r="P923" i="1"/>
  <c r="P2870" i="1"/>
  <c r="P2849" i="1"/>
  <c r="P2856" i="1"/>
  <c r="P2223" i="1"/>
  <c r="P577" i="1"/>
  <c r="P1583" i="1"/>
  <c r="P769" i="1"/>
  <c r="P748" i="1"/>
  <c r="P734" i="1"/>
  <c r="P742" i="1"/>
  <c r="P731" i="1"/>
  <c r="P724" i="1"/>
  <c r="P3394" i="1"/>
  <c r="P3392" i="1"/>
  <c r="P3384" i="1"/>
  <c r="P3420" i="1"/>
  <c r="P3403" i="1"/>
  <c r="P3399" i="1"/>
  <c r="P1373" i="1"/>
  <c r="P1363" i="1"/>
  <c r="P1354" i="1"/>
  <c r="P1342" i="1"/>
  <c r="P1337" i="1"/>
  <c r="P2727" i="1"/>
  <c r="P2708" i="1"/>
  <c r="P2905" i="1"/>
  <c r="P1454" i="1"/>
  <c r="P536" i="1"/>
  <c r="P2209" i="1"/>
  <c r="P2184" i="1"/>
  <c r="P2175" i="1"/>
  <c r="P2187" i="1"/>
  <c r="P2199" i="1"/>
  <c r="P2601" i="1"/>
  <c r="P2537" i="1"/>
  <c r="P2549" i="1"/>
  <c r="P1626" i="1"/>
  <c r="P1713" i="1"/>
  <c r="P144" i="1"/>
  <c r="P3313" i="1"/>
  <c r="P2102" i="1"/>
  <c r="P13" i="1"/>
  <c r="P29" i="1"/>
  <c r="P2632" i="1"/>
  <c r="P2646" i="1"/>
  <c r="P3214" i="1"/>
  <c r="P2374" i="1"/>
  <c r="P2367" i="1"/>
  <c r="P1500" i="1"/>
  <c r="P2955" i="1"/>
  <c r="P1672" i="1"/>
  <c r="P3500" i="1"/>
  <c r="P3270" i="1"/>
  <c r="P3258" i="1"/>
  <c r="P1294" i="1"/>
  <c r="P2604" i="1"/>
  <c r="P2561" i="1"/>
  <c r="P2572" i="1"/>
  <c r="P2580" i="1"/>
  <c r="P3060" i="1"/>
  <c r="P1791" i="1"/>
  <c r="P1865" i="1"/>
  <c r="P1867" i="1"/>
  <c r="P1875" i="1"/>
  <c r="P1887" i="1"/>
  <c r="P1847" i="1"/>
  <c r="P1844" i="1"/>
  <c r="P1860" i="1"/>
  <c r="P3541" i="1"/>
  <c r="P3547" i="1"/>
  <c r="P3563" i="1"/>
  <c r="P3533" i="1"/>
  <c r="P3537" i="1"/>
  <c r="P3435" i="1"/>
  <c r="P3442" i="1"/>
  <c r="P3453" i="1"/>
  <c r="P3463" i="1"/>
  <c r="P3458" i="1"/>
  <c r="P3464" i="1"/>
  <c r="O3434" i="1"/>
  <c r="P2938" i="1"/>
  <c r="P2946" i="1"/>
  <c r="P2949" i="1"/>
  <c r="P2954" i="1"/>
  <c r="P2447" i="1"/>
  <c r="P2454" i="1"/>
  <c r="P2465" i="1"/>
  <c r="P2474" i="1"/>
  <c r="P2479" i="1"/>
  <c r="P1544" i="1"/>
  <c r="P1550" i="1"/>
  <c r="P1557" i="1"/>
  <c r="P1564" i="1"/>
  <c r="P1561" i="1"/>
  <c r="P1541" i="1"/>
  <c r="P452" i="1"/>
  <c r="P463" i="1"/>
  <c r="P475" i="1"/>
  <c r="P481" i="1"/>
  <c r="P2785" i="1"/>
  <c r="P2791" i="1"/>
  <c r="P2807" i="1"/>
  <c r="P1144" i="1"/>
  <c r="P1147" i="1"/>
  <c r="P1164" i="1"/>
  <c r="P1158" i="1"/>
  <c r="P1950" i="1"/>
  <c r="P1954" i="1"/>
  <c r="P1973" i="1"/>
  <c r="P669" i="1"/>
  <c r="P675" i="1"/>
  <c r="P662" i="1"/>
  <c r="P697" i="1"/>
  <c r="P695" i="1"/>
  <c r="P701" i="1"/>
  <c r="P715" i="1"/>
  <c r="P709" i="1"/>
  <c r="P3341" i="1"/>
  <c r="P3346" i="1"/>
  <c r="P3329" i="1"/>
  <c r="P2759" i="1"/>
  <c r="P155" i="1"/>
  <c r="P619" i="1"/>
  <c r="P629" i="1"/>
  <c r="P2083" i="1"/>
  <c r="P2834" i="1"/>
  <c r="P124" i="1"/>
  <c r="P1935" i="1"/>
  <c r="P968" i="1"/>
  <c r="P2022" i="1"/>
  <c r="P1816" i="1"/>
  <c r="P308" i="1"/>
  <c r="P1727" i="1"/>
  <c r="P1107" i="1"/>
  <c r="P3349" i="1"/>
  <c r="P1627" i="1"/>
  <c r="P1026" i="1"/>
  <c r="P912" i="1"/>
  <c r="P609" i="1"/>
  <c r="P143" i="1"/>
  <c r="P2399" i="1"/>
  <c r="P3303" i="1"/>
  <c r="P2094" i="1"/>
  <c r="P2429" i="1"/>
  <c r="P1044" i="1"/>
  <c r="P231" i="1"/>
  <c r="P210" i="1"/>
  <c r="P2279" i="1"/>
  <c r="P430" i="1"/>
  <c r="P400" i="1"/>
  <c r="P387" i="1"/>
  <c r="P408" i="1"/>
  <c r="P3226" i="1"/>
  <c r="P1244" i="1"/>
  <c r="P1238" i="1"/>
  <c r="P2375" i="1"/>
  <c r="P1471" i="1"/>
  <c r="P1465" i="1"/>
  <c r="P1491" i="1"/>
  <c r="P1507" i="1"/>
  <c r="P1509" i="1"/>
  <c r="P1499" i="1"/>
  <c r="P1517" i="1"/>
  <c r="P2046" i="1"/>
  <c r="P2485" i="1"/>
  <c r="P2490" i="1"/>
  <c r="P2522" i="1"/>
  <c r="P2528" i="1"/>
  <c r="P2529" i="1"/>
  <c r="P3361" i="1"/>
  <c r="P3350" i="1"/>
  <c r="P3367" i="1"/>
  <c r="P3368" i="1"/>
  <c r="P2993" i="1"/>
  <c r="P2995" i="1"/>
  <c r="P2982" i="1"/>
  <c r="P2988" i="1"/>
  <c r="P2967" i="1"/>
  <c r="P2958" i="1"/>
  <c r="P2964" i="1"/>
  <c r="P1205" i="1"/>
  <c r="P1188" i="1"/>
  <c r="P1195" i="1"/>
  <c r="P1181" i="1"/>
  <c r="P1660" i="1"/>
  <c r="P1642" i="1"/>
  <c r="P3483" i="1"/>
  <c r="P3275" i="1"/>
  <c r="P888" i="1"/>
  <c r="P878" i="1"/>
  <c r="P871" i="1"/>
  <c r="P1633" i="1"/>
  <c r="P1988" i="1"/>
  <c r="P1021" i="1"/>
  <c r="P615" i="1"/>
  <c r="P3318" i="1"/>
  <c r="P2114" i="1"/>
  <c r="P3146" i="1"/>
  <c r="P2435" i="1"/>
  <c r="P219" i="1"/>
  <c r="P404" i="1"/>
  <c r="P2153" i="1"/>
  <c r="P648" i="1"/>
  <c r="P2105" i="1"/>
  <c r="P3154" i="1"/>
  <c r="P1040" i="1"/>
  <c r="P1050" i="1"/>
  <c r="P1065" i="1"/>
  <c r="P198" i="1"/>
  <c r="P2273" i="1"/>
  <c r="P2817" i="1"/>
  <c r="P1019" i="1"/>
  <c r="P600" i="1"/>
  <c r="P2400" i="1"/>
  <c r="P2439" i="1"/>
  <c r="P208" i="1"/>
  <c r="P374" i="1"/>
  <c r="P1983" i="1"/>
  <c r="P134" i="1"/>
  <c r="P2095" i="1"/>
  <c r="P2446" i="1"/>
  <c r="P1074" i="1"/>
  <c r="P1709" i="1"/>
  <c r="P1034" i="1"/>
  <c r="P901" i="1"/>
  <c r="P2391" i="1"/>
  <c r="P3307" i="1"/>
  <c r="P2101" i="1"/>
  <c r="P224" i="1"/>
  <c r="P202" i="1"/>
  <c r="P199" i="1"/>
  <c r="P369" i="1"/>
  <c r="P816" i="1"/>
  <c r="P1703" i="1"/>
  <c r="P1035" i="1"/>
  <c r="P434" i="1"/>
  <c r="P2009" i="1"/>
  <c r="P3156" i="1"/>
  <c r="P1043" i="1"/>
  <c r="P1052" i="1"/>
  <c r="P218" i="1"/>
  <c r="P2278" i="1"/>
  <c r="P2267" i="1"/>
  <c r="P2261" i="1"/>
  <c r="P431" i="1"/>
  <c r="P1330" i="1"/>
  <c r="P366" i="1"/>
  <c r="P358" i="1"/>
  <c r="P2538" i="1"/>
  <c r="P2550" i="1"/>
  <c r="P1632" i="1"/>
  <c r="P1982" i="1"/>
  <c r="P1987" i="1"/>
  <c r="P1712" i="1"/>
  <c r="P1708" i="1"/>
  <c r="P1022" i="1"/>
  <c r="P913" i="1"/>
  <c r="P902" i="1"/>
  <c r="P616" i="1"/>
  <c r="P601" i="1"/>
  <c r="P142" i="1"/>
  <c r="P3302" i="1"/>
  <c r="P3306" i="1"/>
  <c r="P2116" i="1"/>
  <c r="P2113" i="1"/>
  <c r="P2104" i="1"/>
  <c r="P3157" i="1"/>
  <c r="P19" i="1"/>
  <c r="P9" i="1"/>
  <c r="P2419" i="1"/>
  <c r="P2445" i="1"/>
  <c r="P2420" i="1"/>
  <c r="P1051" i="1"/>
  <c r="P2626" i="1"/>
  <c r="P2618" i="1"/>
  <c r="P2643" i="1"/>
  <c r="P234" i="1"/>
  <c r="P225" i="1"/>
  <c r="P209" i="1"/>
  <c r="P211" i="1"/>
  <c r="P414" i="1"/>
  <c r="P410" i="1"/>
  <c r="P423" i="1"/>
  <c r="P375" i="1"/>
  <c r="P405" i="1"/>
  <c r="P2147" i="1"/>
  <c r="P3225" i="1"/>
  <c r="P3227" i="1"/>
  <c r="P3235" i="1"/>
  <c r="P3201" i="1"/>
  <c r="P3212" i="1"/>
  <c r="P3213" i="1"/>
  <c r="P1259" i="1"/>
  <c r="P1251" i="1"/>
  <c r="P1245" i="1"/>
  <c r="P1239" i="1"/>
  <c r="P1233" i="1"/>
  <c r="P2358" i="1"/>
  <c r="P2352" i="1"/>
  <c r="P1477" i="1"/>
  <c r="P1472" i="1"/>
  <c r="P1466" i="1"/>
  <c r="P1492" i="1"/>
  <c r="P1510" i="1"/>
  <c r="P1518" i="1"/>
  <c r="P2047" i="1"/>
  <c r="P2053" i="1"/>
  <c r="P2036" i="1"/>
  <c r="P2499" i="1"/>
  <c r="P2491" i="1"/>
  <c r="P2523" i="1"/>
  <c r="P2530" i="1"/>
  <c r="P2994" i="1"/>
  <c r="P2996" i="1"/>
  <c r="P2968" i="1"/>
  <c r="P2974" i="1"/>
  <c r="P2959" i="1"/>
  <c r="P2965" i="1"/>
  <c r="P1655" i="1"/>
  <c r="P3252" i="1"/>
  <c r="P887" i="1"/>
  <c r="P881" i="1"/>
  <c r="P1298" i="1"/>
  <c r="P1312" i="1"/>
  <c r="P1297" i="1"/>
  <c r="P1287" i="1"/>
  <c r="P858" i="1"/>
  <c r="P3046" i="1"/>
  <c r="P1142" i="1"/>
  <c r="P1128" i="1"/>
  <c r="P1122" i="1"/>
  <c r="P921" i="1"/>
  <c r="P960" i="1"/>
  <c r="P2877" i="1"/>
  <c r="P2233" i="1"/>
  <c r="P2218" i="1"/>
  <c r="P1916" i="1"/>
  <c r="P1913" i="1"/>
  <c r="P2310" i="1"/>
  <c r="P595" i="1"/>
  <c r="P348" i="1"/>
  <c r="P752" i="1"/>
  <c r="P743" i="1"/>
  <c r="P3421" i="1"/>
  <c r="P3404" i="1"/>
  <c r="P3137" i="1"/>
  <c r="P3131" i="1"/>
  <c r="P3127" i="1"/>
  <c r="P3112" i="1"/>
  <c r="P3105" i="1"/>
  <c r="P2754" i="1"/>
  <c r="P2743" i="1"/>
  <c r="P2738" i="1"/>
  <c r="P2730" i="1"/>
  <c r="P1437" i="1"/>
  <c r="P1426" i="1"/>
  <c r="P1448" i="1"/>
  <c r="P539" i="1"/>
  <c r="P1232" i="1"/>
  <c r="P1224" i="1"/>
  <c r="P1217" i="1"/>
  <c r="P300" i="1"/>
  <c r="P289" i="1"/>
  <c r="P291" i="1"/>
  <c r="P284" i="1"/>
  <c r="P274" i="1"/>
  <c r="P263" i="1"/>
  <c r="P254" i="1"/>
  <c r="P252" i="1"/>
  <c r="P242" i="1"/>
  <c r="P2387" i="1"/>
  <c r="P1508" i="1"/>
  <c r="P1498" i="1"/>
  <c r="P2052" i="1"/>
  <c r="P2062" i="1"/>
  <c r="P2068" i="1"/>
  <c r="P2045" i="1"/>
  <c r="P2504" i="1"/>
  <c r="P3362" i="1"/>
  <c r="P3351" i="1"/>
  <c r="P2983" i="1"/>
  <c r="P1216" i="1"/>
  <c r="P1199" i="1"/>
  <c r="P1654" i="1"/>
  <c r="P1669" i="1"/>
  <c r="P1671" i="1"/>
  <c r="P1641" i="1"/>
  <c r="P1643" i="1"/>
  <c r="P1650" i="1"/>
  <c r="P1692" i="1"/>
  <c r="P3490" i="1"/>
  <c r="P3259" i="1"/>
  <c r="P879" i="1"/>
  <c r="P870" i="1"/>
  <c r="P893" i="1"/>
  <c r="P1315" i="1"/>
  <c r="P1286" i="1"/>
  <c r="P1278" i="1"/>
  <c r="P1273" i="1"/>
  <c r="P1262" i="1"/>
  <c r="P2248" i="1"/>
  <c r="P2239" i="1"/>
  <c r="P386" i="1"/>
  <c r="P2125" i="1"/>
  <c r="P1698" i="1"/>
  <c r="P1010" i="1"/>
  <c r="P811" i="1"/>
  <c r="P1720" i="1"/>
  <c r="P433" i="1"/>
  <c r="P440" i="1"/>
  <c r="P1995" i="1"/>
  <c r="P3147" i="1"/>
  <c r="P3155" i="1"/>
  <c r="P3163" i="1"/>
  <c r="P3172" i="1"/>
  <c r="P23" i="1"/>
  <c r="P18" i="1"/>
  <c r="P1075" i="1"/>
  <c r="P1053" i="1"/>
  <c r="P1066" i="1"/>
  <c r="P1064" i="1"/>
  <c r="P2625" i="1"/>
  <c r="P2636" i="1"/>
  <c r="P2272" i="1"/>
  <c r="P2266" i="1"/>
  <c r="P2260" i="1"/>
  <c r="P2300" i="1"/>
  <c r="P2294" i="1"/>
  <c r="P2288" i="1"/>
  <c r="P370" i="1"/>
  <c r="P392" i="1"/>
  <c r="P2169" i="1"/>
  <c r="P2132" i="1"/>
  <c r="P2133" i="1"/>
  <c r="P2124" i="1"/>
  <c r="P3194" i="1"/>
  <c r="P3240" i="1"/>
  <c r="P3246" i="1"/>
  <c r="P1225" i="1"/>
  <c r="P299" i="1"/>
  <c r="P288" i="1"/>
  <c r="P290" i="1"/>
  <c r="P283" i="1"/>
  <c r="P270" i="1"/>
  <c r="P262" i="1"/>
  <c r="P253" i="1"/>
  <c r="P251" i="1"/>
  <c r="P2357" i="1"/>
  <c r="P2351" i="1"/>
  <c r="P2067" i="1"/>
  <c r="P2061" i="1"/>
  <c r="P2035" i="1"/>
  <c r="P2044" i="1"/>
  <c r="P2039" i="1"/>
  <c r="P2486" i="1"/>
  <c r="P2989" i="1"/>
  <c r="P1206" i="1"/>
  <c r="P1670" i="1"/>
  <c r="P1651" i="1"/>
  <c r="P1693" i="1"/>
  <c r="P1678" i="1"/>
  <c r="P3499" i="1"/>
  <c r="P3489" i="1"/>
  <c r="P3264" i="1"/>
  <c r="P894" i="1"/>
  <c r="P1316" i="1"/>
  <c r="P1277" i="1"/>
  <c r="P1270" i="1"/>
  <c r="P1272" i="1"/>
  <c r="P1261" i="1"/>
  <c r="P863" i="1"/>
  <c r="P843" i="1"/>
  <c r="P838" i="1"/>
  <c r="P835" i="1"/>
  <c r="P3031" i="1"/>
  <c r="P3025" i="1"/>
  <c r="P1110" i="1"/>
  <c r="P391" i="1"/>
  <c r="P407" i="1"/>
  <c r="P2170" i="1"/>
  <c r="P2139" i="1"/>
  <c r="P3195" i="1"/>
  <c r="P3241" i="1"/>
  <c r="P1944" i="1"/>
  <c r="P655" i="1"/>
  <c r="P829" i="1"/>
  <c r="P1807" i="1"/>
  <c r="P1812" i="1"/>
  <c r="P1322" i="1"/>
  <c r="P2810" i="1"/>
  <c r="P1027" i="1"/>
  <c r="P1697" i="1"/>
  <c r="P1702" i="1"/>
  <c r="P1009" i="1"/>
  <c r="P1943" i="1"/>
  <c r="P654" i="1"/>
  <c r="P2551" i="1"/>
  <c r="P828" i="1"/>
  <c r="P1811" i="1"/>
  <c r="P1329" i="1"/>
  <c r="P1321" i="1"/>
  <c r="P365" i="1"/>
  <c r="P357" i="1"/>
  <c r="P2819" i="1"/>
  <c r="P2809" i="1"/>
  <c r="P2816" i="1"/>
  <c r="P815" i="1"/>
  <c r="P810" i="1"/>
  <c r="P1637" i="1"/>
  <c r="P640" i="1"/>
  <c r="P647" i="1"/>
  <c r="P130" i="1"/>
  <c r="P145" i="1"/>
  <c r="P131" i="1"/>
  <c r="P2392" i="1"/>
  <c r="P2010" i="1"/>
  <c r="P2003" i="1"/>
  <c r="P1996" i="1"/>
  <c r="P1994" i="1"/>
  <c r="P3312" i="1"/>
  <c r="P3164" i="1"/>
  <c r="P3173" i="1"/>
  <c r="P12" i="1"/>
  <c r="P3" i="1"/>
  <c r="P2430" i="1"/>
  <c r="P1041" i="1"/>
  <c r="P2631" i="1"/>
  <c r="P2617" i="1"/>
  <c r="P2645" i="1"/>
  <c r="P2647" i="1"/>
  <c r="P232" i="1"/>
  <c r="P2299" i="1"/>
  <c r="P2293" i="1"/>
  <c r="P2287" i="1"/>
  <c r="P415" i="1"/>
  <c r="P2138" i="1"/>
  <c r="P2159" i="1"/>
  <c r="P3245" i="1"/>
  <c r="P1218" i="1"/>
  <c r="P2386" i="1"/>
  <c r="P2378" i="1"/>
  <c r="P2364" i="1"/>
  <c r="P2368" i="1"/>
  <c r="P1462" i="1"/>
  <c r="P1484" i="1"/>
  <c r="P2038" i="1"/>
  <c r="P2498" i="1"/>
  <c r="P2518" i="1"/>
  <c r="P1189" i="1"/>
  <c r="P1182" i="1"/>
  <c r="P1644" i="1"/>
  <c r="P3482" i="1"/>
  <c r="P3274" i="1"/>
  <c r="P3269" i="1"/>
  <c r="P3263" i="1"/>
  <c r="P1295" i="1"/>
  <c r="P864" i="1"/>
  <c r="P3040" i="1"/>
  <c r="P3028" i="1"/>
  <c r="P3024" i="1"/>
  <c r="P3014" i="1"/>
  <c r="P3012" i="1"/>
  <c r="P3045" i="1"/>
  <c r="P1141" i="1"/>
  <c r="P1138" i="1"/>
  <c r="P1127" i="1"/>
  <c r="P1121" i="1"/>
  <c r="P1113" i="1"/>
  <c r="P1109" i="1"/>
  <c r="P956" i="1"/>
  <c r="P950" i="1"/>
  <c r="P941" i="1"/>
  <c r="P928" i="1"/>
  <c r="P922" i="1"/>
  <c r="P920" i="1"/>
  <c r="P959" i="1"/>
  <c r="P2869" i="1"/>
  <c r="P2876" i="1"/>
  <c r="P2875" i="1"/>
  <c r="P2848" i="1"/>
  <c r="P2855" i="1"/>
  <c r="P2257" i="1"/>
  <c r="P2253" i="1"/>
  <c r="P2247" i="1"/>
  <c r="P2238" i="1"/>
  <c r="P2232" i="1"/>
  <c r="P2225" i="1"/>
  <c r="P2222" i="1"/>
  <c r="P1894" i="1"/>
  <c r="P1915" i="1"/>
  <c r="P1912" i="1"/>
  <c r="P1901" i="1"/>
  <c r="P1907" i="1"/>
  <c r="P3395" i="1"/>
  <c r="P3385" i="1"/>
  <c r="P3413" i="1"/>
  <c r="P1372" i="1"/>
  <c r="P1366" i="1"/>
  <c r="P1362" i="1"/>
  <c r="P1353" i="1"/>
  <c r="P1352" i="1"/>
  <c r="P1341" i="1"/>
  <c r="P1336" i="1"/>
  <c r="P1332" i="1"/>
  <c r="P3132" i="1"/>
  <c r="P3124" i="1"/>
  <c r="P3118" i="1"/>
  <c r="P3113" i="1"/>
  <c r="P2755" i="1"/>
  <c r="P2744" i="1"/>
  <c r="P2713" i="1"/>
  <c r="P1390" i="1"/>
  <c r="P546" i="1"/>
  <c r="P555" i="1"/>
  <c r="P2591" i="1"/>
  <c r="P2586" i="1"/>
  <c r="P2595" i="1"/>
  <c r="P2679" i="1"/>
  <c r="P2689" i="1"/>
  <c r="P2659" i="1"/>
  <c r="P3542" i="1"/>
  <c r="P3534" i="1"/>
  <c r="P3538" i="1"/>
  <c r="P3459" i="1"/>
  <c r="P1545" i="1"/>
  <c r="P1542" i="1"/>
  <c r="P1565" i="1"/>
  <c r="P1562" i="1"/>
  <c r="P464" i="1"/>
  <c r="P476" i="1"/>
  <c r="P2792" i="1"/>
  <c r="P2795" i="1"/>
  <c r="P2806" i="1"/>
  <c r="P171" i="1"/>
  <c r="P188" i="1"/>
  <c r="P183" i="1"/>
  <c r="P193" i="1"/>
  <c r="P1170" i="1"/>
  <c r="P1143" i="1"/>
  <c r="P79" i="1"/>
  <c r="P2185" i="1"/>
  <c r="P2200" i="1"/>
  <c r="P2592" i="1"/>
  <c r="P2596" i="1"/>
  <c r="P2680" i="1"/>
  <c r="P2688" i="1"/>
  <c r="P2660" i="1"/>
  <c r="P1785" i="1"/>
  <c r="P3443" i="1"/>
  <c r="P3454" i="1"/>
  <c r="P2455" i="1"/>
  <c r="P1558" i="1"/>
  <c r="P453" i="1"/>
  <c r="P1085" i="1"/>
  <c r="P1096" i="1"/>
  <c r="P3510" i="1"/>
  <c r="P3528" i="1"/>
  <c r="P3505" i="1"/>
  <c r="P795" i="1"/>
  <c r="P791" i="1"/>
  <c r="P800" i="1"/>
  <c r="P775" i="1"/>
  <c r="P980" i="1"/>
  <c r="P1006" i="1"/>
  <c r="P996" i="1"/>
  <c r="P1747" i="1"/>
  <c r="P3176" i="1"/>
  <c r="P3187" i="1"/>
  <c r="P2776" i="1"/>
  <c r="P499" i="1"/>
  <c r="P495" i="1"/>
  <c r="P506" i="1"/>
  <c r="P627" i="1"/>
  <c r="P2703" i="1"/>
  <c r="P2074" i="1"/>
  <c r="P2085" i="1"/>
  <c r="P1736" i="1"/>
  <c r="P1830" i="1"/>
  <c r="P2226" i="1"/>
  <c r="P1908" i="1"/>
  <c r="P1902" i="1"/>
  <c r="P2319" i="1"/>
  <c r="P2317" i="1"/>
  <c r="P2309" i="1"/>
  <c r="P2338" i="1"/>
  <c r="P2340" i="1"/>
  <c r="P2326" i="1"/>
  <c r="P2327" i="1"/>
  <c r="P594" i="1"/>
  <c r="P593" i="1"/>
  <c r="P580" i="1"/>
  <c r="P1599" i="1"/>
  <c r="P767" i="1"/>
  <c r="P732" i="1"/>
  <c r="P3106" i="1"/>
  <c r="P2729" i="1"/>
  <c r="P2726" i="1"/>
  <c r="P2712" i="1"/>
  <c r="P2707" i="1"/>
  <c r="P2914" i="1"/>
  <c r="P2910" i="1"/>
  <c r="P2892" i="1"/>
  <c r="P1386" i="1"/>
  <c r="P1395" i="1"/>
  <c r="P1402" i="1"/>
  <c r="P1417" i="1"/>
  <c r="P1429" i="1"/>
  <c r="P530" i="1"/>
  <c r="P514" i="1"/>
  <c r="P524" i="1"/>
  <c r="P102" i="1"/>
  <c r="P43" i="1"/>
  <c r="P94" i="1"/>
  <c r="P2204" i="1"/>
  <c r="P2174" i="1"/>
  <c r="P2562" i="1"/>
  <c r="P2581" i="1"/>
  <c r="P2587" i="1"/>
  <c r="P3062" i="1"/>
  <c r="P1793" i="1"/>
  <c r="P1861" i="1"/>
  <c r="P3427" i="1"/>
  <c r="P2939" i="1"/>
  <c r="P1551" i="1"/>
  <c r="P2786" i="1"/>
  <c r="P194" i="1"/>
  <c r="P3516" i="1"/>
  <c r="P2254" i="1"/>
  <c r="P1895" i="1"/>
  <c r="P2318" i="1"/>
  <c r="P2339" i="1"/>
  <c r="P2341" i="1"/>
  <c r="P592" i="1"/>
  <c r="P579" i="1"/>
  <c r="P576" i="1"/>
  <c r="P565" i="1"/>
  <c r="P567" i="1"/>
  <c r="P563" i="1"/>
  <c r="P1611" i="1"/>
  <c r="P1594" i="1"/>
  <c r="P1586" i="1"/>
  <c r="P340" i="1"/>
  <c r="P336" i="1"/>
  <c r="P323" i="1"/>
  <c r="P321" i="1"/>
  <c r="P311" i="1"/>
  <c r="P755" i="1"/>
  <c r="P3382" i="1"/>
  <c r="P3400" i="1"/>
  <c r="P2909" i="1"/>
  <c r="P2904" i="1"/>
  <c r="P2891" i="1"/>
  <c r="P2884" i="1"/>
  <c r="P2921" i="1"/>
  <c r="P1389" i="1"/>
  <c r="P1461" i="1"/>
  <c r="P1385" i="1"/>
  <c r="P1411" i="1"/>
  <c r="P1394" i="1"/>
  <c r="P1401" i="1"/>
  <c r="P1436" i="1"/>
  <c r="P1416" i="1"/>
  <c r="P1425" i="1"/>
  <c r="P1428" i="1"/>
  <c r="P1445" i="1"/>
  <c r="P1447" i="1"/>
  <c r="P1453" i="1"/>
  <c r="P538" i="1"/>
  <c r="P529" i="1"/>
  <c r="P535" i="1"/>
  <c r="P545" i="1"/>
  <c r="P554" i="1"/>
  <c r="P513" i="1"/>
  <c r="P512" i="1"/>
  <c r="P523" i="1"/>
  <c r="P101" i="1"/>
  <c r="P40" i="1"/>
  <c r="P42" i="1"/>
  <c r="P105" i="1"/>
  <c r="P106" i="1"/>
  <c r="P60" i="1"/>
  <c r="P54" i="1"/>
  <c r="P87" i="1"/>
  <c r="P68" i="1"/>
  <c r="P73" i="1"/>
  <c r="P2210" i="1"/>
  <c r="P2188" i="1"/>
  <c r="P2658" i="1"/>
  <c r="P2675" i="1"/>
  <c r="P3059" i="1"/>
  <c r="P3070" i="1"/>
  <c r="P3067" i="1"/>
  <c r="P3077" i="1"/>
  <c r="P3082" i="1"/>
  <c r="P3089" i="1"/>
  <c r="P3097" i="1"/>
  <c r="P1802" i="1"/>
  <c r="P1804" i="1"/>
  <c r="P1777" i="1"/>
  <c r="P1866" i="1"/>
  <c r="P3548" i="1"/>
  <c r="P3436" i="1"/>
  <c r="P2480" i="1"/>
  <c r="P2475" i="1"/>
  <c r="P172" i="1"/>
  <c r="P189" i="1"/>
  <c r="P1171" i="1"/>
  <c r="P1271" i="1"/>
  <c r="P857" i="1"/>
  <c r="P849" i="1"/>
  <c r="P842" i="1"/>
  <c r="P837" i="1"/>
  <c r="P834" i="1"/>
  <c r="P3005" i="1"/>
  <c r="P1139" i="1"/>
  <c r="P2258" i="1"/>
  <c r="P2328" i="1"/>
  <c r="P564" i="1"/>
  <c r="P566" i="1"/>
  <c r="P562" i="1"/>
  <c r="P1609" i="1"/>
  <c r="P1610" i="1"/>
  <c r="P1598" i="1"/>
  <c r="P1593" i="1"/>
  <c r="P1584" i="1"/>
  <c r="P1585" i="1"/>
  <c r="P1582" i="1"/>
  <c r="P339" i="1"/>
  <c r="P332" i="1"/>
  <c r="P322" i="1"/>
  <c r="P320" i="1"/>
  <c r="P310" i="1"/>
  <c r="P347" i="1"/>
  <c r="P768" i="1"/>
  <c r="P766" i="1"/>
  <c r="P754" i="1"/>
  <c r="P735" i="1"/>
  <c r="P725" i="1"/>
  <c r="P3393" i="1"/>
  <c r="P1367" i="1"/>
  <c r="P1333" i="1"/>
  <c r="P3138" i="1"/>
  <c r="P2750" i="1"/>
  <c r="P2720" i="1"/>
  <c r="P2915" i="1"/>
  <c r="P2885" i="1"/>
  <c r="P1446" i="1"/>
  <c r="P41" i="1"/>
  <c r="P59" i="1"/>
  <c r="P67" i="1"/>
  <c r="P53" i="1"/>
  <c r="P86" i="1"/>
  <c r="P78" i="1"/>
  <c r="P72" i="1"/>
  <c r="P93" i="1"/>
  <c r="P2203" i="1"/>
  <c r="P2176" i="1"/>
  <c r="P2602" i="1"/>
  <c r="P2605" i="1"/>
  <c r="P2573" i="1"/>
  <c r="P2661" i="1"/>
  <c r="P2676" i="1"/>
  <c r="P3061" i="1"/>
  <c r="P3069" i="1"/>
  <c r="P3076" i="1"/>
  <c r="P3081" i="1"/>
  <c r="P3088" i="1"/>
  <c r="P3096" i="1"/>
  <c r="P1792" i="1"/>
  <c r="P1801" i="1"/>
  <c r="P1803" i="1"/>
  <c r="P1776" i="1"/>
  <c r="P1784" i="1"/>
  <c r="P1868" i="1"/>
  <c r="P1876" i="1"/>
  <c r="P1888" i="1"/>
  <c r="P1848" i="1"/>
  <c r="P1845" i="1"/>
  <c r="P3434" i="1"/>
  <c r="P3465" i="1"/>
  <c r="P2947" i="1"/>
  <c r="P2922" i="1"/>
  <c r="P2448" i="1"/>
  <c r="P2466" i="1"/>
  <c r="P2790" i="1"/>
  <c r="P2796" i="1"/>
  <c r="P1146" i="1"/>
  <c r="P1163" i="1"/>
  <c r="P1157" i="1"/>
  <c r="P1087" i="1"/>
  <c r="P1095" i="1"/>
  <c r="P1106" i="1"/>
  <c r="O3510" i="1"/>
  <c r="P3523" i="1"/>
  <c r="P3515" i="1"/>
  <c r="P3527" i="1"/>
  <c r="P3504" i="1"/>
  <c r="P794" i="1"/>
  <c r="P790" i="1"/>
  <c r="P799" i="1"/>
  <c r="P779" i="1"/>
  <c r="P774" i="1"/>
  <c r="P1949" i="1"/>
  <c r="P1953" i="1"/>
  <c r="P1964" i="1"/>
  <c r="P1972" i="1"/>
  <c r="P1974" i="1"/>
  <c r="P673" i="1"/>
  <c r="P674" i="1"/>
  <c r="P668" i="1"/>
  <c r="P661" i="1"/>
  <c r="P689" i="1"/>
  <c r="P696" i="1"/>
  <c r="P694" i="1"/>
  <c r="P989" i="1"/>
  <c r="P979" i="1"/>
  <c r="P1005" i="1"/>
  <c r="P995" i="1"/>
  <c r="P1755" i="1"/>
  <c r="P1759" i="1"/>
  <c r="P1752" i="1"/>
  <c r="P1746" i="1"/>
  <c r="P1769" i="1"/>
  <c r="P706" i="1"/>
  <c r="P700" i="1"/>
  <c r="P714" i="1"/>
  <c r="P708" i="1"/>
  <c r="P2775" i="1"/>
  <c r="P2758" i="1"/>
  <c r="P2764" i="1"/>
  <c r="P498" i="1"/>
  <c r="P494" i="1"/>
  <c r="P505" i="1"/>
  <c r="P1524" i="1"/>
  <c r="P1535" i="1"/>
  <c r="P1530" i="1"/>
  <c r="P161" i="1"/>
  <c r="P162" i="1"/>
  <c r="P154" i="1"/>
  <c r="P618" i="1"/>
  <c r="P628" i="1"/>
  <c r="P2702" i="1"/>
  <c r="P2701" i="1"/>
  <c r="P2694" i="1"/>
  <c r="P2073" i="1"/>
  <c r="P2082" i="1"/>
  <c r="P2084" i="1"/>
  <c r="P119" i="1"/>
  <c r="P112" i="1"/>
  <c r="P128" i="1"/>
  <c r="P123" i="1"/>
  <c r="P1743" i="1"/>
  <c r="P1735" i="1"/>
  <c r="P1731" i="1"/>
  <c r="P1829" i="1"/>
  <c r="P1839" i="1"/>
  <c r="P1929" i="1"/>
  <c r="P1934" i="1"/>
  <c r="P967" i="1"/>
  <c r="P969" i="1"/>
  <c r="P2021" i="1"/>
  <c r="P2028" i="1"/>
  <c r="P1821" i="1"/>
  <c r="P1824" i="1"/>
  <c r="P490" i="1"/>
  <c r="P305" i="1"/>
  <c r="P307" i="1"/>
  <c r="P1617" i="1"/>
  <c r="P1822" i="1"/>
  <c r="P780" i="1"/>
  <c r="P1975" i="1"/>
  <c r="P1760" i="1"/>
  <c r="P1744" i="1"/>
  <c r="P2695" i="1"/>
  <c r="P113" i="1"/>
  <c r="P2029" i="1"/>
  <c r="P1618" i="1"/>
  <c r="P1088" i="1"/>
  <c r="P1093" i="1"/>
  <c r="P990" i="1"/>
  <c r="P1756" i="1"/>
  <c r="P1770" i="1"/>
  <c r="P1525" i="1"/>
  <c r="P129" i="1"/>
  <c r="P970" i="1"/>
  <c r="P690" i="1"/>
  <c r="P1536" i="1"/>
  <c r="P1531" i="1"/>
  <c r="P120" i="1"/>
  <c r="P1732" i="1"/>
  <c r="P1840" i="1"/>
  <c r="P1930" i="1"/>
  <c r="P1825" i="1"/>
  <c r="P491" i="1"/>
  <c r="P482" i="1"/>
  <c r="P306" i="1"/>
  <c r="O3355" i="1"/>
  <c r="P3354" i="1"/>
  <c r="O3002" i="1"/>
  <c r="P3001" i="1"/>
  <c r="O2851" i="1"/>
  <c r="P2850" i="1"/>
  <c r="O3402" i="1"/>
  <c r="P3401" i="1"/>
  <c r="O2750" i="1"/>
  <c r="P2749" i="1"/>
  <c r="O2718" i="1"/>
  <c r="P2717" i="1"/>
  <c r="O2900" i="1"/>
  <c r="P2899" i="1"/>
  <c r="O3067" i="1"/>
  <c r="P3066" i="1"/>
  <c r="O2935" i="1"/>
  <c r="P2934" i="1"/>
  <c r="P3562" i="1"/>
  <c r="P3550" i="1"/>
  <c r="O3279" i="1"/>
  <c r="P3278" i="1"/>
  <c r="O3419" i="1"/>
  <c r="P3418" i="1"/>
  <c r="O3408" i="1"/>
  <c r="P3407" i="1"/>
  <c r="O2610" i="1"/>
  <c r="P2609" i="1"/>
  <c r="O2585" i="1"/>
  <c r="P2584" i="1"/>
  <c r="O2951" i="1"/>
  <c r="P2950" i="1"/>
  <c r="O1564" i="1"/>
  <c r="P1563" i="1"/>
  <c r="O2799" i="1"/>
  <c r="P2798" i="1"/>
  <c r="O3502" i="1"/>
  <c r="P3501" i="1"/>
  <c r="O1966" i="1"/>
  <c r="P1965" i="1"/>
  <c r="O3344" i="1"/>
  <c r="P3343" i="1"/>
  <c r="O3338" i="1"/>
  <c r="P3337" i="1"/>
  <c r="P3331" i="1"/>
  <c r="O3336" i="1"/>
  <c r="P3335" i="1"/>
  <c r="O3181" i="1"/>
  <c r="P3180" i="1"/>
  <c r="O2699" i="1"/>
  <c r="P2698" i="1"/>
  <c r="O2828" i="1"/>
  <c r="P2827" i="1"/>
  <c r="P3561" i="1"/>
  <c r="P3531" i="1"/>
  <c r="P3525" i="1"/>
  <c r="P3512" i="1"/>
  <c r="P3469" i="1"/>
  <c r="O2218" i="1"/>
  <c r="P2217" i="1"/>
  <c r="O2667" i="1"/>
  <c r="P2666" i="1"/>
  <c r="O3427" i="1"/>
  <c r="P3426" i="1"/>
  <c r="O3433" i="1"/>
  <c r="P3432" i="1"/>
  <c r="O2790" i="1"/>
  <c r="P2789" i="1"/>
  <c r="O1759" i="1"/>
  <c r="P1758" i="1"/>
  <c r="O3337" i="1"/>
  <c r="P3336" i="1"/>
  <c r="O3331" i="1"/>
  <c r="P3330" i="1"/>
  <c r="O3182" i="1"/>
  <c r="P3181" i="1"/>
  <c r="P3524" i="1"/>
  <c r="P3518" i="1"/>
  <c r="P3511" i="1"/>
  <c r="P3433" i="1"/>
  <c r="O3292" i="1"/>
  <c r="O3413" i="1"/>
  <c r="P3412" i="1"/>
  <c r="O1764" i="1"/>
  <c r="P1763" i="1"/>
  <c r="O2766" i="1"/>
  <c r="P2765" i="1"/>
  <c r="O2694" i="1"/>
  <c r="P2693" i="1"/>
  <c r="P3565" i="1"/>
  <c r="P3517" i="1"/>
  <c r="P3503" i="1"/>
  <c r="P3446" i="1"/>
  <c r="O3341" i="1"/>
  <c r="P3340" i="1"/>
  <c r="O3346" i="1"/>
  <c r="P3345" i="1"/>
  <c r="O3329" i="1"/>
  <c r="P3328" i="1"/>
  <c r="O3349" i="1"/>
  <c r="P3348" i="1"/>
  <c r="O3176" i="1"/>
  <c r="O3187" i="1"/>
  <c r="P3186" i="1"/>
  <c r="O3193" i="1"/>
  <c r="P3192" i="1"/>
  <c r="O2833" i="1"/>
  <c r="P2832" i="1"/>
  <c r="O2834" i="1"/>
  <c r="P2833" i="1"/>
  <c r="O2827" i="1"/>
  <c r="P2826" i="1"/>
  <c r="P3564" i="1"/>
  <c r="P3509" i="1"/>
  <c r="P3456" i="1"/>
  <c r="O3254" i="1"/>
  <c r="P3253" i="1"/>
  <c r="O3129" i="1"/>
  <c r="P3128" i="1"/>
  <c r="O2917" i="1"/>
  <c r="P2916" i="1"/>
  <c r="O3461" i="1"/>
  <c r="P3460" i="1"/>
  <c r="O2794" i="1"/>
  <c r="P2793" i="1"/>
  <c r="P3521" i="1"/>
  <c r="P3508" i="1"/>
  <c r="N1559" i="1"/>
  <c r="N2191" i="1"/>
  <c r="N111" i="1"/>
  <c r="N976" i="1"/>
  <c r="O3140" i="1"/>
  <c r="O3455" i="1"/>
  <c r="O3431" i="1"/>
  <c r="O3474" i="1"/>
  <c r="O3517" i="1"/>
  <c r="O3503" i="1"/>
  <c r="O3033" i="1"/>
  <c r="O2464" i="1"/>
  <c r="O3345" i="1"/>
  <c r="O3396" i="1"/>
  <c r="O3449" i="1"/>
  <c r="O3018" i="1"/>
  <c r="O3120" i="1"/>
  <c r="O3469" i="1"/>
  <c r="O3552" i="1"/>
  <c r="O3340" i="1"/>
  <c r="O3334" i="1"/>
  <c r="O3328" i="1"/>
  <c r="O2777" i="1"/>
  <c r="O2761" i="1"/>
  <c r="O2031" i="1"/>
  <c r="O1947" i="1"/>
  <c r="O3299" i="1"/>
  <c r="O1703" i="1"/>
  <c r="O1946" i="1"/>
  <c r="O655" i="1"/>
  <c r="O2557" i="1"/>
  <c r="O1809" i="1"/>
  <c r="O1330" i="1"/>
  <c r="O362" i="1"/>
  <c r="O358" i="1"/>
  <c r="O2818" i="1"/>
  <c r="O2815" i="1"/>
  <c r="O814" i="1"/>
  <c r="O2537" i="1"/>
  <c r="O1621" i="1"/>
  <c r="O1627" i="1"/>
  <c r="O1636" i="1"/>
  <c r="O1986" i="1"/>
  <c r="O1709" i="1"/>
  <c r="O1721" i="1"/>
  <c r="O1035" i="1"/>
  <c r="O1028" i="1"/>
  <c r="O1018" i="1"/>
  <c r="O918" i="1"/>
  <c r="O899" i="1"/>
  <c r="O610" i="1"/>
  <c r="O600" i="1"/>
  <c r="O607" i="1"/>
  <c r="O444" i="1"/>
  <c r="O640" i="1"/>
  <c r="O131" i="1"/>
  <c r="O147" i="1"/>
  <c r="O138" i="1"/>
  <c r="O2390" i="1"/>
  <c r="O2403" i="1"/>
  <c r="O2409" i="1"/>
  <c r="O2001" i="1"/>
  <c r="O2015" i="1"/>
  <c r="O1999" i="1"/>
  <c r="O3313" i="1"/>
  <c r="O3316" i="1"/>
  <c r="O3307" i="1"/>
  <c r="O2112" i="1"/>
  <c r="O2099" i="1"/>
  <c r="O3146" i="1"/>
  <c r="O3153" i="1"/>
  <c r="O3166" i="1"/>
  <c r="O3171" i="1"/>
  <c r="O18" i="1"/>
  <c r="O240" i="1"/>
  <c r="O207" i="1"/>
  <c r="O2278" i="1"/>
  <c r="O2298" i="1"/>
  <c r="O413" i="1"/>
  <c r="O371" i="1"/>
  <c r="O393" i="1"/>
  <c r="O2129" i="1"/>
  <c r="O2150" i="1"/>
  <c r="O3226" i="1"/>
  <c r="O3213" i="1"/>
  <c r="O1224" i="1"/>
  <c r="O291" i="1"/>
  <c r="O250" i="1"/>
  <c r="O1498" i="1"/>
  <c r="O2985" i="1"/>
  <c r="O1696" i="1"/>
  <c r="O1011" i="1"/>
  <c r="O1941" i="1"/>
  <c r="O2555" i="1"/>
  <c r="O825" i="1"/>
  <c r="O1808" i="1"/>
  <c r="O1331" i="1"/>
  <c r="O1323" i="1"/>
  <c r="O367" i="1"/>
  <c r="O2823" i="1"/>
  <c r="O2813" i="1"/>
  <c r="O817" i="1"/>
  <c r="O818" i="1"/>
  <c r="O2546" i="1"/>
  <c r="O2550" i="1"/>
  <c r="O1628" i="1"/>
  <c r="O1632" i="1"/>
  <c r="O1983" i="1"/>
  <c r="O1990" i="1"/>
  <c r="O1711" i="1"/>
  <c r="O1716" i="1"/>
  <c r="O1033" i="1"/>
  <c r="O1022" i="1"/>
  <c r="O911" i="1"/>
  <c r="O914" i="1"/>
  <c r="O907" i="1"/>
  <c r="O617" i="1"/>
  <c r="O435" i="1"/>
  <c r="O439" i="1"/>
  <c r="O644" i="1"/>
  <c r="O637" i="1"/>
  <c r="O153" i="1"/>
  <c r="O143" i="1"/>
  <c r="O132" i="1"/>
  <c r="O2400" i="1"/>
  <c r="O2406" i="1"/>
  <c r="O2010" i="1"/>
  <c r="O2019" i="1"/>
  <c r="O2017" i="1"/>
  <c r="O3323" i="1"/>
  <c r="O3322" i="1"/>
  <c r="O3301" i="1"/>
  <c r="O2122" i="1"/>
  <c r="O2115" i="1"/>
  <c r="O2103" i="1"/>
  <c r="O2096" i="1"/>
  <c r="O3149" i="1"/>
  <c r="O3162" i="1"/>
  <c r="O3167" i="1"/>
  <c r="O25" i="1"/>
  <c r="O22" i="1"/>
  <c r="O35" i="1"/>
  <c r="O2445" i="1"/>
  <c r="O2426" i="1"/>
  <c r="O1047" i="1"/>
  <c r="O1076" i="1"/>
  <c r="O2628" i="1"/>
  <c r="O2620" i="1"/>
  <c r="O1485" i="1"/>
  <c r="O1700" i="1"/>
  <c r="O658" i="1"/>
  <c r="O827" i="1"/>
  <c r="O1322" i="1"/>
  <c r="O2820" i="1"/>
  <c r="O815" i="1"/>
  <c r="O819" i="1"/>
  <c r="O2548" i="1"/>
  <c r="O2551" i="1"/>
  <c r="O1630" i="1"/>
  <c r="O1982" i="1"/>
  <c r="O1991" i="1"/>
  <c r="O1707" i="1"/>
  <c r="O1723" i="1"/>
  <c r="O1715" i="1"/>
  <c r="O1024" i="1"/>
  <c r="O910" i="1"/>
  <c r="O913" i="1"/>
  <c r="O906" i="1"/>
  <c r="O616" i="1"/>
  <c r="O606" i="1"/>
  <c r="O434" i="1"/>
  <c r="O438" i="1"/>
  <c r="O641" i="1"/>
  <c r="O635" i="1"/>
  <c r="O144" i="1"/>
  <c r="O133" i="1"/>
  <c r="O2399" i="1"/>
  <c r="O2408" i="1"/>
  <c r="O2009" i="1"/>
  <c r="O2020" i="1"/>
  <c r="O1996" i="1"/>
  <c r="O3324" i="1"/>
  <c r="O3318" i="1"/>
  <c r="O3302" i="1"/>
  <c r="O2117" i="1"/>
  <c r="O2109" i="1"/>
  <c r="O2104" i="1"/>
  <c r="O2097" i="1"/>
  <c r="O3150" i="1"/>
  <c r="O3163" i="1"/>
  <c r="O3168" i="1"/>
  <c r="O26" i="1"/>
  <c r="O3" i="1"/>
  <c r="P2" i="1"/>
  <c r="O2440" i="1"/>
  <c r="O1061" i="1"/>
  <c r="O2650" i="1"/>
  <c r="O241" i="1"/>
  <c r="O213" i="1"/>
  <c r="O220" i="1"/>
  <c r="O2296" i="1"/>
  <c r="O2289" i="1"/>
  <c r="O426" i="1"/>
  <c r="O383" i="1"/>
  <c r="O406" i="1"/>
  <c r="O2128" i="1"/>
  <c r="O2158" i="1"/>
  <c r="O2126" i="1"/>
  <c r="O3224" i="1"/>
  <c r="O3211" i="1"/>
  <c r="O1250" i="1"/>
  <c r="O1243" i="1"/>
  <c r="O1226" i="1"/>
  <c r="O279" i="1"/>
  <c r="O1473" i="1"/>
  <c r="O3381" i="1"/>
  <c r="O1010" i="1"/>
  <c r="O2552" i="1"/>
  <c r="O1807" i="1"/>
  <c r="O1319" i="1"/>
  <c r="O364" i="1"/>
  <c r="O2814" i="1"/>
  <c r="O1699" i="1"/>
  <c r="O1014" i="1"/>
  <c r="O1945" i="1"/>
  <c r="O654" i="1"/>
  <c r="O830" i="1"/>
  <c r="O832" i="1"/>
  <c r="O1813" i="1"/>
  <c r="O1327" i="1"/>
  <c r="O365" i="1"/>
  <c r="O359" i="1"/>
  <c r="O2811" i="1"/>
  <c r="O807" i="1"/>
  <c r="O809" i="1"/>
  <c r="O2539" i="1"/>
  <c r="O2543" i="1"/>
  <c r="O1637" i="1"/>
  <c r="O1626" i="1"/>
  <c r="O1979" i="1"/>
  <c r="O1987" i="1"/>
  <c r="O1710" i="1"/>
  <c r="O1704" i="1"/>
  <c r="O1718" i="1"/>
  <c r="O1030" i="1"/>
  <c r="O1021" i="1"/>
  <c r="O1020" i="1"/>
  <c r="O916" i="1"/>
  <c r="O903" i="1"/>
  <c r="O612" i="1"/>
  <c r="O602" i="1"/>
  <c r="O448" i="1"/>
  <c r="O442" i="1"/>
  <c r="O645" i="1"/>
  <c r="O650" i="1"/>
  <c r="O148" i="1"/>
  <c r="O134" i="1"/>
  <c r="O2393" i="1"/>
  <c r="O2401" i="1"/>
  <c r="O2006" i="1"/>
  <c r="O2003" i="1"/>
  <c r="O2014" i="1"/>
  <c r="O1994" i="1"/>
  <c r="O3311" i="1"/>
  <c r="O3305" i="1"/>
  <c r="O3306" i="1"/>
  <c r="O2120" i="1"/>
  <c r="O2106" i="1"/>
  <c r="O2101" i="1"/>
  <c r="O3148" i="1"/>
  <c r="O3158" i="1"/>
  <c r="O3165" i="1"/>
  <c r="O21" i="1"/>
  <c r="O2368" i="1"/>
  <c r="O2042" i="1"/>
  <c r="O3367" i="1"/>
  <c r="O1698" i="1"/>
  <c r="O1013" i="1"/>
  <c r="O1944" i="1"/>
  <c r="O653" i="1"/>
  <c r="O829" i="1"/>
  <c r="O823" i="1"/>
  <c r="O1812" i="1"/>
  <c r="O1328" i="1"/>
  <c r="O366" i="1"/>
  <c r="O369" i="1"/>
  <c r="O2810" i="1"/>
  <c r="O806" i="1"/>
  <c r="O812" i="1"/>
  <c r="O2540" i="1"/>
  <c r="O2544" i="1"/>
  <c r="O1629" i="1"/>
  <c r="O1634" i="1"/>
  <c r="O1981" i="1"/>
  <c r="O1988" i="1"/>
  <c r="O1712" i="1"/>
  <c r="O1705" i="1"/>
  <c r="O1720" i="1"/>
  <c r="O1031" i="1"/>
  <c r="O1023" i="1"/>
  <c r="O1016" i="1"/>
  <c r="O915" i="1"/>
  <c r="O902" i="1"/>
  <c r="O615" i="1"/>
  <c r="O601" i="1"/>
  <c r="O447" i="1"/>
  <c r="O441" i="1"/>
  <c r="O646" i="1"/>
  <c r="O648" i="1"/>
  <c r="O141" i="1"/>
  <c r="O135" i="1"/>
  <c r="O2394" i="1"/>
  <c r="O2402" i="1"/>
  <c r="O2007" i="1"/>
  <c r="O2004" i="1"/>
  <c r="O2016" i="1"/>
  <c r="O1995" i="1"/>
  <c r="O3312" i="1"/>
  <c r="O3303" i="1"/>
  <c r="O3300" i="1"/>
  <c r="O2113" i="1"/>
  <c r="O2107" i="1"/>
  <c r="O2094" i="1"/>
  <c r="O3151" i="1"/>
  <c r="O3159" i="1"/>
  <c r="O3169" i="1"/>
  <c r="O23" i="1"/>
  <c r="O33" i="1"/>
  <c r="O2417" i="1"/>
  <c r="O2431" i="1"/>
  <c r="O1037" i="1"/>
  <c r="O1054" i="1"/>
  <c r="O1070" i="1"/>
  <c r="O2647" i="1"/>
  <c r="O2634" i="1"/>
  <c r="O2065" i="1"/>
  <c r="O2971" i="1"/>
  <c r="O1701" i="1"/>
  <c r="O656" i="1"/>
  <c r="O2554" i="1"/>
  <c r="O824" i="1"/>
  <c r="O1811" i="1"/>
  <c r="O1329" i="1"/>
  <c r="O1324" i="1"/>
  <c r="O361" i="1"/>
  <c r="O2819" i="1"/>
  <c r="O813" i="1"/>
  <c r="O820" i="1"/>
  <c r="O2542" i="1"/>
  <c r="O1622" i="1"/>
  <c r="O1624" i="1"/>
  <c r="O1633" i="1"/>
  <c r="O1714" i="1"/>
  <c r="O1724" i="1"/>
  <c r="O1034" i="1"/>
  <c r="O1026" i="1"/>
  <c r="O1017" i="1"/>
  <c r="O900" i="1"/>
  <c r="O609" i="1"/>
  <c r="O608" i="1"/>
  <c r="O445" i="1"/>
  <c r="O436" i="1"/>
  <c r="O639" i="1"/>
  <c r="O638" i="1"/>
  <c r="O145" i="1"/>
  <c r="O139" i="1"/>
  <c r="O2392" i="1"/>
  <c r="O2397" i="1"/>
  <c r="O2000" i="1"/>
  <c r="O2013" i="1"/>
  <c r="O1998" i="1"/>
  <c r="O3315" i="1"/>
  <c r="O3319" i="1"/>
  <c r="O3310" i="1"/>
  <c r="O2116" i="1"/>
  <c r="O2111" i="1"/>
  <c r="O2098" i="1"/>
  <c r="O3145" i="1"/>
  <c r="O3156" i="1"/>
  <c r="O3161" i="1"/>
  <c r="O3174" i="1"/>
  <c r="O17" i="1"/>
  <c r="O13" i="1"/>
  <c r="O2441" i="1"/>
  <c r="O1049" i="1"/>
  <c r="O2625" i="1"/>
  <c r="O225" i="1"/>
  <c r="O2271" i="1"/>
  <c r="O429" i="1"/>
  <c r="O2166" i="1"/>
  <c r="O3195" i="1"/>
  <c r="O3218" i="1"/>
  <c r="O299" i="1"/>
  <c r="O2354" i="1"/>
  <c r="O2987" i="1"/>
  <c r="O4" i="1"/>
  <c r="O2430" i="1"/>
  <c r="O1050" i="1"/>
  <c r="O2623" i="1"/>
  <c r="O2654" i="1"/>
  <c r="O210" i="1"/>
  <c r="O2279" i="1"/>
  <c r="O2294" i="1"/>
  <c r="O423" i="1"/>
  <c r="O404" i="1"/>
  <c r="O2161" i="1"/>
  <c r="O2151" i="1"/>
  <c r="O3233" i="1"/>
  <c r="O1228" i="1"/>
  <c r="O282" i="1"/>
  <c r="O256" i="1"/>
  <c r="O2350" i="1"/>
  <c r="O2363" i="1"/>
  <c r="O1479" i="1"/>
  <c r="O1503" i="1"/>
  <c r="O2054" i="1"/>
  <c r="O2033" i="1"/>
  <c r="O2494" i="1"/>
  <c r="O3357" i="1"/>
  <c r="O1640" i="1"/>
  <c r="O3498" i="1"/>
  <c r="O886" i="1"/>
  <c r="O872" i="1"/>
  <c r="O571" i="1"/>
  <c r="O1697" i="1"/>
  <c r="O1012" i="1"/>
  <c r="O1943" i="1"/>
  <c r="O657" i="1"/>
  <c r="O2556" i="1"/>
  <c r="O826" i="1"/>
  <c r="O822" i="1"/>
  <c r="O1814" i="1"/>
  <c r="O1325" i="1"/>
  <c r="O360" i="1"/>
  <c r="O2809" i="1"/>
  <c r="O2817" i="1"/>
  <c r="O810" i="1"/>
  <c r="O2538" i="1"/>
  <c r="O2541" i="1"/>
  <c r="O1638" i="1"/>
  <c r="O1978" i="1"/>
  <c r="O1989" i="1"/>
  <c r="O1706" i="1"/>
  <c r="O1725" i="1"/>
  <c r="O1717" i="1"/>
  <c r="O1027" i="1"/>
  <c r="O1025" i="1"/>
  <c r="O909" i="1"/>
  <c r="O919" i="1"/>
  <c r="O905" i="1"/>
  <c r="O604" i="1"/>
  <c r="O446" i="1"/>
  <c r="O440" i="1"/>
  <c r="O643" i="1"/>
  <c r="O647" i="1"/>
  <c r="O146" i="1"/>
  <c r="O140" i="1"/>
  <c r="O2395" i="1"/>
  <c r="O2404" i="1"/>
  <c r="O2410" i="1"/>
  <c r="O2002" i="1"/>
  <c r="O1993" i="1"/>
  <c r="O3314" i="1"/>
  <c r="O3317" i="1"/>
  <c r="O3308" i="1"/>
  <c r="O2119" i="1"/>
  <c r="O2105" i="1"/>
  <c r="O2100" i="1"/>
  <c r="O3152" i="1"/>
  <c r="O3157" i="1"/>
  <c r="O3164" i="1"/>
  <c r="O3172" i="1"/>
  <c r="O27" i="1"/>
  <c r="O16" i="1"/>
  <c r="O32" i="1"/>
  <c r="O2414" i="1"/>
  <c r="O2422" i="1"/>
  <c r="O2434" i="1"/>
  <c r="O1077" i="1"/>
  <c r="O1053" i="1"/>
  <c r="O1067" i="1"/>
  <c r="O2626" i="1"/>
  <c r="O2646" i="1"/>
  <c r="O2649" i="1"/>
  <c r="O2643" i="1"/>
  <c r="O233" i="1"/>
  <c r="O232" i="1"/>
  <c r="O226" i="1"/>
  <c r="O203" i="1"/>
  <c r="O218" i="1"/>
  <c r="O197" i="1"/>
  <c r="O2282" i="1"/>
  <c r="O2276" i="1"/>
  <c r="O2272" i="1"/>
  <c r="O2264" i="1"/>
  <c r="O2260" i="1"/>
  <c r="O2293" i="1"/>
  <c r="O2286" i="1"/>
  <c r="O415" i="1"/>
  <c r="O419" i="1"/>
  <c r="O432" i="1"/>
  <c r="O380" i="1"/>
  <c r="O374" i="1"/>
  <c r="O403" i="1"/>
  <c r="O388" i="1"/>
  <c r="O396" i="1"/>
  <c r="O410" i="1"/>
  <c r="O2167" i="1"/>
  <c r="O2171" i="1"/>
  <c r="O2142" i="1"/>
  <c r="O2136" i="1"/>
  <c r="O2156" i="1"/>
  <c r="O2147" i="1"/>
  <c r="O2154" i="1"/>
  <c r="O2125" i="1"/>
  <c r="O3196" i="1"/>
  <c r="O3240" i="1"/>
  <c r="O3247" i="1"/>
  <c r="O3228" i="1"/>
  <c r="O3236" i="1"/>
  <c r="O3205" i="1"/>
  <c r="O3210" i="1"/>
  <c r="O3214" i="1"/>
  <c r="O1259" i="1"/>
  <c r="O1255" i="1"/>
  <c r="O1247" i="1"/>
  <c r="O1240" i="1"/>
  <c r="O1236" i="1"/>
  <c r="O1233" i="1"/>
  <c r="O1219" i="1"/>
  <c r="O303" i="1"/>
  <c r="O297" i="1"/>
  <c r="O290" i="1"/>
  <c r="O284" i="1"/>
  <c r="O269" i="1"/>
  <c r="O255" i="1"/>
  <c r="O246" i="1"/>
  <c r="O2357" i="1"/>
  <c r="O2348" i="1"/>
  <c r="O2383" i="1"/>
  <c r="O2375" i="1"/>
  <c r="O2372" i="1"/>
  <c r="O1464" i="1"/>
  <c r="O1478" i="1"/>
  <c r="O1470" i="1"/>
  <c r="O1493" i="1"/>
  <c r="O1501" i="1"/>
  <c r="O1518" i="1"/>
  <c r="O2056" i="1"/>
  <c r="O2060" i="1"/>
  <c r="O2073" i="1"/>
  <c r="O2032" i="1"/>
  <c r="O2038" i="1"/>
  <c r="O2504" i="1"/>
  <c r="O2485" i="1"/>
  <c r="O2490" i="1"/>
  <c r="O2518" i="1"/>
  <c r="O2524" i="1"/>
  <c r="O3356" i="1"/>
  <c r="O3373" i="1"/>
  <c r="O3376" i="1"/>
  <c r="O3382" i="1"/>
  <c r="O2992" i="1"/>
  <c r="O2993" i="1"/>
  <c r="O2997" i="1"/>
  <c r="O2978" i="1"/>
  <c r="O2982" i="1"/>
  <c r="O2989" i="1"/>
  <c r="O2969" i="1"/>
  <c r="O2972" i="1"/>
  <c r="O2956" i="1"/>
  <c r="O2963" i="1"/>
  <c r="O1205" i="1"/>
  <c r="O1186" i="1"/>
  <c r="O1178" i="1"/>
  <c r="O1184" i="1"/>
  <c r="O1655" i="1"/>
  <c r="O1643" i="1"/>
  <c r="O1691" i="1"/>
  <c r="O3497" i="1"/>
  <c r="O3485" i="1"/>
  <c r="O3488" i="1"/>
  <c r="O3256" i="1"/>
  <c r="O891" i="1"/>
  <c r="O887" i="1"/>
  <c r="O1261" i="1"/>
  <c r="O3050" i="1"/>
  <c r="O3044" i="1"/>
  <c r="O1143" i="1"/>
  <c r="O1139" i="1"/>
  <c r="O1132" i="1"/>
  <c r="O1127" i="1"/>
  <c r="O1116" i="1"/>
  <c r="O1927" i="1"/>
  <c r="O2321" i="1"/>
  <c r="O2313" i="1"/>
  <c r="O2316" i="1"/>
  <c r="O2305" i="1"/>
  <c r="O2343" i="1"/>
  <c r="O2335" i="1"/>
  <c r="O2325" i="1"/>
  <c r="O2329" i="1"/>
  <c r="O590" i="1"/>
  <c r="O593" i="1"/>
  <c r="O580" i="1"/>
  <c r="O573" i="1"/>
  <c r="O3127" i="1"/>
  <c r="O9" i="1"/>
  <c r="O2443" i="1"/>
  <c r="O1044" i="1"/>
  <c r="O1063" i="1"/>
  <c r="O2656" i="1"/>
  <c r="O223" i="1"/>
  <c r="O216" i="1"/>
  <c r="O2269" i="1"/>
  <c r="O414" i="1"/>
  <c r="O392" i="1"/>
  <c r="O2160" i="1"/>
  <c r="O3201" i="1"/>
  <c r="O3202" i="1"/>
  <c r="O1218" i="1"/>
  <c r="O285" i="1"/>
  <c r="O264" i="1"/>
  <c r="O2356" i="1"/>
  <c r="O2379" i="1"/>
  <c r="O1465" i="1"/>
  <c r="O1467" i="1"/>
  <c r="O1515" i="1"/>
  <c r="O2050" i="1"/>
  <c r="O2062" i="1"/>
  <c r="O2526" i="1"/>
  <c r="O1660" i="1"/>
  <c r="O1693" i="1"/>
  <c r="O3262" i="1"/>
  <c r="O897" i="1"/>
  <c r="O597" i="1"/>
  <c r="O3298" i="1"/>
  <c r="O1015" i="1"/>
  <c r="O2553" i="1"/>
  <c r="O828" i="1"/>
  <c r="O1810" i="1"/>
  <c r="O1320" i="1"/>
  <c r="O1321" i="1"/>
  <c r="O368" i="1"/>
  <c r="O2822" i="1"/>
  <c r="O2812" i="1"/>
  <c r="O808" i="1"/>
  <c r="O811" i="1"/>
  <c r="O2549" i="1"/>
  <c r="O1623" i="1"/>
  <c r="O1625" i="1"/>
  <c r="O1635" i="1"/>
  <c r="O1980" i="1"/>
  <c r="O1985" i="1"/>
  <c r="O1713" i="1"/>
  <c r="O1708" i="1"/>
  <c r="O1032" i="1"/>
  <c r="O1029" i="1"/>
  <c r="O1019" i="1"/>
  <c r="O917" i="1"/>
  <c r="O904" i="1"/>
  <c r="O613" i="1"/>
  <c r="O598" i="1"/>
  <c r="O605" i="1"/>
  <c r="O443" i="1"/>
  <c r="O651" i="1"/>
  <c r="O649" i="1"/>
  <c r="O636" i="1"/>
  <c r="O151" i="1"/>
  <c r="O142" i="1"/>
  <c r="O2391" i="1"/>
  <c r="O2396" i="1"/>
  <c r="O2407" i="1"/>
  <c r="O2011" i="1"/>
  <c r="O2012" i="1"/>
  <c r="O1997" i="1"/>
  <c r="O3326" i="1"/>
  <c r="O3320" i="1"/>
  <c r="O3309" i="1"/>
  <c r="O2102" i="1"/>
  <c r="O2095" i="1"/>
  <c r="O3147" i="1"/>
  <c r="O3154" i="1"/>
  <c r="O3160" i="1"/>
  <c r="O3170" i="1"/>
  <c r="O3173" i="1"/>
  <c r="O24" i="1"/>
  <c r="O19" i="1"/>
  <c r="O20" i="1"/>
  <c r="O28" i="1"/>
  <c r="O2413" i="1"/>
  <c r="O2444" i="1"/>
  <c r="O2427" i="1"/>
  <c r="O1039" i="1"/>
  <c r="O1055" i="1"/>
  <c r="O1071" i="1"/>
  <c r="O2633" i="1"/>
  <c r="O2619" i="1"/>
  <c r="O2639" i="1"/>
  <c r="O200" i="1"/>
  <c r="O10" i="1"/>
  <c r="O29" i="1"/>
  <c r="O2416" i="1"/>
  <c r="O2415" i="1"/>
  <c r="O2428" i="1"/>
  <c r="O2435" i="1"/>
  <c r="O1043" i="1"/>
  <c r="O1052" i="1"/>
  <c r="O1074" i="1"/>
  <c r="O1056" i="1"/>
  <c r="O1064" i="1"/>
  <c r="O1072" i="1"/>
  <c r="O2617" i="1"/>
  <c r="O2657" i="1"/>
  <c r="O2635" i="1"/>
  <c r="O2640" i="1"/>
  <c r="O236" i="1"/>
  <c r="O222" i="1"/>
  <c r="O228" i="1"/>
  <c r="O209" i="1"/>
  <c r="O196" i="1"/>
  <c r="O2281" i="1"/>
  <c r="O2275" i="1"/>
  <c r="O2268" i="1"/>
  <c r="O2263" i="1"/>
  <c r="O2300" i="1"/>
  <c r="O2285" i="1"/>
  <c r="O418" i="1"/>
  <c r="O425" i="1"/>
  <c r="O431" i="1"/>
  <c r="O370" i="1"/>
  <c r="O409" i="1"/>
  <c r="O2165" i="1"/>
  <c r="O2170" i="1"/>
  <c r="O2131" i="1"/>
  <c r="O2155" i="1"/>
  <c r="O2153" i="1"/>
  <c r="O2124" i="1"/>
  <c r="O3239" i="1"/>
  <c r="O3244" i="1"/>
  <c r="O3200" i="1"/>
  <c r="O3235" i="1"/>
  <c r="O3209" i="1"/>
  <c r="O3217" i="1"/>
  <c r="O3221" i="1"/>
  <c r="O1258" i="1"/>
  <c r="O1253" i="1"/>
  <c r="O1239" i="1"/>
  <c r="O1232" i="1"/>
  <c r="O1220" i="1"/>
  <c r="O302" i="1"/>
  <c r="O296" i="1"/>
  <c r="O293" i="1"/>
  <c r="O2501" i="1"/>
  <c r="O2511" i="1"/>
  <c r="O2520" i="1"/>
  <c r="O3352" i="1"/>
  <c r="O1201" i="1"/>
  <c r="O1658" i="1"/>
  <c r="O1668" i="1"/>
  <c r="O1670" i="1"/>
  <c r="O1663" i="1"/>
  <c r="O1646" i="1"/>
  <c r="O1695" i="1"/>
  <c r="O1689" i="1"/>
  <c r="O1680" i="1"/>
  <c r="O3499" i="1"/>
  <c r="O3486" i="1"/>
  <c r="O3494" i="1"/>
  <c r="O3293" i="1"/>
  <c r="O3286" i="1"/>
  <c r="O3281" i="1"/>
  <c r="O3275" i="1"/>
  <c r="O3260" i="1"/>
  <c r="O3257" i="1"/>
  <c r="O888" i="1"/>
  <c r="O3004" i="1"/>
  <c r="O3003" i="1"/>
  <c r="O3039" i="1"/>
  <c r="O3031" i="1"/>
  <c r="O3032" i="1"/>
  <c r="O3026" i="1"/>
  <c r="O3025" i="1"/>
  <c r="O3021" i="1"/>
  <c r="O3011" i="1"/>
  <c r="O3051" i="1"/>
  <c r="O3045" i="1"/>
  <c r="O1923" i="1"/>
  <c r="O1919" i="1"/>
  <c r="O1909" i="1"/>
  <c r="O1908" i="1"/>
  <c r="O1898" i="1"/>
  <c r="O1926" i="1"/>
  <c r="O2311" i="1"/>
  <c r="O2309" i="1"/>
  <c r="O12" i="1"/>
  <c r="O2447" i="1"/>
  <c r="O2439" i="1"/>
  <c r="O1058" i="1"/>
  <c r="O2645" i="1"/>
  <c r="O237" i="1"/>
  <c r="O198" i="1"/>
  <c r="O2301" i="1"/>
  <c r="O420" i="1"/>
  <c r="O376" i="1"/>
  <c r="O2168" i="1"/>
  <c r="O3250" i="1"/>
  <c r="O3206" i="1"/>
  <c r="O1248" i="1"/>
  <c r="O1223" i="1"/>
  <c r="O258" i="1"/>
  <c r="O2360" i="1"/>
  <c r="O2384" i="1"/>
  <c r="O1483" i="1"/>
  <c r="O1490" i="1"/>
  <c r="O2057" i="1"/>
  <c r="O2070" i="1"/>
  <c r="O2495" i="1"/>
  <c r="O2534" i="1"/>
  <c r="O1212" i="1"/>
  <c r="O1661" i="1"/>
  <c r="O1654" i="1"/>
  <c r="O3475" i="1"/>
  <c r="O880" i="1"/>
  <c r="O561" i="1"/>
  <c r="O1702" i="1"/>
  <c r="O1009" i="1"/>
  <c r="O1942" i="1"/>
  <c r="O2558" i="1"/>
  <c r="O831" i="1"/>
  <c r="O1815" i="1"/>
  <c r="O1326" i="1"/>
  <c r="O363" i="1"/>
  <c r="O357" i="1"/>
  <c r="O2821" i="1"/>
  <c r="O2816" i="1"/>
  <c r="O816" i="1"/>
  <c r="O821" i="1"/>
  <c r="O2547" i="1"/>
  <c r="O2545" i="1"/>
  <c r="O1631" i="1"/>
  <c r="O1984" i="1"/>
  <c r="O1992" i="1"/>
  <c r="O1726" i="1"/>
  <c r="O1722" i="1"/>
  <c r="O1036" i="1"/>
  <c r="O912" i="1"/>
  <c r="O901" i="1"/>
  <c r="O614" i="1"/>
  <c r="O599" i="1"/>
  <c r="O433" i="1"/>
  <c r="O437" i="1"/>
  <c r="O642" i="1"/>
  <c r="O150" i="1"/>
  <c r="O149" i="1"/>
  <c r="O137" i="1"/>
  <c r="O136" i="1"/>
  <c r="O2398" i="1"/>
  <c r="O2008" i="1"/>
  <c r="O2005" i="1"/>
  <c r="O2018" i="1"/>
  <c r="O3325" i="1"/>
  <c r="O3321" i="1"/>
  <c r="O3304" i="1"/>
  <c r="O2121" i="1"/>
  <c r="O2114" i="1"/>
  <c r="O2108" i="1"/>
  <c r="O2093" i="1"/>
  <c r="O3155" i="1"/>
  <c r="O7" i="1"/>
  <c r="O34" i="1"/>
  <c r="O2412" i="1"/>
  <c r="O2418" i="1"/>
  <c r="O2423" i="1"/>
  <c r="O2429" i="1"/>
  <c r="O1038" i="1"/>
  <c r="O1042" i="1"/>
  <c r="O1078" i="1"/>
  <c r="O1075" i="1"/>
  <c r="O1068" i="1"/>
  <c r="O1065" i="1"/>
  <c r="O2629" i="1"/>
  <c r="O2618" i="1"/>
  <c r="O2652" i="1"/>
  <c r="O2636" i="1"/>
  <c r="O235" i="1"/>
  <c r="O221" i="1"/>
  <c r="O227" i="1"/>
  <c r="O205" i="1"/>
  <c r="O208" i="1"/>
  <c r="O2280" i="1"/>
  <c r="O2274" i="1"/>
  <c r="O2267" i="1"/>
  <c r="O2304" i="1"/>
  <c r="O2299" i="1"/>
  <c r="O412" i="1"/>
  <c r="O424" i="1"/>
  <c r="O430" i="1"/>
  <c r="O373" i="1"/>
  <c r="O372" i="1"/>
  <c r="O399" i="1"/>
  <c r="O395" i="1"/>
  <c r="O408" i="1"/>
  <c r="O2164" i="1"/>
  <c r="O2141" i="1"/>
  <c r="O2130" i="1"/>
  <c r="O2135" i="1"/>
  <c r="O2152" i="1"/>
  <c r="O2123" i="1"/>
  <c r="O3238" i="1"/>
  <c r="O3246" i="1"/>
  <c r="O3199" i="1"/>
  <c r="O3208" i="1"/>
  <c r="O3216" i="1"/>
  <c r="O3220" i="1"/>
  <c r="O1254" i="1"/>
  <c r="O1252" i="1"/>
  <c r="O1246" i="1"/>
  <c r="O1231" i="1"/>
  <c r="O1221" i="1"/>
  <c r="O301" i="1"/>
  <c r="O289" i="1"/>
  <c r="O292" i="1"/>
  <c r="O276" i="1"/>
  <c r="O268" i="1"/>
  <c r="O260" i="1"/>
  <c r="O254" i="1"/>
  <c r="O245" i="1"/>
  <c r="O2358" i="1"/>
  <c r="O2387" i="1"/>
  <c r="O2382" i="1"/>
  <c r="O2366" i="1"/>
  <c r="O2371" i="1"/>
  <c r="O1482" i="1"/>
  <c r="O1477" i="1"/>
  <c r="O1489" i="1"/>
  <c r="O1492" i="1"/>
  <c r="O1511" i="1"/>
  <c r="O1514" i="1"/>
  <c r="O1517" i="1"/>
  <c r="O1521" i="1"/>
  <c r="O2059" i="1"/>
  <c r="O2036" i="1"/>
  <c r="O2046" i="1"/>
  <c r="O2499" i="1"/>
  <c r="O2506" i="1"/>
  <c r="O2486" i="1"/>
  <c r="O2492" i="1"/>
  <c r="O2510" i="1"/>
  <c r="O2519" i="1"/>
  <c r="O3364" i="1"/>
  <c r="O3353" i="1"/>
  <c r="O3371" i="1"/>
  <c r="O3375" i="1"/>
  <c r="O2991" i="1"/>
  <c r="O2996" i="1"/>
  <c r="O2979" i="1"/>
  <c r="O2974" i="1"/>
  <c r="O1213" i="1"/>
  <c r="O1217" i="1"/>
  <c r="O1198" i="1"/>
  <c r="O1659" i="1"/>
  <c r="O1674" i="1"/>
  <c r="O1645" i="1"/>
  <c r="O1644" i="1"/>
  <c r="O1678" i="1"/>
  <c r="O1679" i="1"/>
  <c r="O3288" i="1"/>
  <c r="O3264" i="1"/>
  <c r="O3268" i="1"/>
  <c r="O3252" i="1"/>
  <c r="O869" i="1"/>
  <c r="O894" i="1"/>
  <c r="O1318" i="1"/>
  <c r="O1311" i="1"/>
  <c r="O1310" i="1"/>
  <c r="O1302" i="1"/>
  <c r="O1296" i="1"/>
  <c r="O1301" i="1"/>
  <c r="O1292" i="1"/>
  <c r="O1288" i="1"/>
  <c r="O1409" i="1"/>
  <c r="O1415" i="1"/>
  <c r="O1398" i="1"/>
  <c r="O1437" i="1"/>
  <c r="O31" i="1"/>
  <c r="O1041" i="1"/>
  <c r="O1060" i="1"/>
  <c r="O2630" i="1"/>
  <c r="O2273" i="1"/>
  <c r="O2287" i="1"/>
  <c r="O397" i="1"/>
  <c r="O2137" i="1"/>
  <c r="O3197" i="1"/>
  <c r="O3234" i="1"/>
  <c r="O1245" i="1"/>
  <c r="O286" i="1"/>
  <c r="O270" i="1"/>
  <c r="O243" i="1"/>
  <c r="O2377" i="1"/>
  <c r="O1475" i="1"/>
  <c r="O1508" i="1"/>
  <c r="O1499" i="1"/>
  <c r="O2061" i="1"/>
  <c r="O2044" i="1"/>
  <c r="O3361" i="1"/>
  <c r="O1672" i="1"/>
  <c r="O3478" i="1"/>
  <c r="O876" i="1"/>
  <c r="O857" i="1"/>
  <c r="O14" i="1"/>
  <c r="O30" i="1"/>
  <c r="O2419" i="1"/>
  <c r="O2424" i="1"/>
  <c r="O2436" i="1"/>
  <c r="O1040" i="1"/>
  <c r="O1079" i="1"/>
  <c r="O1062" i="1"/>
  <c r="O2621" i="1"/>
  <c r="O2655" i="1"/>
  <c r="O2653" i="1"/>
  <c r="O2642" i="1"/>
  <c r="O202" i="1"/>
  <c r="O2284" i="1"/>
  <c r="O2266" i="1"/>
  <c r="O2303" i="1"/>
  <c r="O417" i="1"/>
  <c r="O379" i="1"/>
  <c r="O407" i="1"/>
  <c r="O386" i="1"/>
  <c r="O2163" i="1"/>
  <c r="O2139" i="1"/>
  <c r="O2148" i="1"/>
  <c r="O3198" i="1"/>
  <c r="O3249" i="1"/>
  <c r="O3227" i="1"/>
  <c r="O3203" i="1"/>
  <c r="O1257" i="1"/>
  <c r="O1249" i="1"/>
  <c r="O1238" i="1"/>
  <c r="O1234" i="1"/>
  <c r="O1222" i="1"/>
  <c r="O300" i="1"/>
  <c r="O288" i="1"/>
  <c r="O278" i="1"/>
  <c r="O275" i="1"/>
  <c r="O265" i="1"/>
  <c r="O261" i="1"/>
  <c r="O272" i="1"/>
  <c r="O257" i="1"/>
  <c r="O253" i="1"/>
  <c r="O248" i="1"/>
  <c r="O244" i="1"/>
  <c r="O2355" i="1"/>
  <c r="O2351" i="1"/>
  <c r="O2389" i="1"/>
  <c r="O2386" i="1"/>
  <c r="O2378" i="1"/>
  <c r="O2381" i="1"/>
  <c r="O2373" i="1"/>
  <c r="O2365" i="1"/>
  <c r="O2370" i="1"/>
  <c r="O2362" i="1"/>
  <c r="O1484" i="1"/>
  <c r="O1481" i="1"/>
  <c r="O1476" i="1"/>
  <c r="O1468" i="1"/>
  <c r="O1488" i="1"/>
  <c r="O1495" i="1"/>
  <c r="O1487" i="1"/>
  <c r="O1506" i="1"/>
  <c r="O1510" i="1"/>
  <c r="O1513" i="1"/>
  <c r="O1497" i="1"/>
  <c r="O1500" i="1"/>
  <c r="O1520" i="1"/>
  <c r="O2047" i="1"/>
  <c r="O2055" i="1"/>
  <c r="O2052" i="1"/>
  <c r="O2068" i="1"/>
  <c r="O2064" i="1"/>
  <c r="O2071" i="1"/>
  <c r="O2035" i="1"/>
  <c r="O2045" i="1"/>
  <c r="O2041" i="1"/>
  <c r="O2496" i="1"/>
  <c r="O2503" i="1"/>
  <c r="O2513" i="1"/>
  <c r="O2515" i="1"/>
  <c r="O2535" i="1"/>
  <c r="O2527" i="1"/>
  <c r="O3365" i="1"/>
  <c r="O3354" i="1"/>
  <c r="O3370" i="1"/>
  <c r="O3374" i="1"/>
  <c r="O2999" i="1"/>
  <c r="O2998" i="1"/>
  <c r="O2977" i="1"/>
  <c r="O2976" i="1"/>
  <c r="O2959" i="1"/>
  <c r="O2966" i="1"/>
  <c r="O1203" i="1"/>
  <c r="O1208" i="1"/>
  <c r="O1191" i="1"/>
  <c r="O1196" i="1"/>
  <c r="O1179" i="1"/>
  <c r="O1185" i="1"/>
  <c r="O1666" i="1"/>
  <c r="O1675" i="1"/>
  <c r="O1673" i="1"/>
  <c r="O1648" i="1"/>
  <c r="O1652" i="1"/>
  <c r="O1649" i="1"/>
  <c r="O1688" i="1"/>
  <c r="O1686" i="1"/>
  <c r="O3491" i="1"/>
  <c r="O3477" i="1"/>
  <c r="O3481" i="1"/>
  <c r="O3274" i="1"/>
  <c r="O3263" i="1"/>
  <c r="O3267" i="1"/>
  <c r="O3258" i="1"/>
  <c r="O836" i="1"/>
  <c r="O1580" i="1"/>
  <c r="O1582" i="1"/>
  <c r="O339" i="1"/>
  <c r="O335" i="1"/>
  <c r="O333" i="1"/>
  <c r="O324" i="1"/>
  <c r="O322" i="1"/>
  <c r="O312" i="1"/>
  <c r="O344" i="1"/>
  <c r="O2751" i="1"/>
  <c r="O2747" i="1"/>
  <c r="O2738" i="1"/>
  <c r="O2739" i="1"/>
  <c r="O2732" i="1"/>
  <c r="O2729" i="1"/>
  <c r="O2721" i="1"/>
  <c r="O2719" i="1"/>
  <c r="O2708" i="1"/>
  <c r="O2915" i="1"/>
  <c r="O2914" i="1"/>
  <c r="O2908" i="1"/>
  <c r="O2901" i="1"/>
  <c r="O2894" i="1"/>
  <c r="O2887" i="1"/>
  <c r="O2881" i="1"/>
  <c r="O1460" i="1"/>
  <c r="O1392" i="1"/>
  <c r="O1381" i="1"/>
  <c r="O1413" i="1"/>
  <c r="O2662" i="1"/>
  <c r="O2668" i="1"/>
  <c r="O1546" i="1"/>
  <c r="O456" i="1"/>
  <c r="O466" i="1"/>
  <c r="O472" i="1"/>
  <c r="O476" i="1"/>
  <c r="O193" i="1"/>
  <c r="O1144" i="1"/>
  <c r="O1147" i="1"/>
  <c r="O2420" i="1"/>
  <c r="O2433" i="1"/>
  <c r="O1073" i="1"/>
  <c r="O2622" i="1"/>
  <c r="O234" i="1"/>
  <c r="O211" i="1"/>
  <c r="O2283" i="1"/>
  <c r="O2291" i="1"/>
  <c r="O427" i="1"/>
  <c r="O385" i="1"/>
  <c r="O2132" i="1"/>
  <c r="O2144" i="1"/>
  <c r="O3229" i="1"/>
  <c r="O1241" i="1"/>
  <c r="O267" i="1"/>
  <c r="O247" i="1"/>
  <c r="O2388" i="1"/>
  <c r="O2367" i="1"/>
  <c r="O1471" i="1"/>
  <c r="O1505" i="1"/>
  <c r="O1519" i="1"/>
  <c r="O2067" i="1"/>
  <c r="O2039" i="1"/>
  <c r="O2536" i="1"/>
  <c r="O2965" i="1"/>
  <c r="O1181" i="1"/>
  <c r="O1694" i="1"/>
  <c r="O3482" i="1"/>
  <c r="O892" i="1"/>
  <c r="O8" i="1"/>
  <c r="O5" i="1"/>
  <c r="O2446" i="1"/>
  <c r="O2421" i="1"/>
  <c r="O2437" i="1"/>
  <c r="O1045" i="1"/>
  <c r="O1048" i="1"/>
  <c r="O1057" i="1"/>
  <c r="O1069" i="1"/>
  <c r="O2624" i="1"/>
  <c r="O2631" i="1"/>
  <c r="O2651" i="1"/>
  <c r="O2637" i="1"/>
  <c r="O224" i="1"/>
  <c r="O231" i="1"/>
  <c r="O204" i="1"/>
  <c r="O217" i="1"/>
  <c r="O201" i="1"/>
  <c r="O2262" i="1"/>
  <c r="O2295" i="1"/>
  <c r="O2292" i="1"/>
  <c r="O382" i="1"/>
  <c r="O378" i="1"/>
  <c r="O398" i="1"/>
  <c r="O402" i="1"/>
  <c r="O2169" i="1"/>
  <c r="O2127" i="1"/>
  <c r="O2140" i="1"/>
  <c r="O2134" i="1"/>
  <c r="O2145" i="1"/>
  <c r="O3242" i="1"/>
  <c r="O3243" i="1"/>
  <c r="O3223" i="1"/>
  <c r="O3215" i="1"/>
  <c r="O3219" i="1"/>
  <c r="O1230" i="1"/>
  <c r="O11" i="1"/>
  <c r="O15" i="1"/>
  <c r="O6" i="1"/>
  <c r="O2442" i="1"/>
  <c r="O2425" i="1"/>
  <c r="O2432" i="1"/>
  <c r="O2438" i="1"/>
  <c r="O1046" i="1"/>
  <c r="O1051" i="1"/>
  <c r="O1059" i="1"/>
  <c r="O1066" i="1"/>
  <c r="O2627" i="1"/>
  <c r="O2632" i="1"/>
  <c r="O2644" i="1"/>
  <c r="O2648" i="1"/>
  <c r="O2638" i="1"/>
  <c r="O238" i="1"/>
  <c r="O230" i="1"/>
  <c r="O212" i="1"/>
  <c r="O219" i="1"/>
  <c r="O2265" i="1"/>
  <c r="O2302" i="1"/>
  <c r="O2288" i="1"/>
  <c r="O416" i="1"/>
  <c r="O411" i="1"/>
  <c r="O381" i="1"/>
  <c r="O377" i="1"/>
  <c r="O401" i="1"/>
  <c r="O405" i="1"/>
  <c r="O389" i="1"/>
  <c r="O394" i="1"/>
  <c r="O2172" i="1"/>
  <c r="O2133" i="1"/>
  <c r="O2138" i="1"/>
  <c r="O2157" i="1"/>
  <c r="O3241" i="1"/>
  <c r="O3248" i="1"/>
  <c r="O3230" i="1"/>
  <c r="O3231" i="1"/>
  <c r="O3207" i="1"/>
  <c r="O1260" i="1"/>
  <c r="O1229" i="1"/>
  <c r="O1242" i="1"/>
  <c r="O1237" i="1"/>
  <c r="O1227" i="1"/>
  <c r="O294" i="1"/>
  <c r="O287" i="1"/>
  <c r="O277" i="1"/>
  <c r="O274" i="1"/>
  <c r="O271" i="1"/>
  <c r="O259" i="1"/>
  <c r="O252" i="1"/>
  <c r="O2359" i="1"/>
  <c r="O2352" i="1"/>
  <c r="O2385" i="1"/>
  <c r="O2380" i="1"/>
  <c r="O2364" i="1"/>
  <c r="O2361" i="1"/>
  <c r="O1480" i="1"/>
  <c r="O1472" i="1"/>
  <c r="O1491" i="1"/>
  <c r="O1486" i="1"/>
  <c r="O1509" i="1"/>
  <c r="O1496" i="1"/>
  <c r="O1516" i="1"/>
  <c r="O2058" i="1"/>
  <c r="O2051" i="1"/>
  <c r="O2063" i="1"/>
  <c r="O2034" i="1"/>
  <c r="O2040" i="1"/>
  <c r="O2500" i="1"/>
  <c r="O2491" i="1"/>
  <c r="O2512" i="1"/>
  <c r="O2528" i="1"/>
  <c r="O2530" i="1"/>
  <c r="O3360" i="1"/>
  <c r="O3366" i="1"/>
  <c r="O1199" i="1"/>
  <c r="O1656" i="1"/>
  <c r="O1667" i="1"/>
  <c r="O1641" i="1"/>
  <c r="O1647" i="1"/>
  <c r="O1692" i="1"/>
  <c r="O1690" i="1"/>
  <c r="O3495" i="1"/>
  <c r="O3490" i="1"/>
  <c r="O3285" i="1"/>
  <c r="O3277" i="1"/>
  <c r="O3278" i="1"/>
  <c r="O884" i="1"/>
  <c r="O879" i="1"/>
  <c r="O874" i="1"/>
  <c r="O870" i="1"/>
  <c r="O895" i="1"/>
  <c r="O1316" i="1"/>
  <c r="O1313" i="1"/>
  <c r="O1305" i="1"/>
  <c r="O1306" i="1"/>
  <c r="O1295" i="1"/>
  <c r="O850" i="1"/>
  <c r="O1610" i="1"/>
  <c r="O1611" i="1"/>
  <c r="O1604" i="1"/>
  <c r="O1600" i="1"/>
  <c r="O1590" i="1"/>
  <c r="O239" i="1"/>
  <c r="O206" i="1"/>
  <c r="O215" i="1"/>
  <c r="O2277" i="1"/>
  <c r="O2261" i="1"/>
  <c r="O2290" i="1"/>
  <c r="O422" i="1"/>
  <c r="O375" i="1"/>
  <c r="O391" i="1"/>
  <c r="O2143" i="1"/>
  <c r="O2159" i="1"/>
  <c r="O2149" i="1"/>
  <c r="O3245" i="1"/>
  <c r="O3232" i="1"/>
  <c r="O3212" i="1"/>
  <c r="O1256" i="1"/>
  <c r="O1244" i="1"/>
  <c r="O1225" i="1"/>
  <c r="O295" i="1"/>
  <c r="O281" i="1"/>
  <c r="O263" i="1"/>
  <c r="O242" i="1"/>
  <c r="O1466" i="1"/>
  <c r="O1504" i="1"/>
  <c r="O1522" i="1"/>
  <c r="O2053" i="1"/>
  <c r="O2069" i="1"/>
  <c r="O2497" i="1"/>
  <c r="O2507" i="1"/>
  <c r="O2488" i="1"/>
  <c r="O2517" i="1"/>
  <c r="O2523" i="1"/>
  <c r="O2525" i="1"/>
  <c r="O3362" i="1"/>
  <c r="O3350" i="1"/>
  <c r="O3369" i="1"/>
  <c r="O3378" i="1"/>
  <c r="O3380" i="1"/>
  <c r="O2994" i="1"/>
  <c r="O2970" i="1"/>
  <c r="O2958" i="1"/>
  <c r="O1215" i="1"/>
  <c r="O1204" i="1"/>
  <c r="O1189" i="1"/>
  <c r="O1665" i="1"/>
  <c r="O1669" i="1"/>
  <c r="O1653" i="1"/>
  <c r="O1685" i="1"/>
  <c r="O3493" i="1"/>
  <c r="O3476" i="1"/>
  <c r="O3483" i="1"/>
  <c r="O3290" i="1"/>
  <c r="O3282" i="1"/>
  <c r="O3284" i="1"/>
  <c r="O3259" i="1"/>
  <c r="O3255" i="1"/>
  <c r="O889" i="1"/>
  <c r="O881" i="1"/>
  <c r="O873" i="1"/>
  <c r="O871" i="1"/>
  <c r="O1275" i="1"/>
  <c r="O1267" i="1"/>
  <c r="O864" i="1"/>
  <c r="O859" i="1"/>
  <c r="O845" i="1"/>
  <c r="O839" i="1"/>
  <c r="O3006" i="1"/>
  <c r="O3001" i="1"/>
  <c r="O3036" i="1"/>
  <c r="O3030" i="1"/>
  <c r="O3020" i="1"/>
  <c r="O3016" i="1"/>
  <c r="O3014" i="1"/>
  <c r="O2234" i="1"/>
  <c r="O2228" i="1"/>
  <c r="O2219" i="1"/>
  <c r="O2224" i="1"/>
  <c r="O1893" i="1"/>
  <c r="O1924" i="1"/>
  <c r="O1920" i="1"/>
  <c r="O1901" i="1"/>
  <c r="O3101" i="1"/>
  <c r="O2752" i="1"/>
  <c r="O2743" i="1"/>
  <c r="O2735" i="1"/>
  <c r="O2728" i="1"/>
  <c r="O2723" i="1"/>
  <c r="O2716" i="1"/>
  <c r="O2711" i="1"/>
  <c r="O2921" i="1"/>
  <c r="O2897" i="1"/>
  <c r="O2893" i="1"/>
  <c r="O2888" i="1"/>
  <c r="O2882" i="1"/>
  <c r="O1388" i="1"/>
  <c r="O1386" i="1"/>
  <c r="O2577" i="1"/>
  <c r="O2575" i="1"/>
  <c r="O2581" i="1"/>
  <c r="O2568" i="1"/>
  <c r="O2594" i="1"/>
  <c r="O2584" i="1"/>
  <c r="O2680" i="1"/>
  <c r="O2686" i="1"/>
  <c r="O2450" i="1"/>
  <c r="O2482" i="1"/>
  <c r="O2452" i="1"/>
  <c r="O283" i="1"/>
  <c r="O262" i="1"/>
  <c r="O249" i="1"/>
  <c r="O2349" i="1"/>
  <c r="O2374" i="1"/>
  <c r="O1463" i="1"/>
  <c r="O1469" i="1"/>
  <c r="O1507" i="1"/>
  <c r="O1502" i="1"/>
  <c r="O2072" i="1"/>
  <c r="O2037" i="1"/>
  <c r="O2508" i="1"/>
  <c r="O2487" i="1"/>
  <c r="O2516" i="1"/>
  <c r="O2522" i="1"/>
  <c r="O2521" i="1"/>
  <c r="O2532" i="1"/>
  <c r="O3358" i="1"/>
  <c r="O3363" i="1"/>
  <c r="O3000" i="1"/>
  <c r="O2984" i="1"/>
  <c r="O2981" i="1"/>
  <c r="O2967" i="1"/>
  <c r="O2973" i="1"/>
  <c r="O2957" i="1"/>
  <c r="O2964" i="1"/>
  <c r="O1214" i="1"/>
  <c r="O1210" i="1"/>
  <c r="O1207" i="1"/>
  <c r="O1188" i="1"/>
  <c r="O1192" i="1"/>
  <c r="O1180" i="1"/>
  <c r="O1183" i="1"/>
  <c r="O1664" i="1"/>
  <c r="O1662" i="1"/>
  <c r="O1650" i="1"/>
  <c r="O1683" i="1"/>
  <c r="O3489" i="1"/>
  <c r="O3480" i="1"/>
  <c r="O3296" i="1"/>
  <c r="O3273" i="1"/>
  <c r="O3270" i="1"/>
  <c r="O3266" i="1"/>
  <c r="O1277" i="1"/>
  <c r="O1280" i="1"/>
  <c r="O1274" i="1"/>
  <c r="O1266" i="1"/>
  <c r="O860" i="1"/>
  <c r="O848" i="1"/>
  <c r="O838" i="1"/>
  <c r="O3007" i="1"/>
  <c r="O2259" i="1"/>
  <c r="O2244" i="1"/>
  <c r="O2250" i="1"/>
  <c r="O2240" i="1"/>
  <c r="O2235" i="1"/>
  <c r="O2227" i="1"/>
  <c r="O2220" i="1"/>
  <c r="O2223" i="1"/>
  <c r="O1895" i="1"/>
  <c r="O1369" i="1"/>
  <c r="O1362" i="1"/>
  <c r="O1354" i="1"/>
  <c r="O1352" i="1"/>
  <c r="O1348" i="1"/>
  <c r="O1346" i="1"/>
  <c r="O1337" i="1"/>
  <c r="O1333" i="1"/>
  <c r="O3142" i="1"/>
  <c r="O3139" i="1"/>
  <c r="O3135" i="1"/>
  <c r="O3126" i="1"/>
  <c r="O3116" i="1"/>
  <c r="O3107" i="1"/>
  <c r="O3106" i="1"/>
  <c r="O2756" i="1"/>
  <c r="O2193" i="1"/>
  <c r="O2201" i="1"/>
  <c r="O2600" i="1"/>
  <c r="O2616" i="1"/>
  <c r="O2612" i="1"/>
  <c r="O2571" i="1"/>
  <c r="O2592" i="1"/>
  <c r="O2595" i="1"/>
  <c r="O2586" i="1"/>
  <c r="O2682" i="1"/>
  <c r="O2923" i="1"/>
  <c r="O2449" i="1"/>
  <c r="O2481" i="1"/>
  <c r="O2460" i="1"/>
  <c r="O2456" i="1"/>
  <c r="O2465" i="1"/>
  <c r="O2471" i="1"/>
  <c r="O1285" i="1"/>
  <c r="O1276" i="1"/>
  <c r="O1271" i="1"/>
  <c r="O958" i="1"/>
  <c r="O952" i="1"/>
  <c r="O943" i="1"/>
  <c r="O937" i="1"/>
  <c r="O925" i="1"/>
  <c r="O965" i="1"/>
  <c r="O967" i="1"/>
  <c r="O2867" i="1"/>
  <c r="O2880" i="1"/>
  <c r="O2862" i="1"/>
  <c r="O2865" i="1"/>
  <c r="O2847" i="1"/>
  <c r="O2856" i="1"/>
  <c r="O2843" i="1"/>
  <c r="O2253" i="1"/>
  <c r="O2243" i="1"/>
  <c r="O2251" i="1"/>
  <c r="O2241" i="1"/>
  <c r="O346" i="1"/>
  <c r="O771" i="1"/>
  <c r="O763" i="1"/>
  <c r="O758" i="1"/>
  <c r="O760" i="1"/>
  <c r="O744" i="1"/>
  <c r="O738" i="1"/>
  <c r="O729" i="1"/>
  <c r="O726" i="1"/>
  <c r="O3398" i="1"/>
  <c r="O3390" i="1"/>
  <c r="O3388" i="1"/>
  <c r="O3422" i="1"/>
  <c r="O3416" i="1"/>
  <c r="O3407" i="1"/>
  <c r="O3404" i="1"/>
  <c r="O3400" i="1"/>
  <c r="O1375" i="1"/>
  <c r="O1368" i="1"/>
  <c r="O1361" i="1"/>
  <c r="O1358" i="1"/>
  <c r="O1351" i="1"/>
  <c r="O1344" i="1"/>
  <c r="O1345" i="1"/>
  <c r="O1341" i="1"/>
  <c r="O1332" i="1"/>
  <c r="O3141" i="1"/>
  <c r="O3134" i="1"/>
  <c r="O3125" i="1"/>
  <c r="O3110" i="1"/>
  <c r="O3109" i="1"/>
  <c r="O3105" i="1"/>
  <c r="O102" i="1"/>
  <c r="O41" i="1"/>
  <c r="O49" i="1"/>
  <c r="O105" i="1"/>
  <c r="O107" i="1"/>
  <c r="O63" i="1"/>
  <c r="O67" i="1"/>
  <c r="O55" i="1"/>
  <c r="O89" i="1"/>
  <c r="O71" i="1"/>
  <c r="O76" i="1"/>
  <c r="O73" i="1"/>
  <c r="O2175" i="1"/>
  <c r="O2184" i="1"/>
  <c r="O2187" i="1"/>
  <c r="O2176" i="1"/>
  <c r="O2188" i="1"/>
  <c r="O2189" i="1"/>
  <c r="O2202" i="1"/>
  <c r="O2599" i="1"/>
  <c r="O2565" i="1"/>
  <c r="O2561" i="1"/>
  <c r="O1842" i="1"/>
  <c r="O1844" i="1"/>
  <c r="O1856" i="1"/>
  <c r="O1860" i="1"/>
  <c r="O3546" i="1"/>
  <c r="O3554" i="1"/>
  <c r="O3560" i="1"/>
  <c r="O3535" i="1"/>
  <c r="O3539" i="1"/>
  <c r="O3445" i="1"/>
  <c r="O3443" i="1"/>
  <c r="O3453" i="1"/>
  <c r="O3462" i="1"/>
  <c r="O3459" i="1"/>
  <c r="O3472" i="1"/>
  <c r="O3468" i="1"/>
  <c r="O3424" i="1"/>
  <c r="O2932" i="1"/>
  <c r="O2937" i="1"/>
  <c r="O2943" i="1"/>
  <c r="O2947" i="1"/>
  <c r="O2955" i="1"/>
  <c r="O1816" i="1"/>
  <c r="O2641" i="1"/>
  <c r="O229" i="1"/>
  <c r="O214" i="1"/>
  <c r="O199" i="1"/>
  <c r="O2270" i="1"/>
  <c r="O2297" i="1"/>
  <c r="O421" i="1"/>
  <c r="O428" i="1"/>
  <c r="O384" i="1"/>
  <c r="O387" i="1"/>
  <c r="O2162" i="1"/>
  <c r="O2146" i="1"/>
  <c r="O3194" i="1"/>
  <c r="O3225" i="1"/>
  <c r="O3204" i="1"/>
  <c r="O3222" i="1"/>
  <c r="O1251" i="1"/>
  <c r="O1235" i="1"/>
  <c r="O298" i="1"/>
  <c r="O280" i="1"/>
  <c r="O266" i="1"/>
  <c r="O251" i="1"/>
  <c r="O2353" i="1"/>
  <c r="O2376" i="1"/>
  <c r="O2369" i="1"/>
  <c r="O1474" i="1"/>
  <c r="O1494" i="1"/>
  <c r="O1512" i="1"/>
  <c r="O2049" i="1"/>
  <c r="O2066" i="1"/>
  <c r="O2043" i="1"/>
  <c r="O2498" i="1"/>
  <c r="O2489" i="1"/>
  <c r="O2493" i="1"/>
  <c r="O2509" i="1"/>
  <c r="O2531" i="1"/>
  <c r="O3359" i="1"/>
  <c r="O3368" i="1"/>
  <c r="O3372" i="1"/>
  <c r="O2995" i="1"/>
  <c r="O2990" i="1"/>
  <c r="O2988" i="1"/>
  <c r="O2968" i="1"/>
  <c r="O2975" i="1"/>
  <c r="O2960" i="1"/>
  <c r="O2962" i="1"/>
  <c r="O1211" i="1"/>
  <c r="O1216" i="1"/>
  <c r="O1209" i="1"/>
  <c r="O1200" i="1"/>
  <c r="O1206" i="1"/>
  <c r="O1187" i="1"/>
  <c r="O1190" i="1"/>
  <c r="O1195" i="1"/>
  <c r="O1182" i="1"/>
  <c r="O1687" i="1"/>
  <c r="O3501" i="1"/>
  <c r="O3487" i="1"/>
  <c r="O3492" i="1"/>
  <c r="O3484" i="1"/>
  <c r="O3294" i="1"/>
  <c r="O3287" i="1"/>
  <c r="O3283" i="1"/>
  <c r="O3269" i="1"/>
  <c r="O890" i="1"/>
  <c r="O877" i="1"/>
  <c r="O868" i="1"/>
  <c r="O1309" i="1"/>
  <c r="O1307" i="1"/>
  <c r="O1287" i="1"/>
  <c r="O1283" i="1"/>
  <c r="O1142" i="1"/>
  <c r="O1138" i="1"/>
  <c r="O1131" i="1"/>
  <c r="O1126" i="1"/>
  <c r="O1119" i="1"/>
  <c r="O1114" i="1"/>
  <c r="O1110" i="1"/>
  <c r="O957" i="1"/>
  <c r="O951" i="1"/>
  <c r="O942" i="1"/>
  <c r="O936" i="1"/>
  <c r="O930" i="1"/>
  <c r="O924" i="1"/>
  <c r="O932" i="1"/>
  <c r="O962" i="1"/>
  <c r="O2872" i="1"/>
  <c r="O2866" i="1"/>
  <c r="O2874" i="1"/>
  <c r="O2861" i="1"/>
  <c r="O2852" i="1"/>
  <c r="O2855" i="1"/>
  <c r="O2258" i="1"/>
  <c r="O2306" i="1"/>
  <c r="O2338" i="1"/>
  <c r="O2333" i="1"/>
  <c r="O2324" i="1"/>
  <c r="O2330" i="1"/>
  <c r="O594" i="1"/>
  <c r="O584" i="1"/>
  <c r="O581" i="1"/>
  <c r="O574" i="1"/>
  <c r="O562" i="1"/>
  <c r="O558" i="1"/>
  <c r="O1612" i="1"/>
  <c r="O1605" i="1"/>
  <c r="O1601" i="1"/>
  <c r="O1592" i="1"/>
  <c r="O1584" i="1"/>
  <c r="O1583" i="1"/>
  <c r="O340" i="1"/>
  <c r="O336" i="1"/>
  <c r="O329" i="1"/>
  <c r="O325" i="1"/>
  <c r="O316" i="1"/>
  <c r="O313" i="1"/>
  <c r="O345" i="1"/>
  <c r="O772" i="1"/>
  <c r="O764" i="1"/>
  <c r="O757" i="1"/>
  <c r="O752" i="1"/>
  <c r="O745" i="1"/>
  <c r="O739" i="1"/>
  <c r="O732" i="1"/>
  <c r="O3394" i="1"/>
  <c r="O3418" i="1"/>
  <c r="O3417" i="1"/>
  <c r="O3406" i="1"/>
  <c r="O1373" i="1"/>
  <c r="O1374" i="1"/>
  <c r="O1416" i="1"/>
  <c r="O1399" i="1"/>
  <c r="O1404" i="1"/>
  <c r="O1407" i="1"/>
  <c r="O1438" i="1"/>
  <c r="O1419" i="1"/>
  <c r="O1424" i="1"/>
  <c r="O1431" i="1"/>
  <c r="O1445" i="1"/>
  <c r="O1440" i="1"/>
  <c r="O1452" i="1"/>
  <c r="O1458" i="1"/>
  <c r="O527" i="1"/>
  <c r="O531" i="1"/>
  <c r="O543" i="1"/>
  <c r="O549" i="1"/>
  <c r="O552" i="1"/>
  <c r="O556" i="1"/>
  <c r="O522" i="1"/>
  <c r="O521" i="1"/>
  <c r="O101" i="1"/>
  <c r="O48" i="1"/>
  <c r="O37" i="1"/>
  <c r="O60" i="1"/>
  <c r="O65" i="1"/>
  <c r="O51" i="1"/>
  <c r="O88" i="1"/>
  <c r="O70" i="1"/>
  <c r="O78" i="1"/>
  <c r="O82" i="1"/>
  <c r="O94" i="1"/>
  <c r="O2204" i="1"/>
  <c r="O2211" i="1"/>
  <c r="O2183" i="1"/>
  <c r="O2196" i="1"/>
  <c r="O2192" i="1"/>
  <c r="O2673" i="1"/>
  <c r="O2671" i="1"/>
  <c r="O3057" i="1"/>
  <c r="O3056" i="1"/>
  <c r="O3081" i="1"/>
  <c r="O3086" i="1"/>
  <c r="O3094" i="1"/>
  <c r="O3090" i="1"/>
  <c r="O3087" i="1"/>
  <c r="O1778" i="1"/>
  <c r="O1780" i="1"/>
  <c r="O1788" i="1"/>
  <c r="O1862" i="1"/>
  <c r="O1883" i="1"/>
  <c r="O1878" i="1"/>
  <c r="O1888" i="1"/>
  <c r="O1849" i="1"/>
  <c r="O1846" i="1"/>
  <c r="O1855" i="1"/>
  <c r="O3541" i="1"/>
  <c r="O3549" i="1"/>
  <c r="O3553" i="1"/>
  <c r="O3536" i="1"/>
  <c r="O3540" i="1"/>
  <c r="O3439" i="1"/>
  <c r="O3452" i="1"/>
  <c r="O3451" i="1"/>
  <c r="O3458" i="1"/>
  <c r="O3466" i="1"/>
  <c r="O3429" i="1"/>
  <c r="O3423" i="1"/>
  <c r="O2931" i="1"/>
  <c r="O2936" i="1"/>
  <c r="O2942" i="1"/>
  <c r="O2946" i="1"/>
  <c r="O1418" i="1"/>
  <c r="O1423" i="1"/>
  <c r="O1428" i="1"/>
  <c r="O1434" i="1"/>
  <c r="O1442" i="1"/>
  <c r="O1448" i="1"/>
  <c r="O1454" i="1"/>
  <c r="O539" i="1"/>
  <c r="O530" i="1"/>
  <c r="O536" i="1"/>
  <c r="O542" i="1"/>
  <c r="O550" i="1"/>
  <c r="O551" i="1"/>
  <c r="O511" i="1"/>
  <c r="O526" i="1"/>
  <c r="O2658" i="1"/>
  <c r="O2666" i="1"/>
  <c r="O2669" i="1"/>
  <c r="O3064" i="1"/>
  <c r="O3065" i="1"/>
  <c r="O3074" i="1"/>
  <c r="O3080" i="1"/>
  <c r="O3052" i="1"/>
  <c r="O3096" i="1"/>
  <c r="O3053" i="1"/>
  <c r="O1803" i="1"/>
  <c r="O1798" i="1"/>
  <c r="O1777" i="1"/>
  <c r="O1785" i="1"/>
  <c r="O1787" i="1"/>
  <c r="O1863" i="1"/>
  <c r="O1875" i="1"/>
  <c r="O1870" i="1"/>
  <c r="O1885" i="1"/>
  <c r="O1887" i="1"/>
  <c r="O1891" i="1"/>
  <c r="O1551" i="1"/>
  <c r="O1556" i="1"/>
  <c r="O1553" i="1"/>
  <c r="O1569" i="1"/>
  <c r="O1572" i="1"/>
  <c r="O452" i="1"/>
  <c r="O454" i="1"/>
  <c r="O481" i="1"/>
  <c r="O2781" i="1"/>
  <c r="O1151" i="1"/>
  <c r="O1166" i="1"/>
  <c r="O1162" i="1"/>
  <c r="O1082" i="1"/>
  <c r="O1096" i="1"/>
  <c r="O1091" i="1"/>
  <c r="O1101" i="1"/>
  <c r="O3516" i="1"/>
  <c r="O3530" i="1"/>
  <c r="O3507" i="1"/>
  <c r="O788" i="1"/>
  <c r="O794" i="1"/>
  <c r="O783" i="1"/>
  <c r="O787" i="1"/>
  <c r="O777" i="1"/>
  <c r="O1956" i="1"/>
  <c r="O1967" i="1"/>
  <c r="O1964" i="1"/>
  <c r="O1958" i="1"/>
  <c r="O677" i="1"/>
  <c r="O668" i="1"/>
  <c r="O665" i="1"/>
  <c r="O686" i="1"/>
  <c r="O693" i="1"/>
  <c r="O982" i="1"/>
  <c r="O989" i="1"/>
  <c r="O1002" i="1"/>
  <c r="O997" i="1"/>
  <c r="O1766" i="1"/>
  <c r="O1760" i="1"/>
  <c r="O1750" i="1"/>
  <c r="O1746" i="1"/>
  <c r="O704" i="1"/>
  <c r="O712" i="1"/>
  <c r="O3339" i="1"/>
  <c r="O3333" i="1"/>
  <c r="O3327" i="1"/>
  <c r="O3180" i="1"/>
  <c r="O3189" i="1"/>
  <c r="O2778" i="1"/>
  <c r="O2763" i="1"/>
  <c r="O2767" i="1"/>
  <c r="O499" i="1"/>
  <c r="O495" i="1"/>
  <c r="O506" i="1"/>
  <c r="O1525" i="1"/>
  <c r="O1530" i="1"/>
  <c r="O1533" i="1"/>
  <c r="O164" i="1"/>
  <c r="O156" i="1"/>
  <c r="O620" i="1"/>
  <c r="O621" i="1"/>
  <c r="O2697" i="1"/>
  <c r="O2700" i="1"/>
  <c r="O2693" i="1"/>
  <c r="O2079" i="1"/>
  <c r="O2091" i="1"/>
  <c r="O2825" i="1"/>
  <c r="O2840" i="1"/>
  <c r="O2831" i="1"/>
  <c r="O119" i="1"/>
  <c r="O116" i="1"/>
  <c r="O130" i="1"/>
  <c r="O122" i="1"/>
  <c r="O1729" i="1"/>
  <c r="O1739" i="1"/>
  <c r="O1735" i="1"/>
  <c r="O1835" i="1"/>
  <c r="O1828" i="1"/>
  <c r="O1827" i="1"/>
  <c r="O1932" i="1"/>
  <c r="O971" i="1"/>
  <c r="O976" i="1"/>
  <c r="O2025" i="1"/>
  <c r="O2030" i="1"/>
  <c r="O489" i="1"/>
  <c r="O485" i="1"/>
  <c r="O304" i="1"/>
  <c r="O354" i="1"/>
  <c r="O1619" i="1"/>
  <c r="O1290" i="1"/>
  <c r="O1286" i="1"/>
  <c r="O1279" i="1"/>
  <c r="O1282" i="1"/>
  <c r="O1270" i="1"/>
  <c r="O1265" i="1"/>
  <c r="O867" i="1"/>
  <c r="O866" i="1"/>
  <c r="O861" i="1"/>
  <c r="O855" i="1"/>
  <c r="O849" i="1"/>
  <c r="O837" i="1"/>
  <c r="O835" i="1"/>
  <c r="O3009" i="1"/>
  <c r="O3005" i="1"/>
  <c r="O3042" i="1"/>
  <c r="O3035" i="1"/>
  <c r="O3028" i="1"/>
  <c r="O3015" i="1"/>
  <c r="O3048" i="1"/>
  <c r="O1140" i="1"/>
  <c r="O1135" i="1"/>
  <c r="O1134" i="1"/>
  <c r="O1124" i="1"/>
  <c r="O1121" i="1"/>
  <c r="O1112" i="1"/>
  <c r="O1118" i="1"/>
  <c r="O956" i="1"/>
  <c r="O941" i="1"/>
  <c r="O935" i="1"/>
  <c r="O923" i="1"/>
  <c r="O931" i="1"/>
  <c r="O963" i="1"/>
  <c r="O2871" i="1"/>
  <c r="O2873" i="1"/>
  <c r="O2875" i="1"/>
  <c r="O2846" i="1"/>
  <c r="O2257" i="1"/>
  <c r="O2254" i="1"/>
  <c r="O2246" i="1"/>
  <c r="O2252" i="1"/>
  <c r="O2231" i="1"/>
  <c r="O2236" i="1"/>
  <c r="O2222" i="1"/>
  <c r="O2214" i="1"/>
  <c r="O1915" i="1"/>
  <c r="O1921" i="1"/>
  <c r="O1911" i="1"/>
  <c r="O1903" i="1"/>
  <c r="O1907" i="1"/>
  <c r="O1900" i="1"/>
  <c r="O2323" i="1"/>
  <c r="O2318" i="1"/>
  <c r="O2310" i="1"/>
  <c r="O2345" i="1"/>
  <c r="O2344" i="1"/>
  <c r="O592" i="1"/>
  <c r="O579" i="1"/>
  <c r="O577" i="1"/>
  <c r="O566" i="1"/>
  <c r="O570" i="1"/>
  <c r="O560" i="1"/>
  <c r="O1617" i="1"/>
  <c r="O1609" i="1"/>
  <c r="O1607" i="1"/>
  <c r="O1603" i="1"/>
  <c r="O1591" i="1"/>
  <c r="O1589" i="1"/>
  <c r="O1579" i="1"/>
  <c r="O1581" i="1"/>
  <c r="O338" i="1"/>
  <c r="O328" i="1"/>
  <c r="O323" i="1"/>
  <c r="O321" i="1"/>
  <c r="O311" i="1"/>
  <c r="O343" i="1"/>
  <c r="O773" i="1"/>
  <c r="O768" i="1"/>
  <c r="O765" i="1"/>
  <c r="O759" i="1"/>
  <c r="O754" i="1"/>
  <c r="O750" i="1"/>
  <c r="O746" i="1"/>
  <c r="O737" i="1"/>
  <c r="O742" i="1"/>
  <c r="O731" i="1"/>
  <c r="O725" i="1"/>
  <c r="O3395" i="1"/>
  <c r="O3392" i="1"/>
  <c r="O3383" i="1"/>
  <c r="O3405" i="1"/>
  <c r="O3399" i="1"/>
  <c r="O1372" i="1"/>
  <c r="O1367" i="1"/>
  <c r="O1339" i="1"/>
  <c r="O1340" i="1"/>
  <c r="O3138" i="1"/>
  <c r="O3133" i="1"/>
  <c r="O3130" i="1"/>
  <c r="O3124" i="1"/>
  <c r="O3119" i="1"/>
  <c r="O3115" i="1"/>
  <c r="O3108" i="1"/>
  <c r="O3100" i="1"/>
  <c r="O2755" i="1"/>
  <c r="O2749" i="1"/>
  <c r="O2745" i="1"/>
  <c r="O2737" i="1"/>
  <c r="O2725" i="1"/>
  <c r="O2722" i="1"/>
  <c r="O2717" i="1"/>
  <c r="O2712" i="1"/>
  <c r="O2919" i="1"/>
  <c r="O2916" i="1"/>
  <c r="O2910" i="1"/>
  <c r="O2903" i="1"/>
  <c r="O2896" i="1"/>
  <c r="O2892" i="1"/>
  <c r="O2885" i="1"/>
  <c r="O2922" i="1"/>
  <c r="O1394" i="1"/>
  <c r="O1385" i="1"/>
  <c r="O1414" i="1"/>
  <c r="O1401" i="1"/>
  <c r="O1406" i="1"/>
  <c r="O1436" i="1"/>
  <c r="O1427" i="1"/>
  <c r="O546" i="1"/>
  <c r="O555" i="1"/>
  <c r="O515" i="1"/>
  <c r="O557" i="1"/>
  <c r="O525" i="1"/>
  <c r="O520" i="1"/>
  <c r="O100" i="1"/>
  <c r="O62" i="1"/>
  <c r="O64" i="1"/>
  <c r="O54" i="1"/>
  <c r="O87" i="1"/>
  <c r="O81" i="1"/>
  <c r="O93" i="1"/>
  <c r="O2207" i="1"/>
  <c r="O2206" i="1"/>
  <c r="O2190" i="1"/>
  <c r="O2203" i="1"/>
  <c r="O2615" i="1"/>
  <c r="O2564" i="1"/>
  <c r="O2607" i="1"/>
  <c r="O2578" i="1"/>
  <c r="O2587" i="1"/>
  <c r="O2690" i="1"/>
  <c r="O2663" i="1"/>
  <c r="O2674" i="1"/>
  <c r="O2676" i="1"/>
  <c r="O3072" i="1"/>
  <c r="O3079" i="1"/>
  <c r="O3084" i="1"/>
  <c r="O3092" i="1"/>
  <c r="O1793" i="1"/>
  <c r="O1792" i="1"/>
  <c r="O1874" i="1"/>
  <c r="O1873" i="1"/>
  <c r="O1881" i="1"/>
  <c r="O1845" i="1"/>
  <c r="O1861" i="1"/>
  <c r="O3542" i="1"/>
  <c r="O3548" i="1"/>
  <c r="O3559" i="1"/>
  <c r="O3531" i="1"/>
  <c r="O3438" i="1"/>
  <c r="O3444" i="1"/>
  <c r="O3454" i="1"/>
  <c r="O3450" i="1"/>
  <c r="O2930" i="1"/>
  <c r="O2476" i="1"/>
  <c r="O1548" i="1"/>
  <c r="O1555" i="1"/>
  <c r="O1560" i="1"/>
  <c r="O1565" i="1"/>
  <c r="O1562" i="1"/>
  <c r="O1542" i="1"/>
  <c r="O453" i="1"/>
  <c r="O473" i="1"/>
  <c r="O2783" i="1"/>
  <c r="O2798" i="1"/>
  <c r="O2803" i="1"/>
  <c r="O2801" i="1"/>
  <c r="O174" i="1"/>
  <c r="O187" i="1"/>
  <c r="O1089" i="1"/>
  <c r="O1083" i="1"/>
  <c r="O1097" i="1"/>
  <c r="O1093" i="1"/>
  <c r="O1107" i="1"/>
  <c r="O3514" i="1"/>
  <c r="O3523" i="1"/>
  <c r="O3521" i="1"/>
  <c r="O3529" i="1"/>
  <c r="O3506" i="1"/>
  <c r="O779" i="1"/>
  <c r="O786" i="1"/>
  <c r="O1948" i="1"/>
  <c r="O1952" i="1"/>
  <c r="O1970" i="1"/>
  <c r="O1972" i="1"/>
  <c r="O1959" i="1"/>
  <c r="O673" i="1"/>
  <c r="O676" i="1"/>
  <c r="O666" i="1"/>
  <c r="O663" i="1"/>
  <c r="O684" i="1"/>
  <c r="O682" i="1"/>
  <c r="O691" i="1"/>
  <c r="O988" i="1"/>
  <c r="O986" i="1"/>
  <c r="O1000" i="1"/>
  <c r="O1005" i="1"/>
  <c r="O995" i="1"/>
  <c r="O1763" i="1"/>
  <c r="O1769" i="1"/>
  <c r="O708" i="1"/>
  <c r="O716" i="1"/>
  <c r="O710" i="1"/>
  <c r="O3343" i="1"/>
  <c r="O1317" i="1"/>
  <c r="O1294" i="1"/>
  <c r="O1300" i="1"/>
  <c r="O1278" i="1"/>
  <c r="O1281" i="1"/>
  <c r="O1269" i="1"/>
  <c r="O1273" i="1"/>
  <c r="O1263" i="1"/>
  <c r="O856" i="1"/>
  <c r="O844" i="1"/>
  <c r="O847" i="1"/>
  <c r="O841" i="1"/>
  <c r="O3043" i="1"/>
  <c r="O3029" i="1"/>
  <c r="O3019" i="1"/>
  <c r="O3013" i="1"/>
  <c r="O3049" i="1"/>
  <c r="O1130" i="1"/>
  <c r="O1125" i="1"/>
  <c r="O1120" i="1"/>
  <c r="O1111" i="1"/>
  <c r="O1117" i="1"/>
  <c r="O955" i="1"/>
  <c r="O949" i="1"/>
  <c r="O940" i="1"/>
  <c r="O947" i="1"/>
  <c r="O928" i="1"/>
  <c r="O922" i="1"/>
  <c r="O960" i="1"/>
  <c r="O2870" i="1"/>
  <c r="O2877" i="1"/>
  <c r="O2876" i="1"/>
  <c r="O2860" i="1"/>
  <c r="O2845" i="1"/>
  <c r="O2854" i="1"/>
  <c r="O2256" i="1"/>
  <c r="O2242" i="1"/>
  <c r="O2248" i="1"/>
  <c r="O2237" i="1"/>
  <c r="O2229" i="1"/>
  <c r="O2215" i="1"/>
  <c r="O1894" i="1"/>
  <c r="O1916" i="1"/>
  <c r="O1913" i="1"/>
  <c r="O1910" i="1"/>
  <c r="O1905" i="1"/>
  <c r="O2322" i="1"/>
  <c r="O2319" i="1"/>
  <c r="O2307" i="1"/>
  <c r="O2339" i="1"/>
  <c r="O2341" i="1"/>
  <c r="O2334" i="1"/>
  <c r="O2332" i="1"/>
  <c r="O2346" i="1"/>
  <c r="O589" i="1"/>
  <c r="O591" i="1"/>
  <c r="O578" i="1"/>
  <c r="O565" i="1"/>
  <c r="O569" i="1"/>
  <c r="O559" i="1"/>
  <c r="O1608" i="1"/>
  <c r="O1599" i="1"/>
  <c r="O1595" i="1"/>
  <c r="O1597" i="1"/>
  <c r="O1588" i="1"/>
  <c r="O1578" i="1"/>
  <c r="O1575" i="1"/>
  <c r="O342" i="1"/>
  <c r="O332" i="1"/>
  <c r="O319" i="1"/>
  <c r="O320" i="1"/>
  <c r="O351" i="1"/>
  <c r="O348" i="1"/>
  <c r="O774" i="1"/>
  <c r="O766" i="1"/>
  <c r="O756" i="1"/>
  <c r="O753" i="1"/>
  <c r="O749" i="1"/>
  <c r="O736" i="1"/>
  <c r="O741" i="1"/>
  <c r="O728" i="1"/>
  <c r="O734" i="1"/>
  <c r="O723" i="1"/>
  <c r="O3393" i="1"/>
  <c r="O3420" i="1"/>
  <c r="O3412" i="1"/>
  <c r="O1379" i="1"/>
  <c r="O1366" i="1"/>
  <c r="O1360" i="1"/>
  <c r="O1350" i="1"/>
  <c r="O1343" i="1"/>
  <c r="O1335" i="1"/>
  <c r="O3144" i="1"/>
  <c r="O3137" i="1"/>
  <c r="O3118" i="1"/>
  <c r="O3114" i="1"/>
  <c r="O2753" i="1"/>
  <c r="O2744" i="1"/>
  <c r="O2731" i="1"/>
  <c r="O2724" i="1"/>
  <c r="O2709" i="1"/>
  <c r="O2920" i="1"/>
  <c r="O2913" i="1"/>
  <c r="O2907" i="1"/>
  <c r="O2905" i="1"/>
  <c r="O2891" i="1"/>
  <c r="O2886" i="1"/>
  <c r="O1459" i="1"/>
  <c r="O1387" i="1"/>
  <c r="O1393" i="1"/>
  <c r="O1384" i="1"/>
  <c r="O1411" i="1"/>
  <c r="O1397" i="1"/>
  <c r="O1400" i="1"/>
  <c r="O1405" i="1"/>
  <c r="O1417" i="1"/>
  <c r="O1422" i="1"/>
  <c r="O1430" i="1"/>
  <c r="O1433" i="1"/>
  <c r="O1444" i="1"/>
  <c r="O1451" i="1"/>
  <c r="O1455" i="1"/>
  <c r="O537" i="1"/>
  <c r="O528" i="1"/>
  <c r="O534" i="1"/>
  <c r="O545" i="1"/>
  <c r="O99" i="1"/>
  <c r="O40" i="1"/>
  <c r="O44" i="1"/>
  <c r="O47" i="1"/>
  <c r="O50" i="1"/>
  <c r="O85" i="1"/>
  <c r="O86" i="1"/>
  <c r="O69" i="1"/>
  <c r="O75" i="1"/>
  <c r="O80" i="1"/>
  <c r="O92" i="1"/>
  <c r="O2209" i="1"/>
  <c r="O2174" i="1"/>
  <c r="O2210" i="1"/>
  <c r="O2181" i="1"/>
  <c r="O2194" i="1"/>
  <c r="O2200" i="1"/>
  <c r="O2603" i="1"/>
  <c r="O2601" i="1"/>
  <c r="O2611" i="1"/>
  <c r="O2567" i="1"/>
  <c r="O2574" i="1"/>
  <c r="O2582" i="1"/>
  <c r="O2593" i="1"/>
  <c r="O2596" i="1"/>
  <c r="O2684" i="1"/>
  <c r="O2685" i="1"/>
  <c r="O2660" i="1"/>
  <c r="O2675" i="1"/>
  <c r="O2677" i="1"/>
  <c r="O3060" i="1"/>
  <c r="O3068" i="1"/>
  <c r="O3099" i="1"/>
  <c r="O3055" i="1"/>
  <c r="O1797" i="1"/>
  <c r="O1802" i="1"/>
  <c r="O1805" i="1"/>
  <c r="O1806" i="1"/>
  <c r="O1783" i="1"/>
  <c r="O1784" i="1"/>
  <c r="O1791" i="1"/>
  <c r="O1864" i="1"/>
  <c r="O1867" i="1"/>
  <c r="O1872" i="1"/>
  <c r="O1877" i="1"/>
  <c r="O1889" i="1"/>
  <c r="O1850" i="1"/>
  <c r="O1847" i="1"/>
  <c r="O1857" i="1"/>
  <c r="O3543" i="1"/>
  <c r="O3555" i="1"/>
  <c r="O2929" i="1"/>
  <c r="O2484" i="1"/>
  <c r="O2474" i="1"/>
  <c r="O2480" i="1"/>
  <c r="O462" i="1"/>
  <c r="O459" i="1"/>
  <c r="O478" i="1"/>
  <c r="O185" i="1"/>
  <c r="O190" i="1"/>
  <c r="O1172" i="1"/>
  <c r="O1154" i="1"/>
  <c r="O3295" i="1"/>
  <c r="O3276" i="1"/>
  <c r="O3271" i="1"/>
  <c r="O3265" i="1"/>
  <c r="O3261" i="1"/>
  <c r="O3251" i="1"/>
  <c r="O885" i="1"/>
  <c r="O882" i="1"/>
  <c r="O893" i="1"/>
  <c r="O896" i="1"/>
  <c r="O1314" i="1"/>
  <c r="O1312" i="1"/>
  <c r="O1304" i="1"/>
  <c r="O1297" i="1"/>
  <c r="O1293" i="1"/>
  <c r="O1299" i="1"/>
  <c r="O1291" i="1"/>
  <c r="O1284" i="1"/>
  <c r="O1268" i="1"/>
  <c r="O1262" i="1"/>
  <c r="O862" i="1"/>
  <c r="O865" i="1"/>
  <c r="O858" i="1"/>
  <c r="O854" i="1"/>
  <c r="O852" i="1"/>
  <c r="O843" i="1"/>
  <c r="O840" i="1"/>
  <c r="O3008" i="1"/>
  <c r="O3040" i="1"/>
  <c r="O3038" i="1"/>
  <c r="O3024" i="1"/>
  <c r="O3017" i="1"/>
  <c r="O3010" i="1"/>
  <c r="O3046" i="1"/>
  <c r="O1141" i="1"/>
  <c r="O1136" i="1"/>
  <c r="O1128" i="1"/>
  <c r="O1122" i="1"/>
  <c r="O1115" i="1"/>
  <c r="O959" i="1"/>
  <c r="O954" i="1"/>
  <c r="O948" i="1"/>
  <c r="O939" i="1"/>
  <c r="O946" i="1"/>
  <c r="O927" i="1"/>
  <c r="O920" i="1"/>
  <c r="O961" i="1"/>
  <c r="O2869" i="1"/>
  <c r="O2878" i="1"/>
  <c r="O2864" i="1"/>
  <c r="O2859" i="1"/>
  <c r="O2849" i="1"/>
  <c r="O2857" i="1"/>
  <c r="O2853" i="1"/>
  <c r="O2255" i="1"/>
  <c r="O2245" i="1"/>
  <c r="O2247" i="1"/>
  <c r="O2233" i="1"/>
  <c r="O2225" i="1"/>
  <c r="O2217" i="1"/>
  <c r="O2221" i="1"/>
  <c r="O2216" i="1"/>
  <c r="O1922" i="1"/>
  <c r="O1917" i="1"/>
  <c r="O1914" i="1"/>
  <c r="O1912" i="1"/>
  <c r="O1904" i="1"/>
  <c r="O1896" i="1"/>
  <c r="O1925" i="1"/>
  <c r="O2320" i="1"/>
  <c r="O2314" i="1"/>
  <c r="O2315" i="1"/>
  <c r="O2308" i="1"/>
  <c r="O2340" i="1"/>
  <c r="O2342" i="1"/>
  <c r="O2327" i="1"/>
  <c r="O2328" i="1"/>
  <c r="O588" i="1"/>
  <c r="O586" i="1"/>
  <c r="O576" i="1"/>
  <c r="O572" i="1"/>
  <c r="O568" i="1"/>
  <c r="O1616" i="1"/>
  <c r="O1614" i="1"/>
  <c r="O1606" i="1"/>
  <c r="O1598" i="1"/>
  <c r="O1594" i="1"/>
  <c r="O1596" i="1"/>
  <c r="O1587" i="1"/>
  <c r="O1577" i="1"/>
  <c r="O1574" i="1"/>
  <c r="O334" i="1"/>
  <c r="O331" i="1"/>
  <c r="O327" i="1"/>
  <c r="O318" i="1"/>
  <c r="O315" i="1"/>
  <c r="O350" i="1"/>
  <c r="O347" i="1"/>
  <c r="O769" i="1"/>
  <c r="O767" i="1"/>
  <c r="O755" i="1"/>
  <c r="O747" i="1"/>
  <c r="O751" i="1"/>
  <c r="O740" i="1"/>
  <c r="O727" i="1"/>
  <c r="O733" i="1"/>
  <c r="O721" i="1"/>
  <c r="O3389" i="1"/>
  <c r="O3385" i="1"/>
  <c r="O3421" i="1"/>
  <c r="O3410" i="1"/>
  <c r="O3401" i="1"/>
  <c r="O1371" i="1"/>
  <c r="O1365" i="1"/>
  <c r="O1364" i="1"/>
  <c r="O1359" i="1"/>
  <c r="O1357" i="1"/>
  <c r="O1342" i="1"/>
  <c r="O1334" i="1"/>
  <c r="O3132" i="1"/>
  <c r="O3122" i="1"/>
  <c r="O3121" i="1"/>
  <c r="O3112" i="1"/>
  <c r="O3113" i="1"/>
  <c r="O3104" i="1"/>
  <c r="O3102" i="1"/>
  <c r="O2754" i="1"/>
  <c r="O2746" i="1"/>
  <c r="O2742" i="1"/>
  <c r="O2740" i="1"/>
  <c r="O2734" i="1"/>
  <c r="O2730" i="1"/>
  <c r="O2714" i="1"/>
  <c r="O2710" i="1"/>
  <c r="O2906" i="1"/>
  <c r="O2904" i="1"/>
  <c r="O2895" i="1"/>
  <c r="O2889" i="1"/>
  <c r="O2883" i="1"/>
  <c r="O1390" i="1"/>
  <c r="O1462" i="1"/>
  <c r="O1410" i="1"/>
  <c r="O1396" i="1"/>
  <c r="O1435" i="1"/>
  <c r="O1421" i="1"/>
  <c r="O1426" i="1"/>
  <c r="O1429" i="1"/>
  <c r="O1443" i="1"/>
  <c r="O1450" i="1"/>
  <c r="O1456" i="1"/>
  <c r="O541" i="1"/>
  <c r="O533" i="1"/>
  <c r="O548" i="1"/>
  <c r="O554" i="1"/>
  <c r="O516" i="1"/>
  <c r="O512" i="1"/>
  <c r="O518" i="1"/>
  <c r="O98" i="1"/>
  <c r="O104" i="1"/>
  <c r="O39" i="1"/>
  <c r="O43" i="1"/>
  <c r="O46" i="1"/>
  <c r="O36" i="1"/>
  <c r="O59" i="1"/>
  <c r="O68" i="1"/>
  <c r="O53" i="1"/>
  <c r="O72" i="1"/>
  <c r="O91" i="1"/>
  <c r="O96" i="1"/>
  <c r="O2213" i="1"/>
  <c r="O2182" i="1"/>
  <c r="O2180" i="1"/>
  <c r="O2178" i="1"/>
  <c r="O2195" i="1"/>
  <c r="O2602" i="1"/>
  <c r="O2606" i="1"/>
  <c r="O2560" i="1"/>
  <c r="O2566" i="1"/>
  <c r="O2563" i="1"/>
  <c r="O2580" i="1"/>
  <c r="O2572" i="1"/>
  <c r="O2590" i="1"/>
  <c r="O2588" i="1"/>
  <c r="O2597" i="1"/>
  <c r="O2687" i="1"/>
  <c r="O2661" i="1"/>
  <c r="O2670" i="1"/>
  <c r="O3059" i="1"/>
  <c r="O3062" i="1"/>
  <c r="O3070" i="1"/>
  <c r="O3077" i="1"/>
  <c r="O3082" i="1"/>
  <c r="O3098" i="1"/>
  <c r="O1796" i="1"/>
  <c r="O1801" i="1"/>
  <c r="O1782" i="1"/>
  <c r="O1866" i="1"/>
  <c r="O1869" i="1"/>
  <c r="O1880" i="1"/>
  <c r="O1876" i="1"/>
  <c r="O1843" i="1"/>
  <c r="O3558" i="1"/>
  <c r="O3533" i="1"/>
  <c r="O3537" i="1"/>
  <c r="O3435" i="1"/>
  <c r="O3446" i="1"/>
  <c r="O3440" i="1"/>
  <c r="O3448" i="1"/>
  <c r="O3464" i="1"/>
  <c r="O3456" i="1"/>
  <c r="O3471" i="1"/>
  <c r="O3430" i="1"/>
  <c r="O3426" i="1"/>
  <c r="O2934" i="1"/>
  <c r="O2939" i="1"/>
  <c r="O2944" i="1"/>
  <c r="O2949" i="1"/>
  <c r="O2479" i="1"/>
  <c r="O1545" i="1"/>
  <c r="O1550" i="1"/>
  <c r="O1559" i="1"/>
  <c r="O1567" i="1"/>
  <c r="O1570" i="1"/>
  <c r="O457" i="1"/>
  <c r="O479" i="1"/>
  <c r="O474" i="1"/>
  <c r="O2785" i="1"/>
  <c r="O2793" i="1"/>
  <c r="O2797" i="1"/>
  <c r="O2805" i="1"/>
  <c r="O177" i="1"/>
  <c r="O176" i="1"/>
  <c r="O180" i="1"/>
  <c r="O2502" i="1"/>
  <c r="O2505" i="1"/>
  <c r="O2514" i="1"/>
  <c r="O2529" i="1"/>
  <c r="O2533" i="1"/>
  <c r="O3351" i="1"/>
  <c r="O3377" i="1"/>
  <c r="O3379" i="1"/>
  <c r="O2983" i="1"/>
  <c r="O2980" i="1"/>
  <c r="O2986" i="1"/>
  <c r="O2961" i="1"/>
  <c r="O1197" i="1"/>
  <c r="O1202" i="1"/>
  <c r="O1194" i="1"/>
  <c r="O1639" i="1"/>
  <c r="O1657" i="1"/>
  <c r="O1676" i="1"/>
  <c r="O1671" i="1"/>
  <c r="O1642" i="1"/>
  <c r="O1651" i="1"/>
  <c r="O1677" i="1"/>
  <c r="O3496" i="1"/>
  <c r="O3500" i="1"/>
  <c r="O3479" i="1"/>
  <c r="O3289" i="1"/>
  <c r="O3291" i="1"/>
  <c r="O3297" i="1"/>
  <c r="O3280" i="1"/>
  <c r="O3272" i="1"/>
  <c r="O3253" i="1"/>
  <c r="O883" i="1"/>
  <c r="O878" i="1"/>
  <c r="O875" i="1"/>
  <c r="O898" i="1"/>
  <c r="O1315" i="1"/>
  <c r="O1308" i="1"/>
  <c r="O1303" i="1"/>
  <c r="O1298" i="1"/>
  <c r="O1289" i="1"/>
  <c r="O1272" i="1"/>
  <c r="O1264" i="1"/>
  <c r="O863" i="1"/>
  <c r="O853" i="1"/>
  <c r="O851" i="1"/>
  <c r="O842" i="1"/>
  <c r="O846" i="1"/>
  <c r="O834" i="1"/>
  <c r="O3041" i="1"/>
  <c r="O3037" i="1"/>
  <c r="O3034" i="1"/>
  <c r="O3027" i="1"/>
  <c r="O3023" i="1"/>
  <c r="O3022" i="1"/>
  <c r="O3012" i="1"/>
  <c r="O3047" i="1"/>
  <c r="O1137" i="1"/>
  <c r="O1133" i="1"/>
  <c r="O1129" i="1"/>
  <c r="O1123" i="1"/>
  <c r="O1109" i="1"/>
  <c r="O953" i="1"/>
  <c r="O944" i="1"/>
  <c r="O938" i="1"/>
  <c r="O945" i="1"/>
  <c r="O926" i="1"/>
  <c r="O933" i="1"/>
  <c r="O964" i="1"/>
  <c r="O966" i="1"/>
  <c r="O2868" i="1"/>
  <c r="O2879" i="1"/>
  <c r="O2863" i="1"/>
  <c r="O2858" i="1"/>
  <c r="O2848" i="1"/>
  <c r="O2844" i="1"/>
  <c r="O2249" i="1"/>
  <c r="O2238" i="1"/>
  <c r="O2226" i="1"/>
  <c r="O1892" i="1"/>
  <c r="O1918" i="1"/>
  <c r="O1902" i="1"/>
  <c r="O1906" i="1"/>
  <c r="O1897" i="1"/>
  <c r="O2317" i="1"/>
  <c r="O2337" i="1"/>
  <c r="O2336" i="1"/>
  <c r="O2326" i="1"/>
  <c r="O596" i="1"/>
  <c r="O587" i="1"/>
  <c r="O585" i="1"/>
  <c r="O582" i="1"/>
  <c r="O575" i="1"/>
  <c r="O567" i="1"/>
  <c r="O563" i="1"/>
  <c r="O1615" i="1"/>
  <c r="O1613" i="1"/>
  <c r="O1602" i="1"/>
  <c r="O1593" i="1"/>
  <c r="O1585" i="1"/>
  <c r="O1586" i="1"/>
  <c r="O1576" i="1"/>
  <c r="O341" i="1"/>
  <c r="O337" i="1"/>
  <c r="O330" i="1"/>
  <c r="O326" i="1"/>
  <c r="O317" i="1"/>
  <c r="O314" i="1"/>
  <c r="O770" i="1"/>
  <c r="O762" i="1"/>
  <c r="O761" i="1"/>
  <c r="O748" i="1"/>
  <c r="O735" i="1"/>
  <c r="O724" i="1"/>
  <c r="O722" i="1"/>
  <c r="O3397" i="1"/>
  <c r="O3387" i="1"/>
  <c r="O3386" i="1"/>
  <c r="O3415" i="1"/>
  <c r="O3414" i="1"/>
  <c r="O3403" i="1"/>
  <c r="O1378" i="1"/>
  <c r="O1370" i="1"/>
  <c r="O1363" i="1"/>
  <c r="O1355" i="1"/>
  <c r="O1356" i="1"/>
  <c r="O1349" i="1"/>
  <c r="O1347" i="1"/>
  <c r="O1336" i="1"/>
  <c r="O3143" i="1"/>
  <c r="O3136" i="1"/>
  <c r="O3128" i="1"/>
  <c r="O3117" i="1"/>
  <c r="O3111" i="1"/>
  <c r="O3103" i="1"/>
  <c r="O2748" i="1"/>
  <c r="O2741" i="1"/>
  <c r="O2736" i="1"/>
  <c r="O2733" i="1"/>
  <c r="O2726" i="1"/>
  <c r="O2715" i="1"/>
  <c r="O2707" i="1"/>
  <c r="O2918" i="1"/>
  <c r="O2912" i="1"/>
  <c r="O2909" i="1"/>
  <c r="O2902" i="1"/>
  <c r="O2890" i="1"/>
  <c r="O1461" i="1"/>
  <c r="O1389" i="1"/>
  <c r="O1380" i="1"/>
  <c r="O1383" i="1"/>
  <c r="O1395" i="1"/>
  <c r="O1402" i="1"/>
  <c r="O1408" i="1"/>
  <c r="O1439" i="1"/>
  <c r="O1420" i="1"/>
  <c r="O1446" i="1"/>
  <c r="O1441" i="1"/>
  <c r="O1449" i="1"/>
  <c r="O1457" i="1"/>
  <c r="O540" i="1"/>
  <c r="O532" i="1"/>
  <c r="O544" i="1"/>
  <c r="O547" i="1"/>
  <c r="O553" i="1"/>
  <c r="O517" i="1"/>
  <c r="O523" i="1"/>
  <c r="O519" i="1"/>
  <c r="O38" i="1"/>
  <c r="O42" i="1"/>
  <c r="O106" i="1"/>
  <c r="O108" i="1"/>
  <c r="O58" i="1"/>
  <c r="O66" i="1"/>
  <c r="O52" i="1"/>
  <c r="O56" i="1"/>
  <c r="O83" i="1"/>
  <c r="O77" i="1"/>
  <c r="O74" i="1"/>
  <c r="O95" i="1"/>
  <c r="O2208" i="1"/>
  <c r="O2173" i="1"/>
  <c r="O2185" i="1"/>
  <c r="O2177" i="1"/>
  <c r="O2198" i="1"/>
  <c r="O2199" i="1"/>
  <c r="O2604" i="1"/>
  <c r="O2614" i="1"/>
  <c r="O2562" i="1"/>
  <c r="O2573" i="1"/>
  <c r="O2579" i="1"/>
  <c r="O2569" i="1"/>
  <c r="O2591" i="1"/>
  <c r="O2683" i="1"/>
  <c r="O2664" i="1"/>
  <c r="O3058" i="1"/>
  <c r="O3061" i="1"/>
  <c r="O3069" i="1"/>
  <c r="O3066" i="1"/>
  <c r="O3076" i="1"/>
  <c r="O3091" i="1"/>
  <c r="O1795" i="1"/>
  <c r="O1800" i="1"/>
  <c r="O1804" i="1"/>
  <c r="O1779" i="1"/>
  <c r="O1781" i="1"/>
  <c r="O1789" i="1"/>
  <c r="O1868" i="1"/>
  <c r="O1884" i="1"/>
  <c r="O1879" i="1"/>
  <c r="O1854" i="1"/>
  <c r="O1859" i="1"/>
  <c r="O3545" i="1"/>
  <c r="O3557" i="1"/>
  <c r="O2924" i="1"/>
  <c r="O2467" i="1"/>
  <c r="O2473" i="1"/>
  <c r="O2478" i="1"/>
  <c r="O1557" i="1"/>
  <c r="O1552" i="1"/>
  <c r="O1571" i="1"/>
  <c r="O450" i="1"/>
  <c r="O465" i="1"/>
  <c r="O480" i="1"/>
  <c r="O2786" i="1"/>
  <c r="O2792" i="1"/>
  <c r="O2806" i="1"/>
  <c r="O178" i="1"/>
  <c r="O181" i="1"/>
  <c r="O195" i="1"/>
  <c r="O1173" i="1"/>
  <c r="O1165" i="1"/>
  <c r="O1156" i="1"/>
  <c r="O1161" i="1"/>
  <c r="O1087" i="1"/>
  <c r="O1106" i="1"/>
  <c r="O805" i="1"/>
  <c r="O793" i="1"/>
  <c r="O799" i="1"/>
  <c r="O1949" i="1"/>
  <c r="O1953" i="1"/>
  <c r="O1963" i="1"/>
  <c r="O1962" i="1"/>
  <c r="O1976" i="1"/>
  <c r="O674" i="1"/>
  <c r="O667" i="1"/>
  <c r="O683" i="1"/>
  <c r="O692" i="1"/>
  <c r="O991" i="1"/>
  <c r="O985" i="1"/>
  <c r="O1003" i="1"/>
  <c r="O1004" i="1"/>
  <c r="O1767" i="1"/>
  <c r="O1762" i="1"/>
  <c r="O1758" i="1"/>
  <c r="O1749" i="1"/>
  <c r="O1755" i="1"/>
  <c r="O1772" i="1"/>
  <c r="O703" i="1"/>
  <c r="O720" i="1"/>
  <c r="O3184" i="1"/>
  <c r="O3190" i="1"/>
  <c r="O2773" i="1"/>
  <c r="O2779" i="1"/>
  <c r="O2768" i="1"/>
  <c r="O500" i="1"/>
  <c r="O496" i="1"/>
  <c r="O507" i="1"/>
  <c r="O1523" i="1"/>
  <c r="O1536" i="1"/>
  <c r="O1531" i="1"/>
  <c r="O162" i="1"/>
  <c r="O163" i="1"/>
  <c r="O155" i="1"/>
  <c r="O619" i="1"/>
  <c r="O630" i="1"/>
  <c r="O2701" i="1"/>
  <c r="O2082" i="1"/>
  <c r="O2084" i="1"/>
  <c r="O2842" i="1"/>
  <c r="O2835" i="1"/>
  <c r="O2830" i="1"/>
  <c r="O118" i="1"/>
  <c r="O110" i="1"/>
  <c r="O127" i="1"/>
  <c r="O121" i="1"/>
  <c r="O1730" i="1"/>
  <c r="O1740" i="1"/>
  <c r="O1733" i="1"/>
  <c r="O1832" i="1"/>
  <c r="O1841" i="1"/>
  <c r="O1929" i="1"/>
  <c r="O1937" i="1"/>
  <c r="O1931" i="1"/>
  <c r="O2024" i="1"/>
  <c r="O1819" i="1"/>
  <c r="O1821" i="1"/>
  <c r="O487" i="1"/>
  <c r="O484" i="1"/>
  <c r="O310" i="1"/>
  <c r="O353" i="1"/>
  <c r="O1177" i="1"/>
  <c r="O3185" i="1"/>
  <c r="O3191" i="1"/>
  <c r="O2774" i="1"/>
  <c r="O497" i="1"/>
  <c r="O508" i="1"/>
  <c r="O1527" i="1"/>
  <c r="O1541" i="1"/>
  <c r="O1529" i="1"/>
  <c r="O161" i="1"/>
  <c r="O167" i="1"/>
  <c r="O159" i="1"/>
  <c r="O618" i="1"/>
  <c r="O627" i="1"/>
  <c r="O629" i="1"/>
  <c r="O2703" i="1"/>
  <c r="O2702" i="1"/>
  <c r="O2695" i="1"/>
  <c r="O2074" i="1"/>
  <c r="O2083" i="1"/>
  <c r="O2085" i="1"/>
  <c r="O120" i="1"/>
  <c r="O113" i="1"/>
  <c r="O126" i="1"/>
  <c r="O125" i="1"/>
  <c r="O1743" i="1"/>
  <c r="O1738" i="1"/>
  <c r="O1833" i="1"/>
  <c r="O1839" i="1"/>
  <c r="O1928" i="1"/>
  <c r="O969" i="1"/>
  <c r="O973" i="1"/>
  <c r="O978" i="1"/>
  <c r="O2027" i="1"/>
  <c r="O1818" i="1"/>
  <c r="O1826" i="1"/>
  <c r="O492" i="1"/>
  <c r="O483" i="1"/>
  <c r="O307" i="1"/>
  <c r="O352" i="1"/>
  <c r="O1176" i="1"/>
  <c r="O2927" i="1"/>
  <c r="O2954" i="1"/>
  <c r="O2448" i="1"/>
  <c r="O2451" i="1"/>
  <c r="O2475" i="1"/>
  <c r="O2470" i="1"/>
  <c r="O1547" i="1"/>
  <c r="O1543" i="1"/>
  <c r="O1558" i="1"/>
  <c r="O1561" i="1"/>
  <c r="O1573" i="1"/>
  <c r="O451" i="1"/>
  <c r="O467" i="1"/>
  <c r="O470" i="1"/>
  <c r="O460" i="1"/>
  <c r="O475" i="1"/>
  <c r="O2782" i="1"/>
  <c r="O2808" i="1"/>
  <c r="O179" i="1"/>
  <c r="O175" i="1"/>
  <c r="O182" i="1"/>
  <c r="O192" i="1"/>
  <c r="O1169" i="1"/>
  <c r="O1174" i="1"/>
  <c r="O1153" i="1"/>
  <c r="O1149" i="1"/>
  <c r="O1160" i="1"/>
  <c r="O1098" i="1"/>
  <c r="O1090" i="1"/>
  <c r="O1104" i="1"/>
  <c r="O792" i="1"/>
  <c r="O675" i="1"/>
  <c r="O669" i="1"/>
  <c r="O662" i="1"/>
  <c r="O690" i="1"/>
  <c r="O696" i="1"/>
  <c r="O1001" i="1"/>
  <c r="O999" i="1"/>
  <c r="O992" i="1"/>
  <c r="O1765" i="1"/>
  <c r="O1761" i="1"/>
  <c r="O1747" i="1"/>
  <c r="O1770" i="1"/>
  <c r="O707" i="1"/>
  <c r="O701" i="1"/>
  <c r="O715" i="1"/>
  <c r="O709" i="1"/>
  <c r="O3342" i="1"/>
  <c r="O3347" i="1"/>
  <c r="O3330" i="1"/>
  <c r="O3348" i="1"/>
  <c r="O3183" i="1"/>
  <c r="O3186" i="1"/>
  <c r="O3192" i="1"/>
  <c r="O2760" i="1"/>
  <c r="O2764" i="1"/>
  <c r="O502" i="1"/>
  <c r="O1539" i="1"/>
  <c r="O1534" i="1"/>
  <c r="O154" i="1"/>
  <c r="O169" i="1"/>
  <c r="O626" i="1"/>
  <c r="O628" i="1"/>
  <c r="O2704" i="1"/>
  <c r="O2691" i="1"/>
  <c r="O2706" i="1"/>
  <c r="O2075" i="1"/>
  <c r="O2086" i="1"/>
  <c r="O2839" i="1"/>
  <c r="O2837" i="1"/>
  <c r="O2826" i="1"/>
  <c r="O115" i="1"/>
  <c r="O112" i="1"/>
  <c r="O129" i="1"/>
  <c r="O124" i="1"/>
  <c r="O1744" i="1"/>
  <c r="O1732" i="1"/>
  <c r="O1830" i="1"/>
  <c r="O1840" i="1"/>
  <c r="O1930" i="1"/>
  <c r="O1935" i="1"/>
  <c r="O968" i="1"/>
  <c r="O970" i="1"/>
  <c r="O2023" i="1"/>
  <c r="O1817" i="1"/>
  <c r="O1824" i="1"/>
  <c r="O490" i="1"/>
  <c r="O493" i="1"/>
  <c r="O309" i="1"/>
  <c r="O356" i="1"/>
  <c r="O1175" i="1"/>
  <c r="O172" i="1"/>
  <c r="O189" i="1"/>
  <c r="O184" i="1"/>
  <c r="O191" i="1"/>
  <c r="O1145" i="1"/>
  <c r="O1152" i="1"/>
  <c r="O1163" i="1"/>
  <c r="O1158" i="1"/>
  <c r="O1080" i="1"/>
  <c r="O1094" i="1"/>
  <c r="O1102" i="1"/>
  <c r="O1105" i="1"/>
  <c r="O797" i="1"/>
  <c r="O790" i="1"/>
  <c r="O781" i="1"/>
  <c r="O784" i="1"/>
  <c r="O775" i="1"/>
  <c r="O1950" i="1"/>
  <c r="O1965" i="1"/>
  <c r="O1960" i="1"/>
  <c r="O717" i="1"/>
  <c r="O2776" i="1"/>
  <c r="O2759" i="1"/>
  <c r="O3460" i="1"/>
  <c r="O2933" i="1"/>
  <c r="O2938" i="1"/>
  <c r="O2948" i="1"/>
  <c r="O2952" i="1"/>
  <c r="O2483" i="1"/>
  <c r="O2454" i="1"/>
  <c r="O2458" i="1"/>
  <c r="O2468" i="1"/>
  <c r="O2463" i="1"/>
  <c r="O1544" i="1"/>
  <c r="O463" i="1"/>
  <c r="O471" i="1"/>
  <c r="O482" i="1"/>
  <c r="O2791" i="1"/>
  <c r="O2800" i="1"/>
  <c r="O188" i="1"/>
  <c r="O194" i="1"/>
  <c r="O1171" i="1"/>
  <c r="O1148" i="1"/>
  <c r="O1167" i="1"/>
  <c r="O1157" i="1"/>
  <c r="O1088" i="1"/>
  <c r="O1085" i="1"/>
  <c r="O1099" i="1"/>
  <c r="O1095" i="1"/>
  <c r="O3511" i="1"/>
  <c r="O3524" i="1"/>
  <c r="O803" i="1"/>
  <c r="O798" i="1"/>
  <c r="O789" i="1"/>
  <c r="O782" i="1"/>
  <c r="O785" i="1"/>
  <c r="O776" i="1"/>
  <c r="O1957" i="1"/>
  <c r="O1968" i="1"/>
  <c r="O1973" i="1"/>
  <c r="O1975" i="1"/>
  <c r="O670" i="1"/>
  <c r="O680" i="1"/>
  <c r="O678" i="1"/>
  <c r="O660" i="1"/>
  <c r="O687" i="1"/>
  <c r="O688" i="1"/>
  <c r="O981" i="1"/>
  <c r="O980" i="1"/>
  <c r="O1006" i="1"/>
  <c r="O996" i="1"/>
  <c r="O1756" i="1"/>
  <c r="O1754" i="1"/>
  <c r="O1773" i="1"/>
  <c r="O705" i="1"/>
  <c r="O719" i="1"/>
  <c r="O713" i="1"/>
  <c r="O3177" i="1"/>
  <c r="O2757" i="1"/>
  <c r="O2765" i="1"/>
  <c r="O2770" i="1"/>
  <c r="O505" i="1"/>
  <c r="O1537" i="1"/>
  <c r="O1528" i="1"/>
  <c r="O1532" i="1"/>
  <c r="O165" i="1"/>
  <c r="O157" i="1"/>
  <c r="O170" i="1"/>
  <c r="O624" i="1"/>
  <c r="O632" i="1"/>
  <c r="O2692" i="1"/>
  <c r="O2078" i="1"/>
  <c r="O2077" i="1"/>
  <c r="O2824" i="1"/>
  <c r="O2841" i="1"/>
  <c r="O2832" i="1"/>
  <c r="O117" i="1"/>
  <c r="O111" i="1"/>
  <c r="O123" i="1"/>
  <c r="O1728" i="1"/>
  <c r="O1742" i="1"/>
  <c r="O1734" i="1"/>
  <c r="O1834" i="1"/>
  <c r="O1829" i="1"/>
  <c r="O1838" i="1"/>
  <c r="O1939" i="1"/>
  <c r="O972" i="1"/>
  <c r="O2021" i="1"/>
  <c r="O2028" i="1"/>
  <c r="O1823" i="1"/>
  <c r="O488" i="1"/>
  <c r="O486" i="1"/>
  <c r="O305" i="1"/>
  <c r="O355" i="1"/>
  <c r="O1620" i="1"/>
  <c r="O1412" i="1"/>
  <c r="O1425" i="1"/>
  <c r="O514" i="1"/>
  <c r="O79" i="1"/>
  <c r="O3071" i="1"/>
  <c r="O3088" i="1"/>
  <c r="O3564" i="1"/>
  <c r="O3534" i="1"/>
  <c r="O2453" i="1"/>
  <c r="O1566" i="1"/>
  <c r="O1563" i="1"/>
  <c r="O183" i="1"/>
  <c r="O3508" i="1"/>
  <c r="O3520" i="1"/>
  <c r="O2771" i="1"/>
  <c r="O503" i="1"/>
  <c r="O504" i="1"/>
  <c r="O510" i="1"/>
  <c r="O1540" i="1"/>
  <c r="O1535" i="1"/>
  <c r="O166" i="1"/>
  <c r="O158" i="1"/>
  <c r="O168" i="1"/>
  <c r="O622" i="1"/>
  <c r="O625" i="1"/>
  <c r="O633" i="1"/>
  <c r="O2705" i="1"/>
  <c r="O2696" i="1"/>
  <c r="O2081" i="1"/>
  <c r="O2076" i="1"/>
  <c r="O2089" i="1"/>
  <c r="O2838" i="1"/>
  <c r="O2836" i="1"/>
  <c r="O2829" i="1"/>
  <c r="O128" i="1"/>
  <c r="O109" i="1"/>
  <c r="O1741" i="1"/>
  <c r="O1737" i="1"/>
  <c r="O1836" i="1"/>
  <c r="O1831" i="1"/>
  <c r="O1837" i="1"/>
  <c r="O2331" i="1"/>
  <c r="O3391" i="1"/>
  <c r="O1376" i="1"/>
  <c r="O1353" i="1"/>
  <c r="O3131" i="1"/>
  <c r="O2727" i="1"/>
  <c r="O2911" i="1"/>
  <c r="O2884" i="1"/>
  <c r="O1432" i="1"/>
  <c r="O513" i="1"/>
  <c r="O524" i="1"/>
  <c r="O61" i="1"/>
  <c r="O2608" i="1"/>
  <c r="O2576" i="1"/>
  <c r="O2598" i="1"/>
  <c r="O2665" i="1"/>
  <c r="O3097" i="1"/>
  <c r="O1786" i="1"/>
  <c r="O2940" i="1"/>
  <c r="O2457" i="1"/>
  <c r="O2466" i="1"/>
  <c r="O458" i="1"/>
  <c r="O2780" i="1"/>
  <c r="O3528" i="1"/>
  <c r="O3505" i="1"/>
  <c r="O1934" i="1"/>
  <c r="O979" i="1"/>
  <c r="O2583" i="1"/>
  <c r="O2681" i="1"/>
  <c r="O2678" i="1"/>
  <c r="O3054" i="1"/>
  <c r="O1794" i="1"/>
  <c r="O1799" i="1"/>
  <c r="O1871" i="1"/>
  <c r="O1851" i="1"/>
  <c r="O3538" i="1"/>
  <c r="O3467" i="1"/>
  <c r="O2953" i="1"/>
  <c r="O2462" i="1"/>
  <c r="O2472" i="1"/>
  <c r="O2787" i="1"/>
  <c r="O2795" i="1"/>
  <c r="O1170" i="1"/>
  <c r="O795" i="1"/>
  <c r="O791" i="1"/>
  <c r="O800" i="1"/>
  <c r="O2022" i="1"/>
  <c r="O2029" i="1"/>
  <c r="O1825" i="1"/>
  <c r="O491" i="1"/>
  <c r="O306" i="1"/>
  <c r="O308" i="1"/>
  <c r="O1618" i="1"/>
  <c r="O2720" i="1"/>
  <c r="O1391" i="1"/>
  <c r="O1403" i="1"/>
  <c r="O103" i="1"/>
  <c r="O57" i="1"/>
  <c r="O84" i="1"/>
  <c r="O90" i="1"/>
  <c r="O97" i="1"/>
  <c r="O2205" i="1"/>
  <c r="O2186" i="1"/>
  <c r="O2197" i="1"/>
  <c r="O2605" i="1"/>
  <c r="O2570" i="1"/>
  <c r="O2679" i="1"/>
  <c r="O3063" i="1"/>
  <c r="O1774" i="1"/>
  <c r="O1853" i="1"/>
  <c r="O1858" i="1"/>
  <c r="O3550" i="1"/>
  <c r="O3425" i="1"/>
  <c r="O2477" i="1"/>
  <c r="O468" i="1"/>
  <c r="O2804" i="1"/>
  <c r="O2802" i="1"/>
  <c r="O171" i="1"/>
  <c r="O1146" i="1"/>
  <c r="O1081" i="1"/>
  <c r="O1955" i="1"/>
  <c r="O1969" i="1"/>
  <c r="O1971" i="1"/>
  <c r="O672" i="1"/>
  <c r="O349" i="1"/>
  <c r="O730" i="1"/>
  <c r="O3411" i="1"/>
  <c r="O3409" i="1"/>
  <c r="O2713" i="1"/>
  <c r="O2899" i="1"/>
  <c r="O1382" i="1"/>
  <c r="O1447" i="1"/>
  <c r="O1453" i="1"/>
  <c r="O538" i="1"/>
  <c r="O529" i="1"/>
  <c r="O535" i="1"/>
  <c r="O45" i="1"/>
  <c r="O2689" i="1"/>
  <c r="O3083" i="1"/>
  <c r="O2925" i="1"/>
  <c r="O2928" i="1"/>
  <c r="O461" i="1"/>
  <c r="O1100" i="1"/>
  <c r="O661" i="1"/>
  <c r="O689" i="1"/>
  <c r="O697" i="1"/>
  <c r="O695" i="1"/>
  <c r="O987" i="1"/>
  <c r="O984" i="1"/>
  <c r="O998" i="1"/>
  <c r="O993" i="1"/>
  <c r="O1757" i="1"/>
  <c r="O1752" i="1"/>
  <c r="O1748" i="1"/>
  <c r="O700" i="1"/>
  <c r="O714" i="1"/>
  <c r="O1108" i="1"/>
  <c r="O950" i="1"/>
  <c r="O921" i="1"/>
  <c r="O2850" i="1"/>
  <c r="O2232" i="1"/>
  <c r="O2230" i="1"/>
  <c r="O595" i="1"/>
  <c r="O743" i="1"/>
  <c r="O3384" i="1"/>
  <c r="O1377" i="1"/>
  <c r="O1338" i="1"/>
  <c r="O3123" i="1"/>
  <c r="O2191" i="1"/>
  <c r="O2672" i="1"/>
  <c r="O3078" i="1"/>
  <c r="O3093" i="1"/>
  <c r="O1775" i="1"/>
  <c r="O1882" i="1"/>
  <c r="O1886" i="1"/>
  <c r="O1848" i="1"/>
  <c r="O3547" i="1"/>
  <c r="O3437" i="1"/>
  <c r="O3473" i="1"/>
  <c r="O2941" i="1"/>
  <c r="O1554" i="1"/>
  <c r="O2796" i="1"/>
  <c r="O3463" i="1"/>
  <c r="O3188" i="1"/>
  <c r="O1113" i="1"/>
  <c r="O929" i="1"/>
  <c r="O934" i="1"/>
  <c r="O2239" i="1"/>
  <c r="O1899" i="1"/>
  <c r="O2312" i="1"/>
  <c r="O2347" i="1"/>
  <c r="O583" i="1"/>
  <c r="O564" i="1"/>
  <c r="O2179" i="1"/>
  <c r="O2559" i="1"/>
  <c r="O2688" i="1"/>
  <c r="O2659" i="1"/>
  <c r="O3075" i="1"/>
  <c r="O3089" i="1"/>
  <c r="O3095" i="1"/>
  <c r="O1790" i="1"/>
  <c r="O1890" i="1"/>
  <c r="O1852" i="1"/>
  <c r="O3544" i="1"/>
  <c r="O3556" i="1"/>
  <c r="O3561" i="1"/>
  <c r="O3436" i="1"/>
  <c r="O3441" i="1"/>
  <c r="O2945" i="1"/>
  <c r="O2926" i="1"/>
  <c r="O2455" i="1"/>
  <c r="O2469" i="1"/>
  <c r="O2461" i="1"/>
  <c r="O1549" i="1"/>
  <c r="O455" i="1"/>
  <c r="O469" i="1"/>
  <c r="O1086" i="1"/>
  <c r="O664" i="1"/>
  <c r="O699" i="1"/>
  <c r="O685" i="1"/>
  <c r="O2775" i="1"/>
  <c r="O2589" i="1"/>
  <c r="O498" i="1"/>
  <c r="O1168" i="1"/>
  <c r="O1103" i="1"/>
  <c r="O3515" i="1"/>
  <c r="O3527" i="1"/>
  <c r="O802" i="1"/>
  <c r="O804" i="1"/>
  <c r="O2789" i="1"/>
  <c r="O2788" i="1"/>
  <c r="O1150" i="1"/>
  <c r="O1159" i="1"/>
  <c r="O1951" i="1"/>
  <c r="O698" i="1"/>
  <c r="O1753" i="1"/>
  <c r="O1751" i="1"/>
  <c r="O1745" i="1"/>
  <c r="O3335" i="1"/>
  <c r="O3179" i="1"/>
  <c r="O509" i="1"/>
  <c r="O623" i="1"/>
  <c r="O634" i="1"/>
  <c r="O631" i="1"/>
  <c r="O2698" i="1"/>
  <c r="O1940" i="1"/>
  <c r="O1938" i="1"/>
  <c r="O1954" i="1"/>
  <c r="O694" i="1"/>
  <c r="O1768" i="1"/>
  <c r="O1771" i="1"/>
  <c r="O3178" i="1"/>
  <c r="O1524" i="1"/>
  <c r="O1526" i="1"/>
  <c r="O1736" i="1"/>
  <c r="O1731" i="1"/>
  <c r="O1936" i="1"/>
  <c r="O1933" i="1"/>
  <c r="O974" i="1"/>
  <c r="O2807" i="1"/>
  <c r="O173" i="1"/>
  <c r="O1155" i="1"/>
  <c r="O1092" i="1"/>
  <c r="O1974" i="1"/>
  <c r="O990" i="1"/>
  <c r="O983" i="1"/>
  <c r="O706" i="1"/>
  <c r="O702" i="1"/>
  <c r="O2772" i="1"/>
  <c r="O1538" i="1"/>
  <c r="O2080" i="1"/>
  <c r="O114" i="1"/>
  <c r="O977" i="1"/>
  <c r="O2212" i="1"/>
  <c r="O2613" i="1"/>
  <c r="O2609" i="1"/>
  <c r="O3073" i="1"/>
  <c r="O3085" i="1"/>
  <c r="O1776" i="1"/>
  <c r="O1865" i="1"/>
  <c r="O3442" i="1"/>
  <c r="O3465" i="1"/>
  <c r="O3428" i="1"/>
  <c r="O3432" i="1"/>
  <c r="O2950" i="1"/>
  <c r="O2459" i="1"/>
  <c r="O1568" i="1"/>
  <c r="O464" i="1"/>
  <c r="O477" i="1"/>
  <c r="O2784" i="1"/>
  <c r="O186" i="1"/>
  <c r="O1164" i="1"/>
  <c r="O796" i="1"/>
  <c r="O801" i="1"/>
  <c r="O1961" i="1"/>
  <c r="O1977" i="1"/>
  <c r="O671" i="1"/>
  <c r="O1008" i="1"/>
  <c r="O718" i="1"/>
  <c r="O711" i="1"/>
  <c r="O2758" i="1"/>
  <c r="O2762" i="1"/>
  <c r="O2092" i="1"/>
  <c r="O2088" i="1"/>
  <c r="O975" i="1"/>
  <c r="O2026" i="1"/>
  <c r="O1822" i="1"/>
  <c r="O1820" i="1"/>
  <c r="O3565" i="1"/>
  <c r="O1084" i="1"/>
  <c r="O780" i="1"/>
  <c r="O778" i="1"/>
  <c r="O681" i="1"/>
  <c r="O679" i="1"/>
  <c r="O1007" i="1"/>
  <c r="O994" i="1"/>
  <c r="O2769" i="1"/>
  <c r="O501" i="1"/>
  <c r="O494" i="1"/>
  <c r="O160" i="1"/>
  <c r="O2090" i="1"/>
  <c r="O2087" i="1"/>
  <c r="N3162" i="1" l="1"/>
  <c r="P3162" i="1"/>
  <c r="N2405" i="1"/>
  <c r="P2405" i="1"/>
  <c r="N152" i="1"/>
  <c r="P152" i="1"/>
  <c r="N603" i="1"/>
  <c r="P603" i="1"/>
  <c r="N1025" i="1"/>
  <c r="P1024" i="1"/>
  <c r="P1025" i="1"/>
  <c r="N3323" i="1"/>
  <c r="P3323" i="1"/>
  <c r="N3237" i="1"/>
  <c r="P3237" i="1"/>
  <c r="N3166" i="1"/>
  <c r="P3166" i="1"/>
  <c r="N1681" i="1"/>
  <c r="P1681" i="1"/>
  <c r="N147" i="1"/>
  <c r="P147" i="1"/>
  <c r="N659" i="1"/>
  <c r="P658" i="1"/>
  <c r="N2111" i="1"/>
  <c r="P2111" i="1"/>
  <c r="N2110" i="1"/>
  <c r="P2110" i="1"/>
  <c r="N2404" i="1"/>
  <c r="P2404" i="1"/>
  <c r="N650" i="1"/>
  <c r="P650" i="1"/>
  <c r="N611" i="1"/>
  <c r="P611" i="1"/>
  <c r="N238" i="1"/>
  <c r="P238" i="1"/>
  <c r="N400" i="1"/>
  <c r="P399" i="1"/>
  <c r="N2509" i="1"/>
  <c r="P2509" i="1"/>
  <c r="N2976" i="1"/>
  <c r="P2976" i="1"/>
  <c r="N1311" i="1"/>
  <c r="P1310" i="1"/>
  <c r="N2118" i="1"/>
  <c r="P2118" i="1"/>
  <c r="N237" i="1"/>
  <c r="P236" i="1"/>
  <c r="P237" i="1"/>
  <c r="N2168" i="1"/>
  <c r="P2168" i="1"/>
  <c r="N272" i="1"/>
  <c r="P272" i="1"/>
  <c r="N3170" i="1"/>
  <c r="P3170" i="1"/>
  <c r="N1056" i="1"/>
  <c r="P1056" i="1"/>
  <c r="P1055" i="1"/>
  <c r="N2303" i="1"/>
  <c r="P2303" i="1"/>
  <c r="N390" i="1"/>
  <c r="P390" i="1"/>
  <c r="P389" i="1"/>
  <c r="N3243" i="1"/>
  <c r="P3243" i="1"/>
  <c r="N267" i="1"/>
  <c r="P267" i="1"/>
  <c r="P266" i="1"/>
  <c r="N2507" i="1"/>
  <c r="P2507" i="1"/>
  <c r="N2637" i="1"/>
  <c r="P2637" i="1"/>
  <c r="N397" i="1"/>
  <c r="P397" i="1"/>
  <c r="N3220" i="1"/>
  <c r="P3220" i="1"/>
  <c r="N2370" i="1"/>
  <c r="P2370" i="1"/>
  <c r="N3366" i="1"/>
  <c r="P3366" i="1"/>
  <c r="N2002" i="1"/>
  <c r="P2001" i="1"/>
  <c r="N241" i="1"/>
  <c r="P240" i="1"/>
  <c r="N394" i="1"/>
  <c r="P394" i="1"/>
  <c r="P393" i="1"/>
  <c r="N1252" i="1"/>
  <c r="P1252" i="1"/>
  <c r="N2048" i="1"/>
  <c r="P2048" i="1"/>
  <c r="N3370" i="1"/>
  <c r="P3370" i="1"/>
  <c r="N2313" i="1"/>
  <c r="P2312" i="1"/>
  <c r="P2313" i="1"/>
  <c r="N761" i="1"/>
  <c r="P761" i="1"/>
  <c r="N1304" i="1"/>
  <c r="P1304" i="1"/>
  <c r="N2908" i="1"/>
  <c r="P2907" i="1"/>
  <c r="N1292" i="1"/>
  <c r="P1292" i="1"/>
  <c r="N335" i="1"/>
  <c r="P334" i="1"/>
  <c r="N1349" i="1"/>
  <c r="P1349" i="1"/>
  <c r="N3294" i="1"/>
  <c r="P3293" i="1"/>
  <c r="N1284" i="1"/>
  <c r="P1284" i="1"/>
  <c r="N2245" i="1"/>
  <c r="P2245" i="1"/>
  <c r="N1301" i="1"/>
  <c r="P1301" i="1"/>
  <c r="N1415" i="1"/>
  <c r="P1414" i="1"/>
  <c r="N1410" i="1"/>
  <c r="P1410" i="1"/>
  <c r="N1413" i="1"/>
  <c r="P1413" i="1"/>
  <c r="N44" i="1"/>
  <c r="P44" i="1"/>
  <c r="P2467" i="1"/>
  <c r="N2121" i="1"/>
  <c r="P2121" i="1"/>
  <c r="N2403" i="1"/>
  <c r="P2403" i="1"/>
  <c r="N643" i="1"/>
  <c r="P643" i="1"/>
  <c r="N905" i="1"/>
  <c r="P905" i="1"/>
  <c r="N25" i="1"/>
  <c r="P25" i="1"/>
  <c r="N1249" i="1"/>
  <c r="P1249" i="1"/>
  <c r="N2516" i="1"/>
  <c r="P2516" i="1"/>
  <c r="N27" i="1"/>
  <c r="P27" i="1"/>
  <c r="N3232" i="1"/>
  <c r="P3232" i="1"/>
  <c r="N1503" i="1"/>
  <c r="P1503" i="1"/>
  <c r="N2149" i="1"/>
  <c r="P2149" i="1"/>
  <c r="N2055" i="1"/>
  <c r="P2055" i="1"/>
  <c r="N1512" i="1"/>
  <c r="P1512" i="1"/>
  <c r="N855" i="1"/>
  <c r="P855" i="1"/>
  <c r="P3332" i="1"/>
  <c r="P2800" i="1"/>
  <c r="P3552" i="1"/>
  <c r="P2559" i="1"/>
  <c r="N2016" i="1"/>
  <c r="P2016" i="1"/>
  <c r="N148" i="1"/>
  <c r="P148" i="1"/>
  <c r="N447" i="1"/>
  <c r="P447" i="1"/>
  <c r="N1029" i="1"/>
  <c r="P1029" i="1"/>
  <c r="N821" i="1"/>
  <c r="P821" i="1"/>
  <c r="N2437" i="1"/>
  <c r="P2437" i="1"/>
  <c r="N2058" i="1"/>
  <c r="P2058" i="1"/>
  <c r="N2438" i="1"/>
  <c r="P2438" i="1"/>
  <c r="N2291" i="1"/>
  <c r="P2291" i="1"/>
  <c r="N892" i="1"/>
  <c r="P891" i="1"/>
  <c r="P892" i="1"/>
  <c r="N416" i="1"/>
  <c r="P416" i="1"/>
  <c r="N3377" i="1"/>
  <c r="P3377" i="1"/>
  <c r="N3039" i="1"/>
  <c r="P3038" i="1"/>
  <c r="N2173" i="1"/>
  <c r="P2172" i="1"/>
  <c r="P625" i="1"/>
  <c r="P1957" i="1"/>
  <c r="P2940" i="1"/>
  <c r="P1805" i="1"/>
  <c r="P517" i="1"/>
  <c r="P1415" i="1"/>
  <c r="P3107" i="1"/>
  <c r="P1351" i="1"/>
  <c r="P759" i="1"/>
  <c r="P3036" i="1"/>
  <c r="P1665" i="1"/>
  <c r="P2325" i="1"/>
  <c r="P2506" i="1"/>
  <c r="P55" i="1"/>
  <c r="P1356" i="1"/>
  <c r="P2864" i="1"/>
  <c r="P3016" i="1"/>
  <c r="P853" i="1"/>
  <c r="P525" i="1"/>
  <c r="P3398" i="1"/>
  <c r="P569" i="1"/>
  <c r="P851" i="1"/>
  <c r="P1682" i="1"/>
  <c r="P1914" i="1"/>
  <c r="O2898" i="1"/>
  <c r="O2405" i="1"/>
  <c r="O2048" i="1"/>
  <c r="O3175" i="1"/>
  <c r="O152" i="1"/>
  <c r="O2118" i="1"/>
  <c r="P3175" i="1"/>
  <c r="O3332" i="1"/>
  <c r="P626" i="1"/>
  <c r="P2458" i="1"/>
  <c r="P52" i="1"/>
  <c r="P335" i="1"/>
  <c r="P184" i="1"/>
  <c r="P2320" i="1"/>
  <c r="P2719" i="1"/>
  <c r="P333" i="1"/>
  <c r="P2739" i="1"/>
  <c r="P24" i="1"/>
  <c r="P2161" i="1"/>
  <c r="P1683" i="1"/>
  <c r="P2012" i="1"/>
  <c r="P833" i="1"/>
  <c r="P1679" i="1"/>
  <c r="P2512" i="1"/>
  <c r="P1254" i="1"/>
  <c r="P1722" i="1"/>
  <c r="P2436" i="1"/>
  <c r="P2440" i="1"/>
  <c r="P907" i="1"/>
  <c r="P2410" i="1"/>
  <c r="P133" i="1"/>
  <c r="P3492" i="1"/>
  <c r="P2973" i="1"/>
  <c r="P3381" i="1"/>
  <c r="P1250" i="1"/>
  <c r="P659" i="1"/>
  <c r="P163" i="1"/>
  <c r="P2610" i="1"/>
  <c r="P271" i="1"/>
  <c r="P751" i="1"/>
  <c r="P942" i="1"/>
  <c r="P2441" i="1"/>
  <c r="P1636" i="1"/>
  <c r="N2120" i="1"/>
  <c r="P2120" i="1"/>
  <c r="N2396" i="1"/>
  <c r="P2396" i="1"/>
  <c r="N639" i="1"/>
  <c r="P639" i="1"/>
  <c r="N1028" i="1"/>
  <c r="P1028" i="1"/>
  <c r="N3319" i="1"/>
  <c r="P3319" i="1"/>
  <c r="N2057" i="1"/>
  <c r="P2057" i="1"/>
  <c r="N3167" i="1"/>
  <c r="P3167" i="1"/>
  <c r="N1124" i="1"/>
  <c r="P1124" i="1"/>
  <c r="P2937" i="1"/>
  <c r="N2409" i="1"/>
  <c r="P2409" i="1"/>
  <c r="P2408" i="1"/>
  <c r="N150" i="1"/>
  <c r="P150" i="1"/>
  <c r="N604" i="1"/>
  <c r="P604" i="1"/>
  <c r="N1725" i="1"/>
  <c r="P1725" i="1"/>
  <c r="P1174" i="1"/>
  <c r="P1175" i="1"/>
  <c r="N2398" i="1"/>
  <c r="P2398" i="1"/>
  <c r="N644" i="1"/>
  <c r="P644" i="1"/>
  <c r="N914" i="1"/>
  <c r="P914" i="1"/>
  <c r="N1987" i="1"/>
  <c r="P1986" i="1"/>
  <c r="N1656" i="1"/>
  <c r="P1656" i="1"/>
  <c r="N3174" i="1"/>
  <c r="P3174" i="1"/>
  <c r="N222" i="1"/>
  <c r="P222" i="1"/>
  <c r="N2165" i="1"/>
  <c r="P2165" i="1"/>
  <c r="N1289" i="1"/>
  <c r="P1289" i="1"/>
  <c r="N2109" i="1"/>
  <c r="P2108" i="1"/>
  <c r="N221" i="1"/>
  <c r="P221" i="1"/>
  <c r="N2143" i="1"/>
  <c r="P2143" i="1"/>
  <c r="N1243" i="1"/>
  <c r="P1243" i="1"/>
  <c r="N2385" i="1"/>
  <c r="P2385" i="1"/>
  <c r="N1069" i="1"/>
  <c r="P1069" i="1"/>
  <c r="N419" i="1"/>
  <c r="P419" i="1"/>
  <c r="N2167" i="1"/>
  <c r="P2167" i="1"/>
  <c r="N3223" i="1"/>
  <c r="P3223" i="1"/>
  <c r="N2381" i="1"/>
  <c r="P2381" i="1"/>
  <c r="N28" i="1"/>
  <c r="P28" i="1"/>
  <c r="N2281" i="1"/>
  <c r="P2281" i="1"/>
  <c r="N395" i="1"/>
  <c r="P395" i="1"/>
  <c r="N1256" i="1"/>
  <c r="P1256" i="1"/>
  <c r="N1490" i="1"/>
  <c r="P1490" i="1"/>
  <c r="N2017" i="1"/>
  <c r="P2017" i="1"/>
  <c r="N2280" i="1"/>
  <c r="P2280" i="1"/>
  <c r="N2140" i="1"/>
  <c r="P2140" i="1"/>
  <c r="N1240" i="1"/>
  <c r="P1240" i="1"/>
  <c r="N2069" i="1"/>
  <c r="P2069" i="1"/>
  <c r="N2975" i="1"/>
  <c r="P2975" i="1"/>
  <c r="N2316" i="1"/>
  <c r="P2316" i="1"/>
  <c r="N3499" i="1"/>
  <c r="P3498" i="1"/>
  <c r="N1288" i="1"/>
  <c r="P1288" i="1"/>
  <c r="N750" i="1"/>
  <c r="P750" i="1"/>
  <c r="N2887" i="1"/>
  <c r="P2886" i="1"/>
  <c r="N1286" i="1"/>
  <c r="P1285" i="1"/>
  <c r="N319" i="1"/>
  <c r="P318" i="1"/>
  <c r="P319" i="1"/>
  <c r="N3133" i="1"/>
  <c r="P3133" i="1"/>
  <c r="N1666" i="1"/>
  <c r="P1666" i="1"/>
  <c r="N516" i="1"/>
  <c r="P516" i="1"/>
  <c r="N1396" i="1"/>
  <c r="P1396" i="1"/>
  <c r="P1931" i="1"/>
  <c r="P623" i="1"/>
  <c r="P1749" i="1"/>
  <c r="P781" i="1"/>
  <c r="P462" i="1"/>
  <c r="P2459" i="1"/>
  <c r="P3558" i="1"/>
  <c r="P2684" i="1"/>
  <c r="N437" i="1"/>
  <c r="P437" i="1"/>
  <c r="P436" i="1"/>
  <c r="N904" i="1"/>
  <c r="P903" i="1"/>
  <c r="P904" i="1"/>
  <c r="N1726" i="1"/>
  <c r="P1726" i="1"/>
  <c r="N2284" i="1"/>
  <c r="P2284" i="1"/>
  <c r="P2283" i="1"/>
  <c r="N1211" i="1"/>
  <c r="P1211" i="1"/>
  <c r="N279" i="1"/>
  <c r="P279" i="1"/>
  <c r="P278" i="1"/>
  <c r="N2527" i="1"/>
  <c r="P2527" i="1"/>
  <c r="N1248" i="1"/>
  <c r="P1248" i="1"/>
  <c r="N3231" i="1"/>
  <c r="P3230" i="1"/>
  <c r="N2060" i="1"/>
  <c r="P2060" i="1"/>
  <c r="N2122" i="1"/>
  <c r="P2122" i="1"/>
  <c r="N3229" i="1"/>
  <c r="P3229" i="1"/>
  <c r="N1502" i="1"/>
  <c r="P1502" i="1"/>
  <c r="N1685" i="1"/>
  <c r="P1685" i="1"/>
  <c r="N3129" i="1"/>
  <c r="P3129" i="1"/>
  <c r="N1361" i="1"/>
  <c r="P1361" i="1"/>
  <c r="N3034" i="1"/>
  <c r="P3034" i="1"/>
  <c r="N58" i="1"/>
  <c r="P58" i="1"/>
  <c r="P1733" i="1"/>
  <c r="P1526" i="1"/>
  <c r="P993" i="1"/>
  <c r="P1089" i="1"/>
  <c r="P458" i="1"/>
  <c r="P2462" i="1"/>
  <c r="P3555" i="1"/>
  <c r="P3098" i="1"/>
  <c r="P2178" i="1"/>
  <c r="N151" i="1"/>
  <c r="P151" i="1"/>
  <c r="N1031" i="1"/>
  <c r="P1031" i="1"/>
  <c r="N369" i="1"/>
  <c r="P368" i="1"/>
  <c r="N2286" i="1"/>
  <c r="P2286" i="1"/>
  <c r="N3375" i="1"/>
  <c r="P3375" i="1"/>
  <c r="N286" i="1"/>
  <c r="P286" i="1"/>
  <c r="P285" i="1"/>
  <c r="N293" i="1"/>
  <c r="P293" i="1"/>
  <c r="N2008" i="1"/>
  <c r="P2008" i="1"/>
  <c r="N412" i="1"/>
  <c r="P412" i="1"/>
  <c r="N3115" i="1"/>
  <c r="P3115" i="1"/>
  <c r="P3114" i="1"/>
  <c r="N1129" i="1"/>
  <c r="P1129" i="1"/>
  <c r="N856" i="1"/>
  <c r="P856" i="1"/>
  <c r="N2736" i="1"/>
  <c r="P2736" i="1"/>
  <c r="N356" i="1"/>
  <c r="P356" i="1"/>
  <c r="P617" i="1"/>
  <c r="P3333" i="1"/>
  <c r="P1956" i="1"/>
  <c r="P182" i="1"/>
  <c r="P456" i="1"/>
  <c r="P2936" i="1"/>
  <c r="P1889" i="1"/>
  <c r="P1798" i="1"/>
  <c r="P511" i="1"/>
  <c r="P1384" i="1"/>
  <c r="P3109" i="1"/>
  <c r="P1358" i="1"/>
  <c r="P578" i="1"/>
  <c r="P1909" i="1"/>
  <c r="P2865" i="1"/>
  <c r="P1123" i="1"/>
  <c r="P3042" i="1"/>
  <c r="P1658" i="1"/>
  <c r="P2985" i="1"/>
  <c r="P3371" i="1"/>
  <c r="P2725" i="1"/>
  <c r="P3120" i="1"/>
  <c r="P1359" i="1"/>
  <c r="P760" i="1"/>
  <c r="P1904" i="1"/>
  <c r="P2852" i="1"/>
  <c r="P947" i="1"/>
  <c r="P3021" i="1"/>
  <c r="P885" i="1"/>
  <c r="P1668" i="1"/>
  <c r="P1209" i="1"/>
  <c r="P3372" i="1"/>
  <c r="P2051" i="1"/>
  <c r="P63" i="1"/>
  <c r="P2887" i="1"/>
  <c r="P3119" i="1"/>
  <c r="P1360" i="1"/>
  <c r="P329" i="1"/>
  <c r="P583" i="1"/>
  <c r="P2862" i="1"/>
  <c r="P954" i="1"/>
  <c r="P3018" i="1"/>
  <c r="P859" i="1"/>
  <c r="P56" i="1"/>
  <c r="P2723" i="1"/>
  <c r="P3406" i="1"/>
  <c r="P581" i="1"/>
  <c r="P2246" i="1"/>
  <c r="P3017" i="1"/>
  <c r="P1282" i="1"/>
  <c r="P1400" i="1"/>
  <c r="P2731" i="1"/>
  <c r="P331" i="1"/>
  <c r="P2334" i="1"/>
  <c r="P854" i="1"/>
  <c r="P1687" i="1"/>
  <c r="P2224" i="1"/>
  <c r="P1236" i="1"/>
  <c r="P220" i="1"/>
  <c r="P2897" i="1"/>
  <c r="P2898" i="1"/>
  <c r="P3292" i="1"/>
  <c r="P273" i="1"/>
  <c r="P2002" i="1"/>
  <c r="P1684" i="1"/>
  <c r="P3282" i="1"/>
  <c r="P30" i="1"/>
  <c r="P610" i="1"/>
  <c r="P1253" i="1"/>
  <c r="P2859" i="1"/>
  <c r="N3320" i="1"/>
  <c r="P3320" i="1"/>
  <c r="N645" i="1"/>
  <c r="P645" i="1"/>
  <c r="N612" i="1"/>
  <c r="P612" i="1"/>
  <c r="N1030" i="1"/>
  <c r="P1030" i="1"/>
  <c r="N3169" i="1"/>
  <c r="P3169" i="1"/>
  <c r="N2066" i="1"/>
  <c r="P2066" i="1"/>
  <c r="N2290" i="1"/>
  <c r="P2290" i="1"/>
  <c r="N2289" i="1"/>
  <c r="P2289" i="1"/>
  <c r="N1407" i="1"/>
  <c r="P1407" i="1"/>
  <c r="P520" i="1"/>
  <c r="N2402" i="1"/>
  <c r="P2402" i="1"/>
  <c r="N613" i="1"/>
  <c r="P613" i="1"/>
  <c r="P1959" i="1"/>
  <c r="P1775" i="1"/>
  <c r="N3321" i="1"/>
  <c r="P3321" i="1"/>
  <c r="P351" i="1"/>
  <c r="P164" i="1"/>
  <c r="P175" i="1"/>
  <c r="P1555" i="1"/>
  <c r="N140" i="1"/>
  <c r="P140" i="1"/>
  <c r="N442" i="1"/>
  <c r="P442" i="1"/>
  <c r="N909" i="1"/>
  <c r="P909" i="1"/>
  <c r="N1638" i="1"/>
  <c r="P1638" i="1"/>
  <c r="N1067" i="1"/>
  <c r="P1067" i="1"/>
  <c r="N218" i="1"/>
  <c r="P217" i="1"/>
  <c r="N1489" i="1"/>
  <c r="P1489" i="1"/>
  <c r="N2277" i="1"/>
  <c r="P2277" i="1"/>
  <c r="N2146" i="1"/>
  <c r="P2146" i="1"/>
  <c r="N1237" i="1"/>
  <c r="P1237" i="1"/>
  <c r="N1488" i="1"/>
  <c r="P1487" i="1"/>
  <c r="P1488" i="1"/>
  <c r="N22" i="1"/>
  <c r="P21" i="1"/>
  <c r="P22" i="1"/>
  <c r="N2653" i="1"/>
  <c r="P2653" i="1"/>
  <c r="N422" i="1"/>
  <c r="P422" i="1"/>
  <c r="N2142" i="1"/>
  <c r="P2142" i="1"/>
  <c r="N3217" i="1"/>
  <c r="P3217" i="1"/>
  <c r="N2442" i="1"/>
  <c r="P2442" i="1"/>
  <c r="N2275" i="1"/>
  <c r="P2275" i="1"/>
  <c r="P2274" i="1"/>
  <c r="N2141" i="1"/>
  <c r="P2141" i="1"/>
  <c r="N1241" i="1"/>
  <c r="P1241" i="1"/>
  <c r="N1516" i="1"/>
  <c r="P1516" i="1"/>
  <c r="N2992" i="1"/>
  <c r="P2992" i="1"/>
  <c r="N1688" i="1"/>
  <c r="P1688" i="1"/>
  <c r="N2443" i="1"/>
  <c r="P2443" i="1"/>
  <c r="N2301" i="1"/>
  <c r="P2301" i="1"/>
  <c r="N3242" i="1"/>
  <c r="P3242" i="1"/>
  <c r="N275" i="1"/>
  <c r="P275" i="1"/>
  <c r="N3271" i="1"/>
  <c r="P3271" i="1"/>
  <c r="N1192" i="1"/>
  <c r="P1192" i="1"/>
  <c r="N2857" i="1"/>
  <c r="P2857" i="1"/>
  <c r="N2332" i="1"/>
  <c r="P2332" i="1"/>
  <c r="N849" i="1"/>
  <c r="P848" i="1"/>
  <c r="N1213" i="1"/>
  <c r="P1213" i="1"/>
  <c r="N1662" i="1"/>
  <c r="P1662" i="1"/>
  <c r="N1592" i="1"/>
  <c r="P1592" i="1"/>
  <c r="N2716" i="1"/>
  <c r="P2716" i="1"/>
  <c r="N38" i="1"/>
  <c r="P38" i="1"/>
  <c r="N2911" i="1"/>
  <c r="P2911" i="1"/>
  <c r="P1552" i="1"/>
  <c r="P1885" i="1"/>
  <c r="P2571" i="1"/>
  <c r="N3314" i="1"/>
  <c r="P3314" i="1"/>
  <c r="N138" i="1"/>
  <c r="P138" i="1"/>
  <c r="N443" i="1"/>
  <c r="P443" i="1"/>
  <c r="N915" i="1"/>
  <c r="P915" i="1"/>
  <c r="N820" i="1"/>
  <c r="P820" i="1"/>
  <c r="N283" i="1"/>
  <c r="P282" i="1"/>
  <c r="N2372" i="1"/>
  <c r="P2372" i="1"/>
  <c r="N296" i="1"/>
  <c r="P296" i="1"/>
  <c r="N2065" i="1"/>
  <c r="P2065" i="1"/>
  <c r="P2064" i="1"/>
  <c r="N223" i="1"/>
  <c r="P223" i="1"/>
  <c r="N277" i="1"/>
  <c r="P277" i="1"/>
  <c r="P276" i="1"/>
  <c r="N3168" i="1"/>
  <c r="P3168" i="1"/>
  <c r="N3234" i="1"/>
  <c r="P3234" i="1"/>
  <c r="N2054" i="1"/>
  <c r="P2054" i="1"/>
  <c r="N582" i="1"/>
  <c r="P582" i="1"/>
  <c r="N576" i="1"/>
  <c r="P575" i="1"/>
  <c r="N2324" i="1"/>
  <c r="P2324" i="1"/>
  <c r="N1591" i="1"/>
  <c r="P1591" i="1"/>
  <c r="P2080" i="1"/>
  <c r="P677" i="1"/>
  <c r="P1086" i="1"/>
  <c r="P465" i="1"/>
  <c r="P2468" i="1"/>
  <c r="P1886" i="1"/>
  <c r="P3090" i="1"/>
  <c r="N2006" i="1"/>
  <c r="P2006" i="1"/>
  <c r="N1715" i="1"/>
  <c r="P1715" i="1"/>
  <c r="P1714" i="1"/>
  <c r="N294" i="1"/>
  <c r="P294" i="1"/>
  <c r="N1677" i="1"/>
  <c r="P1676" i="1"/>
  <c r="P1677" i="1"/>
  <c r="N287" i="1"/>
  <c r="P287" i="1"/>
  <c r="N3380" i="1"/>
  <c r="P3380" i="1"/>
  <c r="N292" i="1"/>
  <c r="P292" i="1"/>
  <c r="P485" i="1"/>
  <c r="P158" i="1"/>
  <c r="P705" i="1"/>
  <c r="P783" i="1"/>
  <c r="P2801" i="1"/>
  <c r="P1554" i="1"/>
  <c r="P3461" i="1"/>
  <c r="P1877" i="1"/>
  <c r="P3054" i="1"/>
  <c r="P515" i="1"/>
  <c r="P1388" i="1"/>
  <c r="P2728" i="1"/>
  <c r="P3116" i="1"/>
  <c r="P3402" i="1"/>
  <c r="P2323" i="1"/>
  <c r="P1891" i="1"/>
  <c r="P944" i="1"/>
  <c r="P1131" i="1"/>
  <c r="P1307" i="1"/>
  <c r="P1680" i="1"/>
  <c r="P1207" i="1"/>
  <c r="P2984" i="1"/>
  <c r="P3364" i="1"/>
  <c r="P2732" i="1"/>
  <c r="P3122" i="1"/>
  <c r="P3410" i="1"/>
  <c r="P328" i="1"/>
  <c r="P1910" i="1"/>
  <c r="P2851" i="1"/>
  <c r="P953" i="1"/>
  <c r="P3037" i="1"/>
  <c r="P3277" i="1"/>
  <c r="P1667" i="1"/>
  <c r="P1212" i="1"/>
  <c r="P3363" i="1"/>
  <c r="P2056" i="1"/>
  <c r="P61" i="1"/>
  <c r="P2902" i="1"/>
  <c r="P3126" i="1"/>
  <c r="P1364" i="1"/>
  <c r="P1587" i="1"/>
  <c r="P1917" i="1"/>
  <c r="P2867" i="1"/>
  <c r="P1118" i="1"/>
  <c r="P3026" i="1"/>
  <c r="P1279" i="1"/>
  <c r="P64" i="1"/>
  <c r="P1399" i="1"/>
  <c r="P1340" i="1"/>
  <c r="P738" i="1"/>
  <c r="P584" i="1"/>
  <c r="P2854" i="1"/>
  <c r="P3019" i="1"/>
  <c r="P3284" i="1"/>
  <c r="P1663" i="1"/>
  <c r="P1409" i="1"/>
  <c r="P3405" i="1"/>
  <c r="P1589" i="1"/>
  <c r="P2304" i="1"/>
  <c r="P1306" i="1"/>
  <c r="P1191" i="1"/>
  <c r="P3022" i="1"/>
  <c r="P3231" i="1"/>
  <c r="P3161" i="1"/>
  <c r="O659" i="1"/>
  <c r="O2110" i="1"/>
  <c r="O1719" i="1"/>
  <c r="O1682" i="1"/>
  <c r="O273" i="1"/>
  <c r="O611" i="1"/>
  <c r="O603" i="1"/>
  <c r="O652" i="1"/>
  <c r="O833" i="1"/>
  <c r="P1092" i="1"/>
  <c r="P2611" i="1"/>
  <c r="P2858" i="1"/>
  <c r="P3281" i="1"/>
  <c r="P651" i="1"/>
  <c r="P1806" i="1"/>
  <c r="P1303" i="1"/>
  <c r="P3491" i="1"/>
  <c r="P241" i="1"/>
  <c r="P2160" i="1"/>
  <c r="P2117" i="1"/>
  <c r="P441" i="1"/>
  <c r="P882" i="1"/>
  <c r="P1198" i="1"/>
  <c r="P2517" i="1"/>
  <c r="P652" i="1"/>
  <c r="P707" i="1"/>
  <c r="P469" i="1"/>
  <c r="P2457" i="1"/>
  <c r="P2942" i="1"/>
  <c r="P3549" i="1"/>
  <c r="P3030" i="1"/>
  <c r="P2635" i="1"/>
  <c r="P2173" i="1"/>
  <c r="N136" i="1"/>
  <c r="P136" i="1"/>
  <c r="N439" i="1"/>
  <c r="P439" i="1"/>
  <c r="N1724" i="1"/>
  <c r="P1724" i="1"/>
  <c r="N26" i="1"/>
  <c r="P26" i="1"/>
  <c r="N417" i="1"/>
  <c r="P417" i="1"/>
  <c r="N2155" i="1"/>
  <c r="P2155" i="1"/>
  <c r="P2154" i="1"/>
  <c r="N1912" i="1"/>
  <c r="P1911" i="1"/>
  <c r="N1598" i="1"/>
  <c r="P1597" i="1"/>
  <c r="P2464" i="1"/>
  <c r="P1878" i="1"/>
  <c r="P521" i="1"/>
  <c r="N642" i="1"/>
  <c r="P642" i="1"/>
  <c r="P1774" i="1"/>
  <c r="N3325" i="1"/>
  <c r="P3325" i="1"/>
  <c r="P1527" i="1"/>
  <c r="P1159" i="1"/>
  <c r="P176" i="1"/>
  <c r="N2019" i="1"/>
  <c r="P2019" i="1"/>
  <c r="N608" i="1"/>
  <c r="P608" i="1"/>
  <c r="N1033" i="1"/>
  <c r="P1033" i="1"/>
  <c r="N1070" i="1"/>
  <c r="P1070" i="1"/>
  <c r="N2005" i="1"/>
  <c r="P2005" i="1"/>
  <c r="N1068" i="1"/>
  <c r="P1068" i="1"/>
  <c r="N2151" i="1"/>
  <c r="P2151" i="1"/>
  <c r="N297" i="1"/>
  <c r="P297" i="1"/>
  <c r="N35" i="1"/>
  <c r="P35" i="1"/>
  <c r="P34" i="1"/>
  <c r="N2640" i="1"/>
  <c r="P2640" i="1"/>
  <c r="N2145" i="1"/>
  <c r="P2145" i="1"/>
  <c r="N3221" i="1"/>
  <c r="P3221" i="1"/>
  <c r="N3365" i="1"/>
  <c r="P3365" i="1"/>
  <c r="N1073" i="1"/>
  <c r="P1073" i="1"/>
  <c r="P1072" i="1"/>
  <c r="N2302" i="1"/>
  <c r="P2302" i="1"/>
  <c r="N2144" i="1"/>
  <c r="P2144" i="1"/>
  <c r="N1235" i="1"/>
  <c r="P1235" i="1"/>
  <c r="P1234" i="1"/>
  <c r="N2049" i="1"/>
  <c r="P2049" i="1"/>
  <c r="N2972" i="1"/>
  <c r="P2971" i="1"/>
  <c r="N1058" i="1"/>
  <c r="P1058" i="1"/>
  <c r="N425" i="1"/>
  <c r="P425" i="1"/>
  <c r="N3215" i="1"/>
  <c r="P3215" i="1"/>
  <c r="N2382" i="1"/>
  <c r="P2382" i="1"/>
  <c r="N2513" i="1"/>
  <c r="P2513" i="1"/>
  <c r="N3273" i="1"/>
  <c r="P3273" i="1"/>
  <c r="N2330" i="1"/>
  <c r="P2330" i="1"/>
  <c r="N1210" i="1"/>
  <c r="P1210" i="1"/>
  <c r="N949" i="1"/>
  <c r="P949" i="1"/>
  <c r="N48" i="1"/>
  <c r="P48" i="1"/>
  <c r="N2888" i="1"/>
  <c r="P2888" i="1"/>
  <c r="N2612" i="1"/>
  <c r="P2612" i="1"/>
  <c r="P116" i="1"/>
  <c r="P501" i="1"/>
  <c r="P667" i="1"/>
  <c r="P2797" i="1"/>
  <c r="P1556" i="1"/>
  <c r="P2607" i="1"/>
  <c r="N2018" i="1"/>
  <c r="P2018" i="1"/>
  <c r="N141" i="1"/>
  <c r="P141" i="1"/>
  <c r="N446" i="1"/>
  <c r="P446" i="1"/>
  <c r="N910" i="1"/>
  <c r="P910" i="1"/>
  <c r="N2822" i="1"/>
  <c r="P2822" i="1"/>
  <c r="N890" i="1"/>
  <c r="P890" i="1"/>
  <c r="N1494" i="1"/>
  <c r="P1494" i="1"/>
  <c r="N3497" i="1"/>
  <c r="P3497" i="1"/>
  <c r="N2285" i="1"/>
  <c r="P2285" i="1"/>
  <c r="N281" i="1"/>
  <c r="P281" i="1"/>
  <c r="P280" i="1"/>
  <c r="N410" i="1"/>
  <c r="P409" i="1"/>
  <c r="N2380" i="1"/>
  <c r="P2380" i="1"/>
  <c r="N1246" i="1"/>
  <c r="P1246" i="1"/>
  <c r="N2063" i="1"/>
  <c r="P2063" i="1"/>
  <c r="N1600" i="1"/>
  <c r="P1600" i="1"/>
  <c r="N3280" i="1"/>
  <c r="P3280" i="1"/>
  <c r="N1194" i="1"/>
  <c r="P1194" i="1"/>
  <c r="N1350" i="1"/>
  <c r="P1350" i="1"/>
  <c r="P624" i="1"/>
  <c r="P2767" i="1"/>
  <c r="P1961" i="1"/>
  <c r="P1161" i="1"/>
  <c r="P455" i="1"/>
  <c r="P2935" i="1"/>
  <c r="P1872" i="1"/>
  <c r="P3083" i="1"/>
  <c r="N2397" i="1"/>
  <c r="P2397" i="1"/>
  <c r="N646" i="1"/>
  <c r="P646" i="1"/>
  <c r="N906" i="1"/>
  <c r="P906" i="1"/>
  <c r="N1721" i="1"/>
  <c r="P1721" i="1"/>
  <c r="N2376" i="1"/>
  <c r="P2376" i="1"/>
  <c r="N3315" i="1"/>
  <c r="P3315" i="1"/>
  <c r="N337" i="1"/>
  <c r="P337" i="1"/>
  <c r="N757" i="1"/>
  <c r="P757" i="1"/>
  <c r="N1406" i="1"/>
  <c r="P1405" i="1"/>
  <c r="N2901" i="1"/>
  <c r="P2901" i="1"/>
  <c r="P2020" i="1"/>
  <c r="P160" i="1"/>
  <c r="P1751" i="1"/>
  <c r="P3514" i="1"/>
  <c r="P2794" i="1"/>
  <c r="P2472" i="1"/>
  <c r="P3447" i="1"/>
  <c r="P1883" i="1"/>
  <c r="P3091" i="1"/>
  <c r="P528" i="1"/>
  <c r="P2890" i="1"/>
  <c r="P2733" i="1"/>
  <c r="P3121" i="1"/>
  <c r="P3409" i="1"/>
  <c r="P2335" i="1"/>
  <c r="P2236" i="1"/>
  <c r="P937" i="1"/>
  <c r="P3020" i="1"/>
  <c r="P896" i="1"/>
  <c r="P1686" i="1"/>
  <c r="P1200" i="1"/>
  <c r="P2977" i="1"/>
  <c r="P2525" i="1"/>
  <c r="P2740" i="1"/>
  <c r="P3134" i="1"/>
  <c r="P3397" i="1"/>
  <c r="P1595" i="1"/>
  <c r="P2229" i="1"/>
  <c r="P2861" i="1"/>
  <c r="P1120" i="1"/>
  <c r="P3041" i="1"/>
  <c r="P3272" i="1"/>
  <c r="P1657" i="1"/>
  <c r="P2986" i="1"/>
  <c r="P2526" i="1"/>
  <c r="P2558" i="1"/>
  <c r="P45" i="1"/>
  <c r="P2734" i="1"/>
  <c r="P1339" i="1"/>
  <c r="P3408" i="1"/>
  <c r="P1596" i="1"/>
  <c r="P2234" i="1"/>
  <c r="P1125" i="1"/>
  <c r="P3033" i="1"/>
  <c r="P1291" i="1"/>
  <c r="P62" i="1"/>
  <c r="P1408" i="1"/>
  <c r="P1346" i="1"/>
  <c r="P330" i="1"/>
  <c r="P2331" i="1"/>
  <c r="P2863" i="1"/>
  <c r="P3032" i="1"/>
  <c r="P3294" i="1"/>
  <c r="P2563" i="1"/>
  <c r="P2894" i="1"/>
  <c r="P737" i="1"/>
  <c r="P1601" i="1"/>
  <c r="P2315" i="1"/>
  <c r="P1308" i="1"/>
  <c r="P1202" i="1"/>
  <c r="P880" i="1"/>
  <c r="P3222" i="1"/>
  <c r="P2109" i="1"/>
  <c r="O1681" i="1"/>
  <c r="O449" i="1"/>
  <c r="O1684" i="1"/>
  <c r="O1193" i="1"/>
  <c r="O2411" i="1"/>
  <c r="O390" i="1"/>
  <c r="P1753" i="1"/>
  <c r="P749" i="1"/>
  <c r="P1882" i="1"/>
  <c r="P3289" i="1"/>
  <c r="P401" i="1"/>
  <c r="P2411" i="1"/>
  <c r="P832" i="1"/>
  <c r="P2152" i="1"/>
  <c r="P1311" i="1"/>
  <c r="P3117" i="1"/>
  <c r="P1899" i="1"/>
  <c r="P3369" i="1"/>
  <c r="P2148" i="1"/>
  <c r="P606" i="1"/>
  <c r="P1719" i="1"/>
  <c r="P1659" i="1"/>
  <c r="P1215" i="1"/>
  <c r="P2511" i="1"/>
  <c r="P1497" i="1"/>
  <c r="P2377" i="1"/>
  <c r="P2013" i="1"/>
  <c r="N2015" i="1"/>
  <c r="P2015" i="1"/>
  <c r="N137" i="1"/>
  <c r="P137" i="1"/>
  <c r="N445" i="1"/>
  <c r="P445" i="1"/>
  <c r="N917" i="1"/>
  <c r="P917" i="1"/>
  <c r="N1984" i="1"/>
  <c r="P1984" i="1"/>
  <c r="N1197" i="1"/>
  <c r="P1197" i="1"/>
  <c r="N413" i="1"/>
  <c r="P413" i="1"/>
  <c r="N1247" i="1"/>
  <c r="P1247" i="1"/>
  <c r="N2059" i="1"/>
  <c r="P2059" i="1"/>
  <c r="P2456" i="1"/>
  <c r="P1880" i="1"/>
  <c r="N2119" i="1"/>
  <c r="P2119" i="1"/>
  <c r="N135" i="1"/>
  <c r="P135" i="1"/>
  <c r="N918" i="1"/>
  <c r="P918" i="1"/>
  <c r="N818" i="1"/>
  <c r="P817" i="1"/>
  <c r="P818" i="1"/>
  <c r="P1090" i="1"/>
  <c r="P2685" i="1"/>
  <c r="P503" i="1"/>
  <c r="P1754" i="1"/>
  <c r="P2469" i="1"/>
  <c r="P1879" i="1"/>
  <c r="N146" i="1"/>
  <c r="P146" i="1"/>
  <c r="N602" i="1"/>
  <c r="P602" i="1"/>
  <c r="N365" i="1"/>
  <c r="P364" i="1"/>
  <c r="N2649" i="1"/>
  <c r="P2649" i="1"/>
  <c r="N421" i="1"/>
  <c r="P421" i="1"/>
  <c r="N3218" i="1"/>
  <c r="P3218" i="1"/>
  <c r="N2014" i="1"/>
  <c r="P2014" i="1"/>
  <c r="N1071" i="1"/>
  <c r="P1071" i="1"/>
  <c r="N420" i="1"/>
  <c r="P420" i="1"/>
  <c r="N3244" i="1"/>
  <c r="P3244" i="1"/>
  <c r="N268" i="1"/>
  <c r="P268" i="1"/>
  <c r="N3487" i="1"/>
  <c r="P3487" i="1"/>
  <c r="N2445" i="1"/>
  <c r="P2444" i="1"/>
  <c r="N2282" i="1"/>
  <c r="P2282" i="1"/>
  <c r="N2150" i="1"/>
  <c r="P2150" i="1"/>
  <c r="N1242" i="1"/>
  <c r="P1242" i="1"/>
  <c r="N2050" i="1"/>
  <c r="P2050" i="1"/>
  <c r="N1691" i="1"/>
  <c r="P1691" i="1"/>
  <c r="N1057" i="1"/>
  <c r="P1057" i="1"/>
  <c r="N418" i="1"/>
  <c r="P418" i="1"/>
  <c r="N3238" i="1"/>
  <c r="P3238" i="1"/>
  <c r="N295" i="1"/>
  <c r="P295" i="1"/>
  <c r="N2508" i="1"/>
  <c r="P2508" i="1"/>
  <c r="N1300" i="1"/>
  <c r="P1300" i="1"/>
  <c r="P1299" i="1"/>
  <c r="N2651" i="1"/>
  <c r="P2651" i="1"/>
  <c r="N427" i="1"/>
  <c r="P427" i="1"/>
  <c r="P426" i="1"/>
  <c r="N3219" i="1"/>
  <c r="P3219" i="1"/>
  <c r="N2365" i="1"/>
  <c r="P2365" i="1"/>
  <c r="N2514" i="1"/>
  <c r="P2514" i="1"/>
  <c r="N1305" i="1"/>
  <c r="P1305" i="1"/>
  <c r="N2231" i="1"/>
  <c r="P2231" i="1"/>
  <c r="N3125" i="1"/>
  <c r="P3125" i="1"/>
  <c r="N1664" i="1"/>
  <c r="P1664" i="1"/>
  <c r="N2722" i="1"/>
  <c r="P2722" i="1"/>
  <c r="N1293" i="1"/>
  <c r="P1293" i="1"/>
  <c r="N338" i="1"/>
  <c r="P338" i="1"/>
  <c r="N2742" i="1"/>
  <c r="P2742" i="1"/>
  <c r="N51" i="1"/>
  <c r="P51" i="1"/>
  <c r="N36" i="1"/>
  <c r="P36" i="1"/>
  <c r="N527" i="1"/>
  <c r="P527" i="1"/>
  <c r="P352" i="1"/>
  <c r="P2831" i="1"/>
  <c r="P2768" i="1"/>
  <c r="P2799" i="1"/>
  <c r="P2470" i="1"/>
  <c r="P1871" i="1"/>
  <c r="P2566" i="1"/>
  <c r="N2004" i="1"/>
  <c r="P2004" i="1"/>
  <c r="N605" i="1"/>
  <c r="P605" i="1"/>
  <c r="N1032" i="1"/>
  <c r="P1032" i="1"/>
  <c r="N2639" i="1"/>
  <c r="P2639" i="1"/>
  <c r="N1515" i="1"/>
  <c r="P1515" i="1"/>
  <c r="N2163" i="1"/>
  <c r="P2162" i="1"/>
  <c r="P2163" i="1"/>
  <c r="N2384" i="1"/>
  <c r="P2384" i="1"/>
  <c r="P2383" i="1"/>
  <c r="N2991" i="1"/>
  <c r="P2991" i="1"/>
  <c r="N2166" i="1"/>
  <c r="P2166" i="1"/>
  <c r="N1513" i="1"/>
  <c r="P1513" i="1"/>
  <c r="N2979" i="1"/>
  <c r="P2979" i="1"/>
  <c r="N2638" i="1"/>
  <c r="P2638" i="1"/>
  <c r="N327" i="1"/>
  <c r="P327" i="1"/>
  <c r="N2241" i="1"/>
  <c r="P2241" i="1"/>
  <c r="N2616" i="1"/>
  <c r="P2616" i="1"/>
  <c r="P484" i="1"/>
  <c r="P622" i="1"/>
  <c r="P2762" i="1"/>
  <c r="P1153" i="1"/>
  <c r="P449" i="1"/>
  <c r="P3450" i="1"/>
  <c r="P1873" i="1"/>
  <c r="P2687" i="1"/>
  <c r="N3316" i="1"/>
  <c r="P3316" i="1"/>
  <c r="N2393" i="1"/>
  <c r="P2393" i="1"/>
  <c r="N438" i="1"/>
  <c r="P438" i="1"/>
  <c r="N916" i="1"/>
  <c r="P916" i="1"/>
  <c r="N1991" i="1"/>
  <c r="P1991" i="1"/>
  <c r="P1990" i="1"/>
  <c r="N3287" i="1"/>
  <c r="P3287" i="1"/>
  <c r="N2373" i="1"/>
  <c r="P2373" i="1"/>
  <c r="N2987" i="1"/>
  <c r="P2987" i="1"/>
  <c r="N3495" i="1"/>
  <c r="P3495" i="1"/>
  <c r="N3322" i="1"/>
  <c r="P3322" i="1"/>
  <c r="N1511" i="1"/>
  <c r="P1511" i="1"/>
  <c r="N1675" i="1"/>
  <c r="P1675" i="1"/>
  <c r="N2895" i="1"/>
  <c r="P2895" i="1"/>
  <c r="P114" i="1"/>
  <c r="P1528" i="1"/>
  <c r="P988" i="1"/>
  <c r="P1091" i="1"/>
  <c r="P2787" i="1"/>
  <c r="P2463" i="1"/>
  <c r="P3560" i="1"/>
  <c r="P1869" i="1"/>
  <c r="P3084" i="1"/>
  <c r="P1403" i="1"/>
  <c r="P2896" i="1"/>
  <c r="P2737" i="1"/>
  <c r="P3130" i="1"/>
  <c r="P3411" i="1"/>
  <c r="P2336" i="1"/>
  <c r="P2230" i="1"/>
  <c r="P943" i="1"/>
  <c r="P3023" i="1"/>
  <c r="P886" i="1"/>
  <c r="P1673" i="1"/>
  <c r="P1208" i="1"/>
  <c r="P2990" i="1"/>
  <c r="P2510" i="1"/>
  <c r="P3099" i="1"/>
  <c r="P1344" i="1"/>
  <c r="P740" i="1"/>
  <c r="P1602" i="1"/>
  <c r="P2235" i="1"/>
  <c r="P2866" i="1"/>
  <c r="P1126" i="1"/>
  <c r="P852" i="1"/>
  <c r="P3279" i="1"/>
  <c r="P1193" i="1"/>
  <c r="P2981" i="1"/>
  <c r="P2515" i="1"/>
  <c r="P2177" i="1"/>
  <c r="P526" i="1"/>
  <c r="P2741" i="1"/>
  <c r="P1345" i="1"/>
  <c r="P744" i="1"/>
  <c r="P1603" i="1"/>
  <c r="P2244" i="1"/>
  <c r="P946" i="1"/>
  <c r="P1132" i="1"/>
  <c r="P3035" i="1"/>
  <c r="P883" i="1"/>
  <c r="P46" i="1"/>
  <c r="P1393" i="1"/>
  <c r="P1357" i="1"/>
  <c r="P1588" i="1"/>
  <c r="P2321" i="1"/>
  <c r="P2868" i="1"/>
  <c r="P846" i="1"/>
  <c r="P3485" i="1"/>
  <c r="P2614" i="1"/>
  <c r="P2900" i="1"/>
  <c r="P753" i="1"/>
  <c r="P570" i="1"/>
  <c r="P2322" i="1"/>
  <c r="P3276" i="1"/>
  <c r="P3376" i="1"/>
  <c r="P1514" i="1"/>
  <c r="P402" i="1"/>
  <c r="P2395" i="1"/>
  <c r="O3237" i="1"/>
  <c r="O400" i="1"/>
  <c r="O908" i="1"/>
  <c r="O1727" i="1"/>
  <c r="N571" i="1"/>
  <c r="P3291" i="1"/>
  <c r="P1084" i="1"/>
  <c r="P2943" i="1"/>
  <c r="P1412" i="1"/>
  <c r="P470" i="1"/>
  <c r="P935" i="1"/>
  <c r="P1302" i="1"/>
  <c r="P3290" i="1"/>
  <c r="P3236" i="1"/>
  <c r="P3123" i="1"/>
  <c r="P1900" i="1"/>
  <c r="P850" i="1"/>
  <c r="P908" i="1"/>
  <c r="P607" i="1"/>
  <c r="P1723" i="1"/>
  <c r="P1881" i="1"/>
  <c r="N149" i="1"/>
  <c r="P149" i="1"/>
  <c r="N448" i="1"/>
  <c r="P448" i="1"/>
  <c r="N819" i="1"/>
  <c r="P819" i="1"/>
  <c r="N2011" i="1"/>
  <c r="P2011" i="1"/>
  <c r="N2164" i="1"/>
  <c r="P2164" i="1"/>
  <c r="N1204" i="1"/>
  <c r="P1204" i="1"/>
  <c r="P1203" i="1"/>
  <c r="N759" i="1"/>
  <c r="P758" i="1"/>
  <c r="P2945" i="1"/>
  <c r="P3559" i="1"/>
  <c r="P2560" i="1"/>
  <c r="N3324" i="1"/>
  <c r="P3324" i="1"/>
  <c r="N2821" i="1"/>
  <c r="P2821" i="1"/>
  <c r="P2079" i="1"/>
  <c r="P1083" i="1"/>
  <c r="P3095" i="1"/>
  <c r="P2830" i="1"/>
  <c r="P502" i="1"/>
  <c r="P991" i="1"/>
  <c r="P1150" i="1"/>
  <c r="P2460" i="1"/>
  <c r="N3165" i="1"/>
  <c r="P3165" i="1"/>
  <c r="N2407" i="1"/>
  <c r="P2406" i="1"/>
  <c r="P2407" i="1"/>
  <c r="N638" i="1"/>
  <c r="P638" i="1"/>
  <c r="P637" i="1"/>
  <c r="N1718" i="1"/>
  <c r="P1718" i="1"/>
  <c r="N2634" i="1"/>
  <c r="P2634" i="1"/>
  <c r="P2633" i="1"/>
  <c r="N898" i="1"/>
  <c r="P897" i="1"/>
  <c r="P898" i="1"/>
  <c r="N3311" i="1"/>
  <c r="P3310" i="1"/>
  <c r="P3311" i="1"/>
  <c r="N2652" i="1"/>
  <c r="P2652" i="1"/>
  <c r="N403" i="1"/>
  <c r="P403" i="1"/>
  <c r="N3224" i="1"/>
  <c r="P3224" i="1"/>
  <c r="N269" i="1"/>
  <c r="P269" i="1"/>
  <c r="N3484" i="1"/>
  <c r="P3484" i="1"/>
  <c r="N1281" i="1"/>
  <c r="P1281" i="1"/>
  <c r="N2426" i="1"/>
  <c r="P2426" i="1"/>
  <c r="P2425" i="1"/>
  <c r="N2276" i="1"/>
  <c r="P2276" i="1"/>
  <c r="N396" i="1"/>
  <c r="P396" i="1"/>
  <c r="N3239" i="1"/>
  <c r="P3239" i="1"/>
  <c r="N2654" i="1"/>
  <c r="P2654" i="1"/>
  <c r="N428" i="1"/>
  <c r="P428" i="1"/>
  <c r="N3216" i="1"/>
  <c r="P3216" i="1"/>
  <c r="N2366" i="1"/>
  <c r="P2366" i="1"/>
  <c r="N1283" i="1"/>
  <c r="P1283" i="1"/>
  <c r="N406" i="1"/>
  <c r="P406" i="1"/>
  <c r="N1255" i="1"/>
  <c r="P1255" i="1"/>
  <c r="N2369" i="1"/>
  <c r="P2369" i="1"/>
  <c r="N2524" i="1"/>
  <c r="P2524" i="1"/>
  <c r="N756" i="1"/>
  <c r="P756" i="1"/>
  <c r="N1423" i="1"/>
  <c r="P1423" i="1"/>
  <c r="N895" i="1"/>
  <c r="P895" i="1"/>
  <c r="N3396" i="1"/>
  <c r="P3396" i="1"/>
  <c r="N3488" i="1"/>
  <c r="P3488" i="1"/>
  <c r="N1290" i="1"/>
  <c r="P1290" i="1"/>
  <c r="N934" i="1"/>
  <c r="P934" i="1"/>
  <c r="N1309" i="1"/>
  <c r="P1309" i="1"/>
  <c r="N2333" i="1"/>
  <c r="P2333" i="1"/>
  <c r="N2735" i="1"/>
  <c r="P2735" i="1"/>
  <c r="N2213" i="1"/>
  <c r="P2213" i="1"/>
  <c r="N2889" i="1"/>
  <c r="P2889" i="1"/>
  <c r="N1391" i="1"/>
  <c r="P1391" i="1"/>
  <c r="P483" i="1"/>
  <c r="P2823" i="1"/>
  <c r="P2761" i="1"/>
  <c r="P1958" i="1"/>
  <c r="P1151" i="1"/>
  <c r="P2461" i="1"/>
  <c r="P3052" i="1"/>
  <c r="N2115" i="1"/>
  <c r="P2115" i="1"/>
  <c r="N2007" i="1"/>
  <c r="P2007" i="1"/>
  <c r="N649" i="1"/>
  <c r="P649" i="1"/>
  <c r="N614" i="1"/>
  <c r="P614" i="1"/>
  <c r="N1717" i="1"/>
  <c r="P1716" i="1"/>
  <c r="P1717" i="1"/>
  <c r="N1495" i="1"/>
  <c r="P1495" i="1"/>
  <c r="N3233" i="1"/>
  <c r="P3233" i="1"/>
  <c r="N1496" i="1"/>
  <c r="P1496" i="1"/>
  <c r="N2157" i="1"/>
  <c r="P2157" i="1"/>
  <c r="N2371" i="1"/>
  <c r="P2371" i="1"/>
  <c r="N2978" i="1"/>
  <c r="P2978" i="1"/>
  <c r="N2156" i="1"/>
  <c r="P2156" i="1"/>
  <c r="N1501" i="1"/>
  <c r="P1501" i="1"/>
  <c r="N2980" i="1"/>
  <c r="P2980" i="1"/>
  <c r="N226" i="1"/>
  <c r="P226" i="1"/>
  <c r="N1493" i="1"/>
  <c r="P1493" i="1"/>
  <c r="N1906" i="1"/>
  <c r="P1905" i="1"/>
  <c r="P1906" i="1"/>
  <c r="N1398" i="1"/>
  <c r="P1397" i="1"/>
  <c r="N522" i="1"/>
  <c r="P522" i="1"/>
  <c r="N2724" i="1"/>
  <c r="P2724" i="1"/>
  <c r="P1932" i="1"/>
  <c r="P153" i="1"/>
  <c r="P3326" i="1"/>
  <c r="P784" i="1"/>
  <c r="P185" i="1"/>
  <c r="P1553" i="1"/>
  <c r="O3562" i="1"/>
  <c r="P1797" i="1"/>
  <c r="P2564" i="1"/>
  <c r="N139" i="1"/>
  <c r="P139" i="1"/>
  <c r="N444" i="1"/>
  <c r="P444" i="1"/>
  <c r="N911" i="1"/>
  <c r="P911" i="1"/>
  <c r="N1635" i="1"/>
  <c r="P1635" i="1"/>
  <c r="P1634" i="1"/>
  <c r="N3286" i="1"/>
  <c r="P3285" i="1"/>
  <c r="P3286" i="1"/>
  <c r="N3171" i="1"/>
  <c r="P3171" i="1"/>
  <c r="N1506" i="1"/>
  <c r="P1506" i="1"/>
  <c r="N2650" i="1"/>
  <c r="P2650" i="1"/>
  <c r="N3493" i="1"/>
  <c r="P3493" i="1"/>
  <c r="N2112" i="1"/>
  <c r="P2112" i="1"/>
  <c r="N2521" i="1"/>
  <c r="P2521" i="1"/>
  <c r="N573" i="1"/>
  <c r="P573" i="1"/>
  <c r="N326" i="1"/>
  <c r="P325" i="1"/>
  <c r="N518" i="1"/>
  <c r="P518" i="1"/>
  <c r="P2690" i="1"/>
  <c r="P2766" i="1"/>
  <c r="P672" i="1"/>
  <c r="P1156" i="1"/>
  <c r="P473" i="1"/>
  <c r="P2944" i="1"/>
  <c r="P3553" i="1"/>
  <c r="P1874" i="1"/>
  <c r="P39" i="1"/>
  <c r="P1398" i="1"/>
  <c r="P2903" i="1"/>
  <c r="P2746" i="1"/>
  <c r="P1343" i="1"/>
  <c r="P739" i="1"/>
  <c r="P2314" i="1"/>
  <c r="P2242" i="1"/>
  <c r="P952" i="1"/>
  <c r="P3029" i="1"/>
  <c r="P889" i="1"/>
  <c r="P1661" i="1"/>
  <c r="P1214" i="1"/>
  <c r="P3378" i="1"/>
  <c r="P49" i="1"/>
  <c r="P3108" i="1"/>
  <c r="P1347" i="1"/>
  <c r="P745" i="1"/>
  <c r="P2329" i="1"/>
  <c r="P2240" i="1"/>
  <c r="P945" i="1"/>
  <c r="P1130" i="1"/>
  <c r="P860" i="1"/>
  <c r="P3288" i="1"/>
  <c r="P1190" i="1"/>
  <c r="P3379" i="1"/>
  <c r="P2519" i="1"/>
  <c r="P2180" i="1"/>
  <c r="P1406" i="1"/>
  <c r="P2745" i="1"/>
  <c r="P1348" i="1"/>
  <c r="P746" i="1"/>
  <c r="P568" i="1"/>
  <c r="P2853" i="1"/>
  <c r="P939" i="1"/>
  <c r="P3043" i="1"/>
  <c r="P845" i="1"/>
  <c r="P884" i="1"/>
  <c r="P519" i="1"/>
  <c r="P1387" i="1"/>
  <c r="P1365" i="1"/>
  <c r="P1590" i="1"/>
  <c r="P2227" i="1"/>
  <c r="P919" i="1"/>
  <c r="P861" i="1"/>
  <c r="P3496" i="1"/>
  <c r="P1418" i="1"/>
  <c r="P2908" i="1"/>
  <c r="P762" i="1"/>
  <c r="P574" i="1"/>
  <c r="P847" i="1"/>
  <c r="P3295" i="1"/>
  <c r="P2520" i="1"/>
  <c r="P1505" i="1"/>
  <c r="P398" i="1"/>
  <c r="P2394" i="1"/>
</calcChain>
</file>

<file path=xl/sharedStrings.xml><?xml version="1.0" encoding="utf-8"?>
<sst xmlns="http://schemas.openxmlformats.org/spreadsheetml/2006/main" count="11810" uniqueCount="3062">
  <si>
    <t>z</t>
  </si>
  <si>
    <t>n</t>
  </si>
  <si>
    <t>name</t>
  </si>
  <si>
    <t>levelEnergy(MeV)</t>
  </si>
  <si>
    <t>halflife</t>
  </si>
  <si>
    <t>halflifeUnit</t>
  </si>
  <si>
    <t>halflifeUncertainty</t>
  </si>
  <si>
    <t>decayMode</t>
  </si>
  <si>
    <t>branchingRatio</t>
  </si>
  <si>
    <t>branchingRatioUncertainty</t>
  </si>
  <si>
    <t>1n</t>
  </si>
  <si>
    <t>s</t>
  </si>
  <si>
    <t>B-</t>
  </si>
  <si>
    <t>3H</t>
  </si>
  <si>
    <t>y</t>
  </si>
  <si>
    <t>2N</t>
  </si>
  <si>
    <t>6He</t>
  </si>
  <si>
    <t>ms</t>
  </si>
  <si>
    <t>8He</t>
  </si>
  <si>
    <t>P</t>
  </si>
  <si>
    <t>8Li</t>
  </si>
  <si>
    <t>9Li</t>
  </si>
  <si>
    <t>11Li</t>
  </si>
  <si>
    <t>2P</t>
  </si>
  <si>
    <t>7Be</t>
  </si>
  <si>
    <t>d</t>
  </si>
  <si>
    <t>EC</t>
  </si>
  <si>
    <t>A</t>
  </si>
  <si>
    <t>10Be</t>
  </si>
  <si>
    <t>11Be</t>
  </si>
  <si>
    <t>12Be</t>
  </si>
  <si>
    <t>14Be</t>
  </si>
  <si>
    <t>17B</t>
  </si>
  <si>
    <t>19B</t>
  </si>
  <si>
    <t>15B</t>
  </si>
  <si>
    <t>8B</t>
  </si>
  <si>
    <t>EC+B+</t>
  </si>
  <si>
    <t>12B</t>
  </si>
  <si>
    <t>13B</t>
  </si>
  <si>
    <t>14B</t>
  </si>
  <si>
    <t>9C</t>
  </si>
  <si>
    <t>10C</t>
  </si>
  <si>
    <t>11C</t>
  </si>
  <si>
    <t>m</t>
  </si>
  <si>
    <t>14C</t>
  </si>
  <si>
    <t>15C</t>
  </si>
  <si>
    <t>20C</t>
  </si>
  <si>
    <t>19C</t>
  </si>
  <si>
    <t>22C</t>
  </si>
  <si>
    <t>16C</t>
  </si>
  <si>
    <t>18C</t>
  </si>
  <si>
    <t>17C</t>
  </si>
  <si>
    <t>22N</t>
  </si>
  <si>
    <t>21N</t>
  </si>
  <si>
    <t>ns</t>
  </si>
  <si>
    <t>23N</t>
  </si>
  <si>
    <t>18N</t>
  </si>
  <si>
    <t>17N</t>
  </si>
  <si>
    <t>20N</t>
  </si>
  <si>
    <t>19N</t>
  </si>
  <si>
    <t>12N</t>
  </si>
  <si>
    <t>13N</t>
  </si>
  <si>
    <t>16N</t>
  </si>
  <si>
    <t>26O</t>
  </si>
  <si>
    <t>23O</t>
  </si>
  <si>
    <t>24O</t>
  </si>
  <si>
    <t>21O</t>
  </si>
  <si>
    <t>22O</t>
  </si>
  <si>
    <t>19O</t>
  </si>
  <si>
    <t>20O</t>
  </si>
  <si>
    <t>0+X</t>
  </si>
  <si>
    <t>13O</t>
  </si>
  <si>
    <t>14O</t>
  </si>
  <si>
    <t>15O</t>
  </si>
  <si>
    <t>27F</t>
  </si>
  <si>
    <t>25F</t>
  </si>
  <si>
    <t>26F</t>
  </si>
  <si>
    <t>IT</t>
  </si>
  <si>
    <t>20F</t>
  </si>
  <si>
    <t>23F</t>
  </si>
  <si>
    <t>24F</t>
  </si>
  <si>
    <t>21F</t>
  </si>
  <si>
    <t>22F</t>
  </si>
  <si>
    <t>29F</t>
  </si>
  <si>
    <t>17F</t>
  </si>
  <si>
    <t>18F</t>
  </si>
  <si>
    <t>23Ne</t>
  </si>
  <si>
    <t>24Ne</t>
  </si>
  <si>
    <t>25Ne</t>
  </si>
  <si>
    <t>26Ne</t>
  </si>
  <si>
    <t>27Ne</t>
  </si>
  <si>
    <t>28Ne</t>
  </si>
  <si>
    <t>29Ne</t>
  </si>
  <si>
    <t>30Ne</t>
  </si>
  <si>
    <t>31Ne</t>
  </si>
  <si>
    <t>32Ne</t>
  </si>
  <si>
    <t>19Ne</t>
  </si>
  <si>
    <t>17Ne</t>
  </si>
  <si>
    <t>18Ne</t>
  </si>
  <si>
    <t>20Na</t>
  </si>
  <si>
    <t>32Na</t>
  </si>
  <si>
    <t>31Na</t>
  </si>
  <si>
    <t>34Na</t>
  </si>
  <si>
    <t>33Na</t>
  </si>
  <si>
    <t>35Na</t>
  </si>
  <si>
    <t>21Na</t>
  </si>
  <si>
    <t>22Na</t>
  </si>
  <si>
    <t>25Na</t>
  </si>
  <si>
    <t>24Na</t>
  </si>
  <si>
    <t>h</t>
  </si>
  <si>
    <t>27Na</t>
  </si>
  <si>
    <t>26Na</t>
  </si>
  <si>
    <t>29Na</t>
  </si>
  <si>
    <t>28Na</t>
  </si>
  <si>
    <t>30Na</t>
  </si>
  <si>
    <t>23Mg</t>
  </si>
  <si>
    <t>22Mg</t>
  </si>
  <si>
    <t>27Mg</t>
  </si>
  <si>
    <t>29Mg</t>
  </si>
  <si>
    <t>28Mg</t>
  </si>
  <si>
    <t>31Mg</t>
  </si>
  <si>
    <t>30Mg</t>
  </si>
  <si>
    <t>32Mg</t>
  </si>
  <si>
    <t>34Mg</t>
  </si>
  <si>
    <t>33Mg</t>
  </si>
  <si>
    <t>36Mg</t>
  </si>
  <si>
    <t>35Mg</t>
  </si>
  <si>
    <t>38Mg</t>
  </si>
  <si>
    <t>37Mg</t>
  </si>
  <si>
    <t>21Mg</t>
  </si>
  <si>
    <t>20Mg</t>
  </si>
  <si>
    <t>19Mg</t>
  </si>
  <si>
    <t>fs</t>
  </si>
  <si>
    <t>22Al</t>
  </si>
  <si>
    <t>35Al</t>
  </si>
  <si>
    <t>36Al</t>
  </si>
  <si>
    <t>33Al</t>
  </si>
  <si>
    <t>34Al</t>
  </si>
  <si>
    <t>39Al</t>
  </si>
  <si>
    <t>40Al</t>
  </si>
  <si>
    <t>37Al</t>
  </si>
  <si>
    <t>38Al</t>
  </si>
  <si>
    <t>41Al</t>
  </si>
  <si>
    <t>24Al</t>
  </si>
  <si>
    <t>25Al</t>
  </si>
  <si>
    <t>23Al</t>
  </si>
  <si>
    <t>28Al</t>
  </si>
  <si>
    <t>29Al</t>
  </si>
  <si>
    <t>26Al</t>
  </si>
  <si>
    <t>32Al</t>
  </si>
  <si>
    <t>30Al</t>
  </si>
  <si>
    <t>31Al</t>
  </si>
  <si>
    <t>26Si</t>
  </si>
  <si>
    <t>27Si</t>
  </si>
  <si>
    <t>24Si</t>
  </si>
  <si>
    <t>25Si</t>
  </si>
  <si>
    <t>31Si</t>
  </si>
  <si>
    <t>32Si</t>
  </si>
  <si>
    <t>33Si</t>
  </si>
  <si>
    <t>37Si</t>
  </si>
  <si>
    <t>38Si</t>
  </si>
  <si>
    <t>35Si</t>
  </si>
  <si>
    <t>36Si</t>
  </si>
  <si>
    <t>41Si</t>
  </si>
  <si>
    <t>42Si</t>
  </si>
  <si>
    <t>39Si</t>
  </si>
  <si>
    <t>40Si</t>
  </si>
  <si>
    <t>34Si</t>
  </si>
  <si>
    <t>43Si</t>
  </si>
  <si>
    <t>23Si</t>
  </si>
  <si>
    <t>22Si</t>
  </si>
  <si>
    <t>40P</t>
  </si>
  <si>
    <t>39P</t>
  </si>
  <si>
    <t>38P</t>
  </si>
  <si>
    <t>37P</t>
  </si>
  <si>
    <t>44P</t>
  </si>
  <si>
    <t>43P</t>
  </si>
  <si>
    <t>42P</t>
  </si>
  <si>
    <t>41P</t>
  </si>
  <si>
    <t>36P</t>
  </si>
  <si>
    <t>35P</t>
  </si>
  <si>
    <t>45P</t>
  </si>
  <si>
    <t>29P</t>
  </si>
  <si>
    <t>28P</t>
  </si>
  <si>
    <t>27P</t>
  </si>
  <si>
    <t>26P</t>
  </si>
  <si>
    <t>33P</t>
  </si>
  <si>
    <t>32P</t>
  </si>
  <si>
    <t>30P</t>
  </si>
  <si>
    <t>34P</t>
  </si>
  <si>
    <t>46S</t>
  </si>
  <si>
    <t>31S</t>
  </si>
  <si>
    <t>30S</t>
  </si>
  <si>
    <t>29S</t>
  </si>
  <si>
    <t>28S</t>
  </si>
  <si>
    <t>35S</t>
  </si>
  <si>
    <t>27S</t>
  </si>
  <si>
    <t>42S</t>
  </si>
  <si>
    <t>41S</t>
  </si>
  <si>
    <t>40S</t>
  </si>
  <si>
    <t>39S</t>
  </si>
  <si>
    <t>45S</t>
  </si>
  <si>
    <t>44S</t>
  </si>
  <si>
    <t>43S</t>
  </si>
  <si>
    <t>38S</t>
  </si>
  <si>
    <t>37S</t>
  </si>
  <si>
    <t>45Cl</t>
  </si>
  <si>
    <t>46Cl</t>
  </si>
  <si>
    <t>41Cl</t>
  </si>
  <si>
    <t>42Cl</t>
  </si>
  <si>
    <t>43Cl</t>
  </si>
  <si>
    <t>44Cl</t>
  </si>
  <si>
    <t>38Cl</t>
  </si>
  <si>
    <t>39Cl</t>
  </si>
  <si>
    <t>40Cl</t>
  </si>
  <si>
    <t>47Cl</t>
  </si>
  <si>
    <t>34Cl</t>
  </si>
  <si>
    <t>36Cl</t>
  </si>
  <si>
    <t>31Cl</t>
  </si>
  <si>
    <t>32Cl</t>
  </si>
  <si>
    <t>33Cl</t>
  </si>
  <si>
    <t>50Ar</t>
  </si>
  <si>
    <t>48Ar</t>
  </si>
  <si>
    <t>49Ar</t>
  </si>
  <si>
    <t>37Ar</t>
  </si>
  <si>
    <t>32Ar</t>
  </si>
  <si>
    <t>33Ar</t>
  </si>
  <si>
    <t>34Ar</t>
  </si>
  <si>
    <t>35Ar</t>
  </si>
  <si>
    <t>ps</t>
  </si>
  <si>
    <t>31Ar</t>
  </si>
  <si>
    <t>47Ar</t>
  </si>
  <si>
    <t>43Ar</t>
  </si>
  <si>
    <t>44Ar</t>
  </si>
  <si>
    <t>45Ar</t>
  </si>
  <si>
    <t>46Ar</t>
  </si>
  <si>
    <t>39Ar</t>
  </si>
  <si>
    <t>41Ar</t>
  </si>
  <si>
    <t>42Ar</t>
  </si>
  <si>
    <t>46K</t>
  </si>
  <si>
    <t>45K</t>
  </si>
  <si>
    <t>48K</t>
  </si>
  <si>
    <t>47K</t>
  </si>
  <si>
    <t>42K</t>
  </si>
  <si>
    <t>44K</t>
  </si>
  <si>
    <t>43K</t>
  </si>
  <si>
    <t>40K</t>
  </si>
  <si>
    <t>53K</t>
  </si>
  <si>
    <t>52K</t>
  </si>
  <si>
    <t>54K</t>
  </si>
  <si>
    <t>49K</t>
  </si>
  <si>
    <t>51K</t>
  </si>
  <si>
    <t>50K</t>
  </si>
  <si>
    <t>38K</t>
  </si>
  <si>
    <t>35K</t>
  </si>
  <si>
    <t>37K</t>
  </si>
  <si>
    <t>36K</t>
  </si>
  <si>
    <t>56Ca</t>
  </si>
  <si>
    <t>55Ca</t>
  </si>
  <si>
    <t>54Ca</t>
  </si>
  <si>
    <t>53Ca</t>
  </si>
  <si>
    <t>52Ca</t>
  </si>
  <si>
    <t>51Ca</t>
  </si>
  <si>
    <t>50Ca</t>
  </si>
  <si>
    <t>39Ca</t>
  </si>
  <si>
    <t>38Ca</t>
  </si>
  <si>
    <t>37Ca</t>
  </si>
  <si>
    <t>36Ca</t>
  </si>
  <si>
    <t>35Ca</t>
  </si>
  <si>
    <t>49Ca</t>
  </si>
  <si>
    <t>48Ca</t>
  </si>
  <si>
    <t>1.40e+19-1.10e+19</t>
  </si>
  <si>
    <t>2B-</t>
  </si>
  <si>
    <t>47Ca</t>
  </si>
  <si>
    <t>45Ca</t>
  </si>
  <si>
    <t>41Ca</t>
  </si>
  <si>
    <t>50Sc</t>
  </si>
  <si>
    <t>49Sc</t>
  </si>
  <si>
    <t>48Sc</t>
  </si>
  <si>
    <t>47Sc</t>
  </si>
  <si>
    <t>46Sc</t>
  </si>
  <si>
    <t>45Sc</t>
  </si>
  <si>
    <t>44Sc</t>
  </si>
  <si>
    <t>43Sc</t>
  </si>
  <si>
    <t>42Sc</t>
  </si>
  <si>
    <t>41Sc</t>
  </si>
  <si>
    <t>58Sc</t>
  </si>
  <si>
    <t>57Sc</t>
  </si>
  <si>
    <t>56Sc</t>
  </si>
  <si>
    <t>55Sc</t>
  </si>
  <si>
    <t>54Sc</t>
  </si>
  <si>
    <t>53Sc</t>
  </si>
  <si>
    <t>52Sc</t>
  </si>
  <si>
    <t>51Sc</t>
  </si>
  <si>
    <t>40Sc</t>
  </si>
  <si>
    <t>61Ti</t>
  </si>
  <si>
    <t>60Ti</t>
  </si>
  <si>
    <t>59Ti</t>
  </si>
  <si>
    <t>58Ti</t>
  </si>
  <si>
    <t>57Ti</t>
  </si>
  <si>
    <t>56Ti</t>
  </si>
  <si>
    <t>55Ti</t>
  </si>
  <si>
    <t>54Ti</t>
  </si>
  <si>
    <t>53Ti</t>
  </si>
  <si>
    <t>52Ti</t>
  </si>
  <si>
    <t>41Ti</t>
  </si>
  <si>
    <t>40Ti</t>
  </si>
  <si>
    <t>39Ti</t>
  </si>
  <si>
    <t>51Ti</t>
  </si>
  <si>
    <t>45Ti</t>
  </si>
  <si>
    <t>44Ti</t>
  </si>
  <si>
    <t>43Ti</t>
  </si>
  <si>
    <t>42Ti</t>
  </si>
  <si>
    <t>64V</t>
  </si>
  <si>
    <t>63V</t>
  </si>
  <si>
    <t>50V</t>
  </si>
  <si>
    <t>1.08e+16-1.09e+16</t>
  </si>
  <si>
    <t>52V</t>
  </si>
  <si>
    <t>43V</t>
  </si>
  <si>
    <t>44V</t>
  </si>
  <si>
    <t>45V</t>
  </si>
  <si>
    <t>46V</t>
  </si>
  <si>
    <t>47V</t>
  </si>
  <si>
    <t>48V</t>
  </si>
  <si>
    <t>49V</t>
  </si>
  <si>
    <t>61V</t>
  </si>
  <si>
    <t>62V</t>
  </si>
  <si>
    <t>53V</t>
  </si>
  <si>
    <t>54V</t>
  </si>
  <si>
    <t>55V</t>
  </si>
  <si>
    <t>56V</t>
  </si>
  <si>
    <t>57V</t>
  </si>
  <si>
    <t>58V</t>
  </si>
  <si>
    <t>59V</t>
  </si>
  <si>
    <t>60V</t>
  </si>
  <si>
    <t>63Cr</t>
  </si>
  <si>
    <t>55Cr</t>
  </si>
  <si>
    <t>56Cr</t>
  </si>
  <si>
    <t>57Cr</t>
  </si>
  <si>
    <t>58Cr</t>
  </si>
  <si>
    <t>59Cr</t>
  </si>
  <si>
    <t>60Cr</t>
  </si>
  <si>
    <t>61Cr</t>
  </si>
  <si>
    <t>62Cr</t>
  </si>
  <si>
    <t>66Cr</t>
  </si>
  <si>
    <t>64Cr</t>
  </si>
  <si>
    <t>65Cr</t>
  </si>
  <si>
    <t>42Cr</t>
  </si>
  <si>
    <t>43Cr</t>
  </si>
  <si>
    <t>44Cr</t>
  </si>
  <si>
    <t>45Cr</t>
  </si>
  <si>
    <t>46Cr</t>
  </si>
  <si>
    <t>47Cr</t>
  </si>
  <si>
    <t>48Cr</t>
  </si>
  <si>
    <t>49Cr</t>
  </si>
  <si>
    <t>51Cr</t>
  </si>
  <si>
    <t>69Mn</t>
  </si>
  <si>
    <t>68Mn</t>
  </si>
  <si>
    <t>70Mn</t>
  </si>
  <si>
    <t>65Mn</t>
  </si>
  <si>
    <t>67Mn</t>
  </si>
  <si>
    <t>66Mn</t>
  </si>
  <si>
    <t>54Mn</t>
  </si>
  <si>
    <t>47Mn</t>
  </si>
  <si>
    <t>46Mn</t>
  </si>
  <si>
    <t>49Mn</t>
  </si>
  <si>
    <t>48Mn</t>
  </si>
  <si>
    <t>51Mn</t>
  </si>
  <si>
    <t>50Mn</t>
  </si>
  <si>
    <t>53Mn</t>
  </si>
  <si>
    <t>52Mn</t>
  </si>
  <si>
    <t>58Mn</t>
  </si>
  <si>
    <t>57Mn</t>
  </si>
  <si>
    <t>60Mn</t>
  </si>
  <si>
    <t>59Mn</t>
  </si>
  <si>
    <t>62Mn</t>
  </si>
  <si>
    <t>61Mn</t>
  </si>
  <si>
    <t>64Mn</t>
  </si>
  <si>
    <t>63Mn</t>
  </si>
  <si>
    <t>56Mn</t>
  </si>
  <si>
    <t>60Fe</t>
  </si>
  <si>
    <t>59Fe</t>
  </si>
  <si>
    <t>62Fe</t>
  </si>
  <si>
    <t>61Fe</t>
  </si>
  <si>
    <t>64Fe</t>
  </si>
  <si>
    <t>63Fe</t>
  </si>
  <si>
    <t>65Fe</t>
  </si>
  <si>
    <t>71Fe</t>
  </si>
  <si>
    <t>70Fe</t>
  </si>
  <si>
    <t>73Fe</t>
  </si>
  <si>
    <t>72Fe</t>
  </si>
  <si>
    <t>74Fe</t>
  </si>
  <si>
    <t>67Fe</t>
  </si>
  <si>
    <t>66Fe</t>
  </si>
  <si>
    <t>69Fe</t>
  </si>
  <si>
    <t>68Fe</t>
  </si>
  <si>
    <t>45Fe</t>
  </si>
  <si>
    <t>49Fe</t>
  </si>
  <si>
    <t>48Fe</t>
  </si>
  <si>
    <t>51Fe</t>
  </si>
  <si>
    <t>50Fe</t>
  </si>
  <si>
    <t>53Fe</t>
  </si>
  <si>
    <t>52Fe</t>
  </si>
  <si>
    <t>55Fe</t>
  </si>
  <si>
    <t>47Fe</t>
  </si>
  <si>
    <t>46Fe</t>
  </si>
  <si>
    <t>74Co</t>
  </si>
  <si>
    <t>75Co</t>
  </si>
  <si>
    <t>72Co</t>
  </si>
  <si>
    <t>73Co</t>
  </si>
  <si>
    <t>76Co</t>
  </si>
  <si>
    <t>67Co</t>
  </si>
  <si>
    <t>70Co</t>
  </si>
  <si>
    <t>71Co</t>
  </si>
  <si>
    <t>68Co</t>
  </si>
  <si>
    <t>69Co</t>
  </si>
  <si>
    <t>77Co</t>
  </si>
  <si>
    <t>52Co</t>
  </si>
  <si>
    <t>53Co</t>
  </si>
  <si>
    <t>50Co</t>
  </si>
  <si>
    <t>51Co</t>
  </si>
  <si>
    <t>56Co</t>
  </si>
  <si>
    <t>54Co</t>
  </si>
  <si>
    <t>55Co</t>
  </si>
  <si>
    <t>63Co</t>
  </si>
  <si>
    <t>64Co</t>
  </si>
  <si>
    <t>61Co</t>
  </si>
  <si>
    <t>62Co</t>
  </si>
  <si>
    <t>65Co</t>
  </si>
  <si>
    <t>66Co</t>
  </si>
  <si>
    <t>60Co</t>
  </si>
  <si>
    <t>57Co</t>
  </si>
  <si>
    <t>58Co</t>
  </si>
  <si>
    <t>79Ni</t>
  </si>
  <si>
    <t>80Ni</t>
  </si>
  <si>
    <t>78Ni</t>
  </si>
  <si>
    <t>65Ni</t>
  </si>
  <si>
    <t>66Ni</t>
  </si>
  <si>
    <t>63Ni</t>
  </si>
  <si>
    <t>67Ni</t>
  </si>
  <si>
    <t>59Ni</t>
  </si>
  <si>
    <t>76Ni</t>
  </si>
  <si>
    <t>77Ni</t>
  </si>
  <si>
    <t>74Ni</t>
  </si>
  <si>
    <t>75Ni</t>
  </si>
  <si>
    <t>68Ni</t>
  </si>
  <si>
    <t>69Ni</t>
  </si>
  <si>
    <t>72Ni</t>
  </si>
  <si>
    <t>73Ni</t>
  </si>
  <si>
    <t>70Ni</t>
  </si>
  <si>
    <t>71Ni</t>
  </si>
  <si>
    <t>54Ni</t>
  </si>
  <si>
    <t>55Ni</t>
  </si>
  <si>
    <t>52Ni</t>
  </si>
  <si>
    <t>53Ni</t>
  </si>
  <si>
    <t>56Ni</t>
  </si>
  <si>
    <t>57Ni</t>
  </si>
  <si>
    <t>50Ni</t>
  </si>
  <si>
    <t>51Ni</t>
  </si>
  <si>
    <t>48Ni</t>
  </si>
  <si>
    <t>49Ni</t>
  </si>
  <si>
    <t>57Cu</t>
  </si>
  <si>
    <t>56Cu</t>
  </si>
  <si>
    <t>55Cu</t>
  </si>
  <si>
    <t>58Cu</t>
  </si>
  <si>
    <t>68Cu</t>
  </si>
  <si>
    <t>67Cu</t>
  </si>
  <si>
    <t>66Cu</t>
  </si>
  <si>
    <t>60Cu</t>
  </si>
  <si>
    <t>59Cu</t>
  </si>
  <si>
    <t>64Cu</t>
  </si>
  <si>
    <t>62Cu</t>
  </si>
  <si>
    <t>61Cu</t>
  </si>
  <si>
    <t>78Cu</t>
  </si>
  <si>
    <t>77Cu</t>
  </si>
  <si>
    <t>76Cu</t>
  </si>
  <si>
    <t>71Cu</t>
  </si>
  <si>
    <t>70Cu</t>
  </si>
  <si>
    <t>69Cu</t>
  </si>
  <si>
    <t>75Cu</t>
  </si>
  <si>
    <t>74Cu</t>
  </si>
  <si>
    <t>73Cu</t>
  </si>
  <si>
    <t>72Cu</t>
  </si>
  <si>
    <t>82Cu</t>
  </si>
  <si>
    <t>81Cu</t>
  </si>
  <si>
    <t>80Cu</t>
  </si>
  <si>
    <t>79Cu</t>
  </si>
  <si>
    <t>58Zn</t>
  </si>
  <si>
    <t>57Zn</t>
  </si>
  <si>
    <t>59Zn</t>
  </si>
  <si>
    <t>54Zn</t>
  </si>
  <si>
    <t>56Zn</t>
  </si>
  <si>
    <t>55Zn</t>
  </si>
  <si>
    <t>83Zn</t>
  </si>
  <si>
    <t>82Zn</t>
  </si>
  <si>
    <t>84Zn</t>
  </si>
  <si>
    <t>81Zn</t>
  </si>
  <si>
    <t>80Zn</t>
  </si>
  <si>
    <t>72Zn</t>
  </si>
  <si>
    <t>71Zn</t>
  </si>
  <si>
    <t>74Zn</t>
  </si>
  <si>
    <t>73Zn</t>
  </si>
  <si>
    <t>79Zn</t>
  </si>
  <si>
    <t>76Zn</t>
  </si>
  <si>
    <t>75Zn</t>
  </si>
  <si>
    <t>78Zn</t>
  </si>
  <si>
    <t>77Zn</t>
  </si>
  <si>
    <t>61Zn</t>
  </si>
  <si>
    <t>60Zn</t>
  </si>
  <si>
    <t>63Zn</t>
  </si>
  <si>
    <t>62Zn</t>
  </si>
  <si>
    <t>69Zn</t>
  </si>
  <si>
    <t>65Zn</t>
  </si>
  <si>
    <t>85Ga</t>
  </si>
  <si>
    <t>84Ga</t>
  </si>
  <si>
    <t>87Ga</t>
  </si>
  <si>
    <t>86Ga</t>
  </si>
  <si>
    <t>81Ga</t>
  </si>
  <si>
    <t>83Ga</t>
  </si>
  <si>
    <t>82Ga</t>
  </si>
  <si>
    <t>74Ga</t>
  </si>
  <si>
    <t>73Ga</t>
  </si>
  <si>
    <t>76Ga</t>
  </si>
  <si>
    <t>75Ga</t>
  </si>
  <si>
    <t>72Ga</t>
  </si>
  <si>
    <t>78Ga</t>
  </si>
  <si>
    <t>77Ga</t>
  </si>
  <si>
    <t>80Ga</t>
  </si>
  <si>
    <t>79Ga</t>
  </si>
  <si>
    <t>63Ga</t>
  </si>
  <si>
    <t>62Ga</t>
  </si>
  <si>
    <t>65Ga</t>
  </si>
  <si>
    <t>64Ga</t>
  </si>
  <si>
    <t>61Ga</t>
  </si>
  <si>
    <t>70Ga</t>
  </si>
  <si>
    <t>67Ga</t>
  </si>
  <si>
    <t>66Ga</t>
  </si>
  <si>
    <t>68Ga</t>
  </si>
  <si>
    <t>60Ga</t>
  </si>
  <si>
    <t>77Ge</t>
  </si>
  <si>
    <t>78Ge</t>
  </si>
  <si>
    <t>75Ge</t>
  </si>
  <si>
    <t>76Ge</t>
  </si>
  <si>
    <t>8.33e+19-8.33e+19</t>
  </si>
  <si>
    <t>73Ge</t>
  </si>
  <si>
    <t>81Ge</t>
  </si>
  <si>
    <t>79Ge</t>
  </si>
  <si>
    <t>80Ge</t>
  </si>
  <si>
    <t>66Ge</t>
  </si>
  <si>
    <t>67Ge</t>
  </si>
  <si>
    <t>64Ge</t>
  </si>
  <si>
    <t>65Ge</t>
  </si>
  <si>
    <t>62Ge</t>
  </si>
  <si>
    <t>63Ge</t>
  </si>
  <si>
    <t>71Ge</t>
  </si>
  <si>
    <t>68Ge</t>
  </si>
  <si>
    <t>69Ge</t>
  </si>
  <si>
    <t>61Ge</t>
  </si>
  <si>
    <t>59Ge</t>
  </si>
  <si>
    <t>60Ge</t>
  </si>
  <si>
    <t>88Ge</t>
  </si>
  <si>
    <t>86Ge</t>
  </si>
  <si>
    <t>87Ge</t>
  </si>
  <si>
    <t>84Ge</t>
  </si>
  <si>
    <t>85Ge</t>
  </si>
  <si>
    <t>82Ge</t>
  </si>
  <si>
    <t>83Ge</t>
  </si>
  <si>
    <t>83As</t>
  </si>
  <si>
    <t>88As</t>
  </si>
  <si>
    <t>86As</t>
  </si>
  <si>
    <t>87As</t>
  </si>
  <si>
    <t>84As</t>
  </si>
  <si>
    <t>85As</t>
  </si>
  <si>
    <t>79As</t>
  </si>
  <si>
    <t>80As</t>
  </si>
  <si>
    <t>77As</t>
  </si>
  <si>
    <t>78As</t>
  </si>
  <si>
    <t>76As</t>
  </si>
  <si>
    <t>73As</t>
  </si>
  <si>
    <t>74As</t>
  </si>
  <si>
    <t>81As</t>
  </si>
  <si>
    <t>82As</t>
  </si>
  <si>
    <t>68As</t>
  </si>
  <si>
    <t>69As</t>
  </si>
  <si>
    <t>66As</t>
  </si>
  <si>
    <t>67As</t>
  </si>
  <si>
    <t>64As</t>
  </si>
  <si>
    <t>65As</t>
  </si>
  <si>
    <t>72As</t>
  </si>
  <si>
    <t>70As</t>
  </si>
  <si>
    <t>71As</t>
  </si>
  <si>
    <t>84Se</t>
  </si>
  <si>
    <t>85Se</t>
  </si>
  <si>
    <t>90Se</t>
  </si>
  <si>
    <t>91Se</t>
  </si>
  <si>
    <t>88Se</t>
  </si>
  <si>
    <t>89Se</t>
  </si>
  <si>
    <t>86Se</t>
  </si>
  <si>
    <t>87Se</t>
  </si>
  <si>
    <t>81Se</t>
  </si>
  <si>
    <t>82Se</t>
  </si>
  <si>
    <t>2.98e+18-2.97e+18</t>
  </si>
  <si>
    <t>79Se</t>
  </si>
  <si>
    <t>77Se</t>
  </si>
  <si>
    <t>75Se</t>
  </si>
  <si>
    <t>83Se</t>
  </si>
  <si>
    <t>70Se</t>
  </si>
  <si>
    <t>71Se</t>
  </si>
  <si>
    <t>68Se</t>
  </si>
  <si>
    <t>69Se</t>
  </si>
  <si>
    <t>66Se</t>
  </si>
  <si>
    <t>67Se</t>
  </si>
  <si>
    <t>64Se</t>
  </si>
  <si>
    <t>65Se</t>
  </si>
  <si>
    <t>72Se</t>
  </si>
  <si>
    <t>73Se</t>
  </si>
  <si>
    <t>63Se</t>
  </si>
  <si>
    <t>87Br</t>
  </si>
  <si>
    <t>86Br</t>
  </si>
  <si>
    <t>85Br</t>
  </si>
  <si>
    <t>94Br</t>
  </si>
  <si>
    <t>93Br</t>
  </si>
  <si>
    <t>92Br</t>
  </si>
  <si>
    <t>91Br</t>
  </si>
  <si>
    <t>90Br</t>
  </si>
  <si>
    <t>89Br</t>
  </si>
  <si>
    <t>88Br</t>
  </si>
  <si>
    <t>76Br</t>
  </si>
  <si>
    <t>75Br</t>
  </si>
  <si>
    <t>84Br</t>
  </si>
  <si>
    <t>83Br</t>
  </si>
  <si>
    <t>82Br</t>
  </si>
  <si>
    <t>80Br</t>
  </si>
  <si>
    <t>79Br</t>
  </si>
  <si>
    <t>78Br</t>
  </si>
  <si>
    <t>77Br</t>
  </si>
  <si>
    <t>73Br</t>
  </si>
  <si>
    <t>72Br</t>
  </si>
  <si>
    <t>71Br</t>
  </si>
  <si>
    <t>70Br</t>
  </si>
  <si>
    <t>68Br</t>
  </si>
  <si>
    <t>74Br</t>
  </si>
  <si>
    <t>100Kr</t>
  </si>
  <si>
    <t>99Kr</t>
  </si>
  <si>
    <t>98Kr</t>
  </si>
  <si>
    <t>97Kr</t>
  </si>
  <si>
    <t>96Kr</t>
  </si>
  <si>
    <t>89Kr</t>
  </si>
  <si>
    <t>88Kr</t>
  </si>
  <si>
    <t>87Kr</t>
  </si>
  <si>
    <t>95Kr</t>
  </si>
  <si>
    <t>94Kr</t>
  </si>
  <si>
    <t>93Kr</t>
  </si>
  <si>
    <t>92Kr</t>
  </si>
  <si>
    <t>91Kr</t>
  </si>
  <si>
    <t>90Kr</t>
  </si>
  <si>
    <t>77Kr</t>
  </si>
  <si>
    <t>76Kr</t>
  </si>
  <si>
    <t>85Kr</t>
  </si>
  <si>
    <t>83Kr</t>
  </si>
  <si>
    <t>81Kr</t>
  </si>
  <si>
    <t>79Kr</t>
  </si>
  <si>
    <t>67Kr</t>
  </si>
  <si>
    <t>75Kr</t>
  </si>
  <si>
    <t>74Kr</t>
  </si>
  <si>
    <t>73Kr</t>
  </si>
  <si>
    <t>72Kr</t>
  </si>
  <si>
    <t>71Kr</t>
  </si>
  <si>
    <t>70Kr</t>
  </si>
  <si>
    <t>69Kr</t>
  </si>
  <si>
    <t>68Kr</t>
  </si>
  <si>
    <t>92Rb</t>
  </si>
  <si>
    <t>93Rb</t>
  </si>
  <si>
    <t>94Rb</t>
  </si>
  <si>
    <t>95Rb</t>
  </si>
  <si>
    <t>96Rb</t>
  </si>
  <si>
    <t>87Rb</t>
  </si>
  <si>
    <t>88Rb</t>
  </si>
  <si>
    <t>89Rb</t>
  </si>
  <si>
    <t>90Rb</t>
  </si>
  <si>
    <t>91Rb</t>
  </si>
  <si>
    <t>81Rb</t>
  </si>
  <si>
    <t>82Rb</t>
  </si>
  <si>
    <t>83Rb</t>
  </si>
  <si>
    <t>84Rb</t>
  </si>
  <si>
    <t>86Rb</t>
  </si>
  <si>
    <t>77Rb</t>
  </si>
  <si>
    <t>78Rb</t>
  </si>
  <si>
    <t>79Rb</t>
  </si>
  <si>
    <t>80Rb</t>
  </si>
  <si>
    <t>72Rb</t>
  </si>
  <si>
    <t>74Rb</t>
  </si>
  <si>
    <t>75Rb</t>
  </si>
  <si>
    <t>76Rb</t>
  </si>
  <si>
    <t>103Rb</t>
  </si>
  <si>
    <t>97Rb</t>
  </si>
  <si>
    <t>98Rb</t>
  </si>
  <si>
    <t>99Rb</t>
  </si>
  <si>
    <t>100Rb</t>
  </si>
  <si>
    <t>101Rb</t>
  </si>
  <si>
    <t>102Rb</t>
  </si>
  <si>
    <t>105Sr</t>
  </si>
  <si>
    <t>106Sr</t>
  </si>
  <si>
    <t>98Sr</t>
  </si>
  <si>
    <t>99Sr</t>
  </si>
  <si>
    <t>100Sr</t>
  </si>
  <si>
    <t>101Sr</t>
  </si>
  <si>
    <t>102Sr</t>
  </si>
  <si>
    <t>103Sr</t>
  </si>
  <si>
    <t>104Sr</t>
  </si>
  <si>
    <t>94Sr</t>
  </si>
  <si>
    <t>95Sr</t>
  </si>
  <si>
    <t>96Sr</t>
  </si>
  <si>
    <t>97Sr</t>
  </si>
  <si>
    <t>89Sr</t>
  </si>
  <si>
    <t>90Sr</t>
  </si>
  <si>
    <t>91Sr</t>
  </si>
  <si>
    <t>92Sr</t>
  </si>
  <si>
    <t>93Sr</t>
  </si>
  <si>
    <t>83Sr</t>
  </si>
  <si>
    <t>85Sr</t>
  </si>
  <si>
    <t>87Sr</t>
  </si>
  <si>
    <t>78Sr</t>
  </si>
  <si>
    <t>79Sr</t>
  </si>
  <si>
    <t>80Sr</t>
  </si>
  <si>
    <t>81Sr</t>
  </si>
  <si>
    <t>82Sr</t>
  </si>
  <si>
    <t>73Sr</t>
  </si>
  <si>
    <t>74Sr</t>
  </si>
  <si>
    <t>75Sr</t>
  </si>
  <si>
    <t>76Sr</t>
  </si>
  <si>
    <t>77Sr</t>
  </si>
  <si>
    <t>108Y</t>
  </si>
  <si>
    <t>107Y</t>
  </si>
  <si>
    <t>100Y</t>
  </si>
  <si>
    <t>99Y</t>
  </si>
  <si>
    <t>102Y</t>
  </si>
  <si>
    <t>101Y</t>
  </si>
  <si>
    <t>104Y</t>
  </si>
  <si>
    <t>103Y</t>
  </si>
  <si>
    <t>106Y</t>
  </si>
  <si>
    <t>105Y</t>
  </si>
  <si>
    <t>109Y</t>
  </si>
  <si>
    <t>97Y</t>
  </si>
  <si>
    <t>96Y</t>
  </si>
  <si>
    <t>98Y</t>
  </si>
  <si>
    <t>89Y</t>
  </si>
  <si>
    <t>91Y</t>
  </si>
  <si>
    <t>90Y</t>
  </si>
  <si>
    <t>93Y</t>
  </si>
  <si>
    <t>92Y</t>
  </si>
  <si>
    <t>95Y</t>
  </si>
  <si>
    <t>94Y</t>
  </si>
  <si>
    <t>86Y</t>
  </si>
  <si>
    <t>85Y</t>
  </si>
  <si>
    <t>88Y</t>
  </si>
  <si>
    <t>87Y</t>
  </si>
  <si>
    <t>80Y</t>
  </si>
  <si>
    <t>79Y</t>
  </si>
  <si>
    <t>82Y</t>
  </si>
  <si>
    <t>81Y</t>
  </si>
  <si>
    <t>84Y</t>
  </si>
  <si>
    <t>83Y</t>
  </si>
  <si>
    <t>77Y</t>
  </si>
  <si>
    <t>76Y</t>
  </si>
  <si>
    <t>78Y</t>
  </si>
  <si>
    <t>109Zr</t>
  </si>
  <si>
    <t>108Zr</t>
  </si>
  <si>
    <t>107Zr</t>
  </si>
  <si>
    <t>106Zr</t>
  </si>
  <si>
    <t>101Zr</t>
  </si>
  <si>
    <t>100Zr</t>
  </si>
  <si>
    <t>105Zr</t>
  </si>
  <si>
    <t>104Zr</t>
  </si>
  <si>
    <t>103Zr</t>
  </si>
  <si>
    <t>102Zr</t>
  </si>
  <si>
    <t>98Zr</t>
  </si>
  <si>
    <t>97Zr</t>
  </si>
  <si>
    <t>96Zr</t>
  </si>
  <si>
    <t>1.91e+18-1.91e+18</t>
  </si>
  <si>
    <t>95Zr</t>
  </si>
  <si>
    <t>99Zr</t>
  </si>
  <si>
    <t>90Zr</t>
  </si>
  <si>
    <t>93Zr</t>
  </si>
  <si>
    <t>87Zr</t>
  </si>
  <si>
    <t>86Zr</t>
  </si>
  <si>
    <t>85Zr</t>
  </si>
  <si>
    <t>84Zr</t>
  </si>
  <si>
    <t>89Zr</t>
  </si>
  <si>
    <t>88Zr</t>
  </si>
  <si>
    <t>83Zr</t>
  </si>
  <si>
    <t>82Zr</t>
  </si>
  <si>
    <t>81Zr</t>
  </si>
  <si>
    <t>80Zr</t>
  </si>
  <si>
    <t>79Zr</t>
  </si>
  <si>
    <t>112Zr</t>
  </si>
  <si>
    <t>111Zr</t>
  </si>
  <si>
    <t>110Zr</t>
  </si>
  <si>
    <t>114Nb</t>
  </si>
  <si>
    <t>113Nb</t>
  </si>
  <si>
    <t>112Nb</t>
  </si>
  <si>
    <t>111Nb</t>
  </si>
  <si>
    <t>115Nb</t>
  </si>
  <si>
    <t>110Nb</t>
  </si>
  <si>
    <t>109Nb</t>
  </si>
  <si>
    <t>108Nb</t>
  </si>
  <si>
    <t>103Nb</t>
  </si>
  <si>
    <t>102Nb</t>
  </si>
  <si>
    <t>101Nb</t>
  </si>
  <si>
    <t>107Nb</t>
  </si>
  <si>
    <t>106Nb</t>
  </si>
  <si>
    <t>105Nb</t>
  </si>
  <si>
    <t>104Nb</t>
  </si>
  <si>
    <t>100Nb</t>
  </si>
  <si>
    <t>99Nb</t>
  </si>
  <si>
    <t>98Nb</t>
  </si>
  <si>
    <t>97Nb</t>
  </si>
  <si>
    <t>92Nb</t>
  </si>
  <si>
    <t>91Nb</t>
  </si>
  <si>
    <t>96Nb</t>
  </si>
  <si>
    <t>95Nb</t>
  </si>
  <si>
    <t>94Nb</t>
  </si>
  <si>
    <t>93Nb</t>
  </si>
  <si>
    <t>89Nb</t>
  </si>
  <si>
    <t>88Nb</t>
  </si>
  <si>
    <t>87Nb</t>
  </si>
  <si>
    <t>86Nb</t>
  </si>
  <si>
    <t>90Nb</t>
  </si>
  <si>
    <t>85Nb</t>
  </si>
  <si>
    <t>84Nb</t>
  </si>
  <si>
    <t>83Nb</t>
  </si>
  <si>
    <t>82Nb</t>
  </si>
  <si>
    <t>112Mo</t>
  </si>
  <si>
    <t>117Mo</t>
  </si>
  <si>
    <t>118Mo</t>
  </si>
  <si>
    <t>113Mo</t>
  </si>
  <si>
    <t>114Mo</t>
  </si>
  <si>
    <t>115Mo</t>
  </si>
  <si>
    <t>116Mo</t>
  </si>
  <si>
    <t>110Mo</t>
  </si>
  <si>
    <t>111Mo</t>
  </si>
  <si>
    <t>106Mo</t>
  </si>
  <si>
    <t>107Mo</t>
  </si>
  <si>
    <t>108Mo</t>
  </si>
  <si>
    <t>109Mo</t>
  </si>
  <si>
    <t>102Mo</t>
  </si>
  <si>
    <t>103Mo</t>
  </si>
  <si>
    <t>104Mo</t>
  </si>
  <si>
    <t>105Mo</t>
  </si>
  <si>
    <t>99Mo</t>
  </si>
  <si>
    <t>100Mo</t>
  </si>
  <si>
    <t>1.59e+17-1.49e+17</t>
  </si>
  <si>
    <t>101Mo</t>
  </si>
  <si>
    <t>93Mo</t>
  </si>
  <si>
    <t>88Mo</t>
  </si>
  <si>
    <t>89Mo</t>
  </si>
  <si>
    <t>90Mo</t>
  </si>
  <si>
    <t>91Mo</t>
  </si>
  <si>
    <t>84Mo</t>
  </si>
  <si>
    <t>85Mo</t>
  </si>
  <si>
    <t>86Mo</t>
  </si>
  <si>
    <t>87Mo</t>
  </si>
  <si>
    <t>83Mo</t>
  </si>
  <si>
    <t>101Tc</t>
  </si>
  <si>
    <t>102Tc</t>
  </si>
  <si>
    <t>97Tc</t>
  </si>
  <si>
    <t>98Tc</t>
  </si>
  <si>
    <t>99Tc</t>
  </si>
  <si>
    <t>100Tc</t>
  </si>
  <si>
    <t>93Tc</t>
  </si>
  <si>
    <t>94Tc</t>
  </si>
  <si>
    <t>95Tc</t>
  </si>
  <si>
    <t>96Tc</t>
  </si>
  <si>
    <t>90Tc</t>
  </si>
  <si>
    <t>91Tc</t>
  </si>
  <si>
    <t>92Tc</t>
  </si>
  <si>
    <t>86Tc</t>
  </si>
  <si>
    <t>87Tc</t>
  </si>
  <si>
    <t>88Tc</t>
  </si>
  <si>
    <t>89Tc</t>
  </si>
  <si>
    <t>113Tc</t>
  </si>
  <si>
    <t>114Tc</t>
  </si>
  <si>
    <t>119Tc</t>
  </si>
  <si>
    <t>120Tc</t>
  </si>
  <si>
    <t>121Tc</t>
  </si>
  <si>
    <t>115Tc</t>
  </si>
  <si>
    <t>116Tc</t>
  </si>
  <si>
    <t>117Tc</t>
  </si>
  <si>
    <t>118Tc</t>
  </si>
  <si>
    <t>112Tc</t>
  </si>
  <si>
    <t>103Tc</t>
  </si>
  <si>
    <t>108Tc</t>
  </si>
  <si>
    <t>109Tc</t>
  </si>
  <si>
    <t>110Tc</t>
  </si>
  <si>
    <t>111Tc</t>
  </si>
  <si>
    <t>104Tc</t>
  </si>
  <si>
    <t>105Tc</t>
  </si>
  <si>
    <t>106Tc</t>
  </si>
  <si>
    <t>107Tc</t>
  </si>
  <si>
    <t>124Ru</t>
  </si>
  <si>
    <t>114Ru</t>
  </si>
  <si>
    <t>116Ru</t>
  </si>
  <si>
    <t>115Ru</t>
  </si>
  <si>
    <t>122Ru</t>
  </si>
  <si>
    <t>121Ru</t>
  </si>
  <si>
    <t>123Ru</t>
  </si>
  <si>
    <t>118Ru</t>
  </si>
  <si>
    <t>117Ru</t>
  </si>
  <si>
    <t>120Ru</t>
  </si>
  <si>
    <t>119Ru</t>
  </si>
  <si>
    <t>105Ru</t>
  </si>
  <si>
    <t>111Ru</t>
  </si>
  <si>
    <t>110Ru</t>
  </si>
  <si>
    <t>113Ru</t>
  </si>
  <si>
    <t>112Ru</t>
  </si>
  <si>
    <t>107Ru</t>
  </si>
  <si>
    <t>106Ru</t>
  </si>
  <si>
    <t>109Ru</t>
  </si>
  <si>
    <t>108Ru</t>
  </si>
  <si>
    <t>103Ru</t>
  </si>
  <si>
    <t>94Ru</t>
  </si>
  <si>
    <t>95Ru</t>
  </si>
  <si>
    <t>97Ru</t>
  </si>
  <si>
    <t>93Ru</t>
  </si>
  <si>
    <t>92Ru</t>
  </si>
  <si>
    <t>89Ru</t>
  </si>
  <si>
    <t>88Ru</t>
  </si>
  <si>
    <t>91Ru</t>
  </si>
  <si>
    <t>90Ru</t>
  </si>
  <si>
    <t>127Rh</t>
  </si>
  <si>
    <t>126Rh</t>
  </si>
  <si>
    <t>125Rh</t>
  </si>
  <si>
    <t>116Rh</t>
  </si>
  <si>
    <t>115Rh</t>
  </si>
  <si>
    <t>118Rh</t>
  </si>
  <si>
    <t>117Rh</t>
  </si>
  <si>
    <t>124Rh</t>
  </si>
  <si>
    <t>123Rh</t>
  </si>
  <si>
    <t>120Rh</t>
  </si>
  <si>
    <t>119Rh</t>
  </si>
  <si>
    <t>122Rh</t>
  </si>
  <si>
    <t>121Rh</t>
  </si>
  <si>
    <t>105Rh</t>
  </si>
  <si>
    <t>107Rh</t>
  </si>
  <si>
    <t>106Rh</t>
  </si>
  <si>
    <t>113Rh</t>
  </si>
  <si>
    <t>112Rh</t>
  </si>
  <si>
    <t>114Rh</t>
  </si>
  <si>
    <t>109Rh</t>
  </si>
  <si>
    <t>108Rh</t>
  </si>
  <si>
    <t>111Rh</t>
  </si>
  <si>
    <t>110Rh</t>
  </si>
  <si>
    <t>96Rh</t>
  </si>
  <si>
    <t>95Rh</t>
  </si>
  <si>
    <t>102Rh</t>
  </si>
  <si>
    <t>101Rh</t>
  </si>
  <si>
    <t>104Rh</t>
  </si>
  <si>
    <t>103Rh</t>
  </si>
  <si>
    <t>98Rh</t>
  </si>
  <si>
    <t>97Rh</t>
  </si>
  <si>
    <t>100Rh</t>
  </si>
  <si>
    <t>99Rh</t>
  </si>
  <si>
    <t>94Rh</t>
  </si>
  <si>
    <t>91Rh</t>
  </si>
  <si>
    <t>90Rh</t>
  </si>
  <si>
    <t>93Rh</t>
  </si>
  <si>
    <t>92Rh</t>
  </si>
  <si>
    <t>129Pd</t>
  </si>
  <si>
    <t>128Pd</t>
  </si>
  <si>
    <t>127Pd</t>
  </si>
  <si>
    <t>126Pd</t>
  </si>
  <si>
    <t>118Pd</t>
  </si>
  <si>
    <t>117Pd</t>
  </si>
  <si>
    <t>120Pd</t>
  </si>
  <si>
    <t>119Pd</t>
  </si>
  <si>
    <t>116Pd</t>
  </si>
  <si>
    <t>125Pd</t>
  </si>
  <si>
    <t>122Pd</t>
  </si>
  <si>
    <t>121Pd</t>
  </si>
  <si>
    <t>124Pd</t>
  </si>
  <si>
    <t>123Pd</t>
  </si>
  <si>
    <t>107Pd</t>
  </si>
  <si>
    <t>109Pd</t>
  </si>
  <si>
    <t>115Pd</t>
  </si>
  <si>
    <t>114Pd</t>
  </si>
  <si>
    <t>111Pd</t>
  </si>
  <si>
    <t>113Pd</t>
  </si>
  <si>
    <t>112Pd</t>
  </si>
  <si>
    <t>96Pd</t>
  </si>
  <si>
    <t>98Pd</t>
  </si>
  <si>
    <t>97Pd</t>
  </si>
  <si>
    <t>103Pd</t>
  </si>
  <si>
    <t>100Pd</t>
  </si>
  <si>
    <t>99Pd</t>
  </si>
  <si>
    <t>101Pd</t>
  </si>
  <si>
    <t>93Pd</t>
  </si>
  <si>
    <t>92Pd</t>
  </si>
  <si>
    <t>95Pd</t>
  </si>
  <si>
    <t>94Pd</t>
  </si>
  <si>
    <t>91Pd</t>
  </si>
  <si>
    <t>132Ag</t>
  </si>
  <si>
    <t>130Ag</t>
  </si>
  <si>
    <t>131Ag</t>
  </si>
  <si>
    <t>128Ag</t>
  </si>
  <si>
    <t>129Ag</t>
  </si>
  <si>
    <t>127Ag</t>
  </si>
  <si>
    <t>121Ag</t>
  </si>
  <si>
    <t>122Ag</t>
  </si>
  <si>
    <t>119Ag</t>
  </si>
  <si>
    <t>120Ag</t>
  </si>
  <si>
    <t>117Ag</t>
  </si>
  <si>
    <t>118Ag</t>
  </si>
  <si>
    <t>125Ag</t>
  </si>
  <si>
    <t>126Ag</t>
  </si>
  <si>
    <t>123Ag</t>
  </si>
  <si>
    <t>124Ag</t>
  </si>
  <si>
    <t>110Ag</t>
  </si>
  <si>
    <t>111Ag</t>
  </si>
  <si>
    <t>108Ag</t>
  </si>
  <si>
    <t>109Ag</t>
  </si>
  <si>
    <t>107Ag</t>
  </si>
  <si>
    <t>116Ag</t>
  </si>
  <si>
    <t>114Ag</t>
  </si>
  <si>
    <t>115Ag</t>
  </si>
  <si>
    <t>112Ag</t>
  </si>
  <si>
    <t>113Ag</t>
  </si>
  <si>
    <t>99Ag</t>
  </si>
  <si>
    <t>100Ag</t>
  </si>
  <si>
    <t>97Ag</t>
  </si>
  <si>
    <t>98Ag</t>
  </si>
  <si>
    <t>105Ag</t>
  </si>
  <si>
    <t>106Ag</t>
  </si>
  <si>
    <t>103Ag</t>
  </si>
  <si>
    <t>104Ag</t>
  </si>
  <si>
    <t>101Ag</t>
  </si>
  <si>
    <t>102Ag</t>
  </si>
  <si>
    <t>96Ag</t>
  </si>
  <si>
    <t>94Ag</t>
  </si>
  <si>
    <t>95Ag</t>
  </si>
  <si>
    <t>93Ag</t>
  </si>
  <si>
    <t>113Cd</t>
  </si>
  <si>
    <t>111Cd</t>
  </si>
  <si>
    <t>109Cd</t>
  </si>
  <si>
    <t>116Cd</t>
  </si>
  <si>
    <t>8.91e+17-9.00e+17</t>
  </si>
  <si>
    <t>117Cd</t>
  </si>
  <si>
    <t>115Cd</t>
  </si>
  <si>
    <t>101Cd</t>
  </si>
  <si>
    <t>102Cd</t>
  </si>
  <si>
    <t>99Cd</t>
  </si>
  <si>
    <t>100Cd</t>
  </si>
  <si>
    <t>98Cd</t>
  </si>
  <si>
    <t>107Cd</t>
  </si>
  <si>
    <t>105Cd</t>
  </si>
  <si>
    <t>103Cd</t>
  </si>
  <si>
    <t>104Cd</t>
  </si>
  <si>
    <t>96Cd</t>
  </si>
  <si>
    <t>97Cd</t>
  </si>
  <si>
    <t>95Cd</t>
  </si>
  <si>
    <t>134Cd</t>
  </si>
  <si>
    <t>132Cd</t>
  </si>
  <si>
    <t>133Cd</t>
  </si>
  <si>
    <t>130Cd</t>
  </si>
  <si>
    <t>131Cd</t>
  </si>
  <si>
    <t>128Cd</t>
  </si>
  <si>
    <t>129Cd</t>
  </si>
  <si>
    <t>123Cd</t>
  </si>
  <si>
    <t>124Cd</t>
  </si>
  <si>
    <t>121Cd</t>
  </si>
  <si>
    <t>122Cd</t>
  </si>
  <si>
    <t>119Cd</t>
  </si>
  <si>
    <t>120Cd</t>
  </si>
  <si>
    <t>118Cd</t>
  </si>
  <si>
    <t>127Cd</t>
  </si>
  <si>
    <t>125Cd</t>
  </si>
  <si>
    <t>126Cd</t>
  </si>
  <si>
    <t>137In</t>
  </si>
  <si>
    <t>136In</t>
  </si>
  <si>
    <t>135In</t>
  </si>
  <si>
    <t>134In</t>
  </si>
  <si>
    <t>133In</t>
  </si>
  <si>
    <t>132In</t>
  </si>
  <si>
    <t>131In</t>
  </si>
  <si>
    <t>130In</t>
  </si>
  <si>
    <t>129In</t>
  </si>
  <si>
    <t>126In</t>
  </si>
  <si>
    <t>125In</t>
  </si>
  <si>
    <t>124In</t>
  </si>
  <si>
    <t>123In</t>
  </si>
  <si>
    <t>122In</t>
  </si>
  <si>
    <t>121In</t>
  </si>
  <si>
    <t>120In</t>
  </si>
  <si>
    <t>119In</t>
  </si>
  <si>
    <t>128In</t>
  </si>
  <si>
    <t>127In</t>
  </si>
  <si>
    <t>115In</t>
  </si>
  <si>
    <t>114In</t>
  </si>
  <si>
    <t>113In</t>
  </si>
  <si>
    <t>112In</t>
  </si>
  <si>
    <t>111In</t>
  </si>
  <si>
    <t>110In</t>
  </si>
  <si>
    <t>109In</t>
  </si>
  <si>
    <t>118In</t>
  </si>
  <si>
    <t>117In</t>
  </si>
  <si>
    <t>116In</t>
  </si>
  <si>
    <t>104In</t>
  </si>
  <si>
    <t>103In</t>
  </si>
  <si>
    <t>102In</t>
  </si>
  <si>
    <t>101In</t>
  </si>
  <si>
    <t>100In</t>
  </si>
  <si>
    <t>99In</t>
  </si>
  <si>
    <t>108In</t>
  </si>
  <si>
    <t>107In</t>
  </si>
  <si>
    <t>106In</t>
  </si>
  <si>
    <t>105In</t>
  </si>
  <si>
    <t>98In</t>
  </si>
  <si>
    <t>97In</t>
  </si>
  <si>
    <t>99Sn</t>
  </si>
  <si>
    <t>101Sn</t>
  </si>
  <si>
    <t>100Sn</t>
  </si>
  <si>
    <t>103Sn</t>
  </si>
  <si>
    <t>102Sn</t>
  </si>
  <si>
    <t>105Sn</t>
  </si>
  <si>
    <t>104Sn</t>
  </si>
  <si>
    <t>107Sn</t>
  </si>
  <si>
    <t>106Sn</t>
  </si>
  <si>
    <t>109Sn</t>
  </si>
  <si>
    <t>108Sn</t>
  </si>
  <si>
    <t>110Sn</t>
  </si>
  <si>
    <t>111Sn</t>
  </si>
  <si>
    <t>113Sn</t>
  </si>
  <si>
    <t>117Sn</t>
  </si>
  <si>
    <t>119Sn</t>
  </si>
  <si>
    <t>121Sn</t>
  </si>
  <si>
    <t>123Sn</t>
  </si>
  <si>
    <t>125Sn</t>
  </si>
  <si>
    <t>127Sn</t>
  </si>
  <si>
    <t>126Sn</t>
  </si>
  <si>
    <t>129Sn</t>
  </si>
  <si>
    <t>128Sn</t>
  </si>
  <si>
    <t>130Sn</t>
  </si>
  <si>
    <t>132Sn</t>
  </si>
  <si>
    <t>131Sn</t>
  </si>
  <si>
    <t>134Sn</t>
  </si>
  <si>
    <t>133Sn</t>
  </si>
  <si>
    <t>136Sn</t>
  </si>
  <si>
    <t>135Sn</t>
  </si>
  <si>
    <t>138Sn</t>
  </si>
  <si>
    <t>137Sn</t>
  </si>
  <si>
    <t>139Sn</t>
  </si>
  <si>
    <t>105Sb</t>
  </si>
  <si>
    <t>104Sb</t>
  </si>
  <si>
    <t>107Sb</t>
  </si>
  <si>
    <t>106Sb</t>
  </si>
  <si>
    <t>109Sb</t>
  </si>
  <si>
    <t>108Sb</t>
  </si>
  <si>
    <t>110Sb</t>
  </si>
  <si>
    <t>112Sb</t>
  </si>
  <si>
    <t>111Sb</t>
  </si>
  <si>
    <t>114Sb</t>
  </si>
  <si>
    <t>113Sb</t>
  </si>
  <si>
    <t>116Sb</t>
  </si>
  <si>
    <t>115Sb</t>
  </si>
  <si>
    <t>118Sb</t>
  </si>
  <si>
    <t>117Sb</t>
  </si>
  <si>
    <t>120Sb</t>
  </si>
  <si>
    <t>119Sb</t>
  </si>
  <si>
    <t>122Sb</t>
  </si>
  <si>
    <t>125Sb</t>
  </si>
  <si>
    <t>124Sb</t>
  </si>
  <si>
    <t>127Sb</t>
  </si>
  <si>
    <t>126Sb</t>
  </si>
  <si>
    <t>129Sb</t>
  </si>
  <si>
    <t>128Sb</t>
  </si>
  <si>
    <t>130Sb</t>
  </si>
  <si>
    <t>132Sb</t>
  </si>
  <si>
    <t>131Sb</t>
  </si>
  <si>
    <t>134Sb</t>
  </si>
  <si>
    <t>133Sb</t>
  </si>
  <si>
    <t>136Sb</t>
  </si>
  <si>
    <t>135Sb</t>
  </si>
  <si>
    <t>138Sb</t>
  </si>
  <si>
    <t>137Sb</t>
  </si>
  <si>
    <t>140Sb</t>
  </si>
  <si>
    <t>139Sb</t>
  </si>
  <si>
    <t>141Sb</t>
  </si>
  <si>
    <t>142Sb</t>
  </si>
  <si>
    <t>106Te</t>
  </si>
  <si>
    <t>us</t>
  </si>
  <si>
    <t>107Te</t>
  </si>
  <si>
    <t>105Te</t>
  </si>
  <si>
    <t>110Te</t>
  </si>
  <si>
    <t>111Te</t>
  </si>
  <si>
    <t>108Te</t>
  </si>
  <si>
    <t>109Te</t>
  </si>
  <si>
    <t>113Te</t>
  </si>
  <si>
    <t>114Te</t>
  </si>
  <si>
    <t>112Te</t>
  </si>
  <si>
    <t>117Te</t>
  </si>
  <si>
    <t>118Te</t>
  </si>
  <si>
    <t>115Te</t>
  </si>
  <si>
    <t>116Te</t>
  </si>
  <si>
    <t>121Te</t>
  </si>
  <si>
    <t>119Te</t>
  </si>
  <si>
    <t>125Te</t>
  </si>
  <si>
    <t>123Te</t>
  </si>
  <si>
    <t>128Te</t>
  </si>
  <si>
    <t>2.38e+23-2.38e+23</t>
  </si>
  <si>
    <t>129Te</t>
  </si>
  <si>
    <t>127Te</t>
  </si>
  <si>
    <t>130Te</t>
  </si>
  <si>
    <t>131Te</t>
  </si>
  <si>
    <t>132Te</t>
  </si>
  <si>
    <t>135Te</t>
  </si>
  <si>
    <t>136Te</t>
  </si>
  <si>
    <t>133Te</t>
  </si>
  <si>
    <t>134Te</t>
  </si>
  <si>
    <t>139Te</t>
  </si>
  <si>
    <t>140Te</t>
  </si>
  <si>
    <t>137Te</t>
  </si>
  <si>
    <t>138Te</t>
  </si>
  <si>
    <t>141Te</t>
  </si>
  <si>
    <t>142Te</t>
  </si>
  <si>
    <t>143Te</t>
  </si>
  <si>
    <t>144Te</t>
  </si>
  <si>
    <t>108I</t>
  </si>
  <si>
    <t>109I</t>
  </si>
  <si>
    <t>112I</t>
  </si>
  <si>
    <t>110I</t>
  </si>
  <si>
    <t>111I</t>
  </si>
  <si>
    <t>115I</t>
  </si>
  <si>
    <t>116I</t>
  </si>
  <si>
    <t>113I</t>
  </si>
  <si>
    <t>114I</t>
  </si>
  <si>
    <t>119I</t>
  </si>
  <si>
    <t>120I</t>
  </si>
  <si>
    <t>117I</t>
  </si>
  <si>
    <t>118I</t>
  </si>
  <si>
    <t>121I</t>
  </si>
  <si>
    <t>122I</t>
  </si>
  <si>
    <t>123I</t>
  </si>
  <si>
    <t>126I</t>
  </si>
  <si>
    <t>124I</t>
  </si>
  <si>
    <t>125I</t>
  </si>
  <si>
    <t>130I</t>
  </si>
  <si>
    <t>131I</t>
  </si>
  <si>
    <t>128I</t>
  </si>
  <si>
    <t>129I</t>
  </si>
  <si>
    <t>132I</t>
  </si>
  <si>
    <t>133I</t>
  </si>
  <si>
    <t>134I</t>
  </si>
  <si>
    <t>137I</t>
  </si>
  <si>
    <t>138I</t>
  </si>
  <si>
    <t>135I</t>
  </si>
  <si>
    <t>136I</t>
  </si>
  <si>
    <t>141I</t>
  </si>
  <si>
    <t>142I</t>
  </si>
  <si>
    <t>139I</t>
  </si>
  <si>
    <t>140I</t>
  </si>
  <si>
    <t>144I</t>
  </si>
  <si>
    <t>145I</t>
  </si>
  <si>
    <t>143I</t>
  </si>
  <si>
    <t>146I</t>
  </si>
  <si>
    <t>125Xe</t>
  </si>
  <si>
    <t>129Xe</t>
  </si>
  <si>
    <t>127Xe</t>
  </si>
  <si>
    <t>133Xe</t>
  </si>
  <si>
    <t>131Xe</t>
  </si>
  <si>
    <t>136Xe</t>
  </si>
  <si>
    <t>4.85e+19-4.85e+19</t>
  </si>
  <si>
    <t>135Xe</t>
  </si>
  <si>
    <t>134Xe</t>
  </si>
  <si>
    <t>140Xe</t>
  </si>
  <si>
    <t>139Xe</t>
  </si>
  <si>
    <t>138Xe</t>
  </si>
  <si>
    <t>137Xe</t>
  </si>
  <si>
    <t>143Xe</t>
  </si>
  <si>
    <t>142Xe</t>
  </si>
  <si>
    <t>141Xe</t>
  </si>
  <si>
    <t>147Xe</t>
  </si>
  <si>
    <t>146Xe</t>
  </si>
  <si>
    <t>145Xe</t>
  </si>
  <si>
    <t>144Xe</t>
  </si>
  <si>
    <t>148Xe</t>
  </si>
  <si>
    <t>111Xe</t>
  </si>
  <si>
    <t>110Xe</t>
  </si>
  <si>
    <t>109Xe</t>
  </si>
  <si>
    <t>108Xe</t>
  </si>
  <si>
    <t>113Xe</t>
  </si>
  <si>
    <t>112Xe</t>
  </si>
  <si>
    <t>114Xe</t>
  </si>
  <si>
    <t>118Xe</t>
  </si>
  <si>
    <t>117Xe</t>
  </si>
  <si>
    <t>116Xe</t>
  </si>
  <si>
    <t>115Xe</t>
  </si>
  <si>
    <t>122Xe</t>
  </si>
  <si>
    <t>121Xe</t>
  </si>
  <si>
    <t>120Xe</t>
  </si>
  <si>
    <t>119Xe</t>
  </si>
  <si>
    <t>123Xe</t>
  </si>
  <si>
    <t>113Cs</t>
  </si>
  <si>
    <t>112Cs</t>
  </si>
  <si>
    <t>114Cs</t>
  </si>
  <si>
    <t>116Cs</t>
  </si>
  <si>
    <t>115Cs</t>
  </si>
  <si>
    <t>120Cs</t>
  </si>
  <si>
    <t>119Cs</t>
  </si>
  <si>
    <t>118Cs</t>
  </si>
  <si>
    <t>117Cs</t>
  </si>
  <si>
    <t>124Cs</t>
  </si>
  <si>
    <t>123Cs</t>
  </si>
  <si>
    <t>122Cs</t>
  </si>
  <si>
    <t>121Cs</t>
  </si>
  <si>
    <t>127Cs</t>
  </si>
  <si>
    <t>126Cs</t>
  </si>
  <si>
    <t>125Cs</t>
  </si>
  <si>
    <t>131Cs</t>
  </si>
  <si>
    <t>130Cs</t>
  </si>
  <si>
    <t>129Cs</t>
  </si>
  <si>
    <t>128Cs</t>
  </si>
  <si>
    <t>134Cs</t>
  </si>
  <si>
    <t>132Cs</t>
  </si>
  <si>
    <t>138Cs</t>
  </si>
  <si>
    <t>137Cs</t>
  </si>
  <si>
    <t>136Cs</t>
  </si>
  <si>
    <t>135Cs</t>
  </si>
  <si>
    <t>142Cs</t>
  </si>
  <si>
    <t>141Cs</t>
  </si>
  <si>
    <t>140Cs</t>
  </si>
  <si>
    <t>139Cs</t>
  </si>
  <si>
    <t>144Cs</t>
  </si>
  <si>
    <t>143Cs</t>
  </si>
  <si>
    <t>145Cs</t>
  </si>
  <si>
    <t>149Cs</t>
  </si>
  <si>
    <t>148Cs</t>
  </si>
  <si>
    <t>147Cs</t>
  </si>
  <si>
    <t>146Cs</t>
  </si>
  <si>
    <t>151Cs</t>
  </si>
  <si>
    <t>150Cs</t>
  </si>
  <si>
    <t>148Ba</t>
  </si>
  <si>
    <t>149Ba</t>
  </si>
  <si>
    <t>150Ba</t>
  </si>
  <si>
    <t>151Ba</t>
  </si>
  <si>
    <t>146Ba</t>
  </si>
  <si>
    <t>147Ba</t>
  </si>
  <si>
    <t>152Ba</t>
  </si>
  <si>
    <t>153Ba</t>
  </si>
  <si>
    <t>154Ba</t>
  </si>
  <si>
    <t>114Ba</t>
  </si>
  <si>
    <t>115Ba</t>
  </si>
  <si>
    <t>116Ba</t>
  </si>
  <si>
    <t>117Ba</t>
  </si>
  <si>
    <t>118Ba</t>
  </si>
  <si>
    <t>123Ba</t>
  </si>
  <si>
    <t>124Ba</t>
  </si>
  <si>
    <t>125Ba</t>
  </si>
  <si>
    <t>119Ba</t>
  </si>
  <si>
    <t>120Ba</t>
  </si>
  <si>
    <t>121Ba</t>
  </si>
  <si>
    <t>122Ba</t>
  </si>
  <si>
    <t>126Ba</t>
  </si>
  <si>
    <t>127Ba</t>
  </si>
  <si>
    <t>128Ba</t>
  </si>
  <si>
    <t>129Ba</t>
  </si>
  <si>
    <t>135Ba</t>
  </si>
  <si>
    <t>131Ba</t>
  </si>
  <si>
    <t>133Ba</t>
  </si>
  <si>
    <t>137Ba</t>
  </si>
  <si>
    <t>139Ba</t>
  </si>
  <si>
    <t>140Ba</t>
  </si>
  <si>
    <t>136Ba</t>
  </si>
  <si>
    <t>145Ba</t>
  </si>
  <si>
    <t>141Ba</t>
  </si>
  <si>
    <t>142Ba</t>
  </si>
  <si>
    <t>143Ba</t>
  </si>
  <si>
    <t>144Ba</t>
  </si>
  <si>
    <t>117La</t>
  </si>
  <si>
    <t>120La</t>
  </si>
  <si>
    <t>125La</t>
  </si>
  <si>
    <t>126La</t>
  </si>
  <si>
    <t>121La</t>
  </si>
  <si>
    <t>122La</t>
  </si>
  <si>
    <t>123La</t>
  </si>
  <si>
    <t>124La</t>
  </si>
  <si>
    <t>128La</t>
  </si>
  <si>
    <t>129La</t>
  </si>
  <si>
    <t>130La</t>
  </si>
  <si>
    <t>131La</t>
  </si>
  <si>
    <t>127La</t>
  </si>
  <si>
    <t>136La</t>
  </si>
  <si>
    <t>132La</t>
  </si>
  <si>
    <t>133La</t>
  </si>
  <si>
    <t>134La</t>
  </si>
  <si>
    <t>135La</t>
  </si>
  <si>
    <t>140La</t>
  </si>
  <si>
    <t>141La</t>
  </si>
  <si>
    <t>142La</t>
  </si>
  <si>
    <t>137La</t>
  </si>
  <si>
    <t>138La</t>
  </si>
  <si>
    <t>143La</t>
  </si>
  <si>
    <t>144La</t>
  </si>
  <si>
    <t>145La</t>
  </si>
  <si>
    <t>146La</t>
  </si>
  <si>
    <t>150La</t>
  </si>
  <si>
    <t>151La</t>
  </si>
  <si>
    <t>152La</t>
  </si>
  <si>
    <t>153La</t>
  </si>
  <si>
    <t>147La</t>
  </si>
  <si>
    <t>148La</t>
  </si>
  <si>
    <t>149La</t>
  </si>
  <si>
    <t>154La</t>
  </si>
  <si>
    <t>155La</t>
  </si>
  <si>
    <t>156La</t>
  </si>
  <si>
    <t>158Ce</t>
  </si>
  <si>
    <t>121Ce</t>
  </si>
  <si>
    <t>127Ce</t>
  </si>
  <si>
    <t>123Ce</t>
  </si>
  <si>
    <t>124Ce</t>
  </si>
  <si>
    <t>125Ce</t>
  </si>
  <si>
    <t>126Ce</t>
  </si>
  <si>
    <t>130Ce</t>
  </si>
  <si>
    <t>131Ce</t>
  </si>
  <si>
    <t>132Ce</t>
  </si>
  <si>
    <t>133Ce</t>
  </si>
  <si>
    <t>128Ce</t>
  </si>
  <si>
    <t>129Ce</t>
  </si>
  <si>
    <t>134Ce</t>
  </si>
  <si>
    <t>135Ce</t>
  </si>
  <si>
    <t>137Ce</t>
  </si>
  <si>
    <t>141Ce</t>
  </si>
  <si>
    <t>143Ce</t>
  </si>
  <si>
    <t>144Ce</t>
  </si>
  <si>
    <t>138Ce</t>
  </si>
  <si>
    <t>139Ce</t>
  </si>
  <si>
    <t>145Ce</t>
  </si>
  <si>
    <t>146Ce</t>
  </si>
  <si>
    <t>147Ce</t>
  </si>
  <si>
    <t>152Ce</t>
  </si>
  <si>
    <t>153Ce</t>
  </si>
  <si>
    <t>154Ce</t>
  </si>
  <si>
    <t>155Ce</t>
  </si>
  <si>
    <t>148Ce</t>
  </si>
  <si>
    <t>149Ce</t>
  </si>
  <si>
    <t>150Ce</t>
  </si>
  <si>
    <t>151Ce</t>
  </si>
  <si>
    <t>156Ce</t>
  </si>
  <si>
    <t>157Ce</t>
  </si>
  <si>
    <t>159Pr</t>
  </si>
  <si>
    <t>160Pr</t>
  </si>
  <si>
    <t>144Pr</t>
  </si>
  <si>
    <t>143Pr</t>
  </si>
  <si>
    <t>146Pr</t>
  </si>
  <si>
    <t>145Pr</t>
  </si>
  <si>
    <t>140Pr</t>
  </si>
  <si>
    <t>139Pr</t>
  </si>
  <si>
    <t>142Pr</t>
  </si>
  <si>
    <t>148Pr</t>
  </si>
  <si>
    <t>Î²â»</t>
  </si>
  <si>
    <t>147Pr</t>
  </si>
  <si>
    <t>149Pr</t>
  </si>
  <si>
    <t>155Pr</t>
  </si>
  <si>
    <t>154Pr</t>
  </si>
  <si>
    <t>157Pr</t>
  </si>
  <si>
    <t>156Pr</t>
  </si>
  <si>
    <t>151Pr</t>
  </si>
  <si>
    <t>150Pr</t>
  </si>
  <si>
    <t>153Pr</t>
  </si>
  <si>
    <t>152Pr</t>
  </si>
  <si>
    <t>158Pr</t>
  </si>
  <si>
    <t>121Pr</t>
  </si>
  <si>
    <t>124Pr</t>
  </si>
  <si>
    <t>126Pr</t>
  </si>
  <si>
    <t>125Pr</t>
  </si>
  <si>
    <t>128Pr</t>
  </si>
  <si>
    <t>127Pr</t>
  </si>
  <si>
    <t>133Pr</t>
  </si>
  <si>
    <t>132Pr</t>
  </si>
  <si>
    <t>135Pr</t>
  </si>
  <si>
    <t>134Pr</t>
  </si>
  <si>
    <t>129Pr</t>
  </si>
  <si>
    <t>131Pr</t>
  </si>
  <si>
    <t>130Pr</t>
  </si>
  <si>
    <t>137Pr</t>
  </si>
  <si>
    <t>136Pr</t>
  </si>
  <si>
    <t>138Pr</t>
  </si>
  <si>
    <t>161Nd</t>
  </si>
  <si>
    <t>162Nd</t>
  </si>
  <si>
    <t>160Nd</t>
  </si>
  <si>
    <t>134Nd</t>
  </si>
  <si>
    <t>133Nd</t>
  </si>
  <si>
    <t>132Nd</t>
  </si>
  <si>
    <t>131Nd</t>
  </si>
  <si>
    <t>130Nd</t>
  </si>
  <si>
    <t>139Nd</t>
  </si>
  <si>
    <t>138Nd</t>
  </si>
  <si>
    <t>137Nd</t>
  </si>
  <si>
    <t>136Nd</t>
  </si>
  <si>
    <t>135Nd</t>
  </si>
  <si>
    <t>144Nd</t>
  </si>
  <si>
    <t>141Nd</t>
  </si>
  <si>
    <t>140Nd</t>
  </si>
  <si>
    <t>149Nd</t>
  </si>
  <si>
    <t>147Nd</t>
  </si>
  <si>
    <t>156Nd</t>
  </si>
  <si>
    <t>155Nd</t>
  </si>
  <si>
    <t>154Nd</t>
  </si>
  <si>
    <t>153Nd</t>
  </si>
  <si>
    <t>152Nd</t>
  </si>
  <si>
    <t>151Nd</t>
  </si>
  <si>
    <t>150Nd</t>
  </si>
  <si>
    <t>159Nd</t>
  </si>
  <si>
    <t>158Nd</t>
  </si>
  <si>
    <t>157Nd</t>
  </si>
  <si>
    <t>129Nd</t>
  </si>
  <si>
    <t>127Nd</t>
  </si>
  <si>
    <t>125Nd</t>
  </si>
  <si>
    <t>130Pm</t>
  </si>
  <si>
    <t>129Pm</t>
  </si>
  <si>
    <t>128Pm</t>
  </si>
  <si>
    <t>136Pm</t>
  </si>
  <si>
    <t>135Pm</t>
  </si>
  <si>
    <t>134Pm</t>
  </si>
  <si>
    <t>133Pm</t>
  </si>
  <si>
    <t>132Pm</t>
  </si>
  <si>
    <t>131Pm</t>
  </si>
  <si>
    <t>140Pm</t>
  </si>
  <si>
    <t>139Pm</t>
  </si>
  <si>
    <t>138Pm</t>
  </si>
  <si>
    <t>137Pm</t>
  </si>
  <si>
    <t>147Pm</t>
  </si>
  <si>
    <t>146Pm</t>
  </si>
  <si>
    <t>145Pm</t>
  </si>
  <si>
    <t>144Pm</t>
  </si>
  <si>
    <t>143Pm</t>
  </si>
  <si>
    <t>142Pm</t>
  </si>
  <si>
    <t>141Pm</t>
  </si>
  <si>
    <t>150Pm</t>
  </si>
  <si>
    <t>149Pm</t>
  </si>
  <si>
    <t>148Pm</t>
  </si>
  <si>
    <t>158Pm</t>
  </si>
  <si>
    <t>157Pm</t>
  </si>
  <si>
    <t>156Pm</t>
  </si>
  <si>
    <t>155Pm</t>
  </si>
  <si>
    <t>154Pm</t>
  </si>
  <si>
    <t>153Pm</t>
  </si>
  <si>
    <t>152Pm</t>
  </si>
  <si>
    <t>151Pm</t>
  </si>
  <si>
    <t>160Pm</t>
  </si>
  <si>
    <t>159Pm</t>
  </si>
  <si>
    <t>165Pm</t>
  </si>
  <si>
    <t>161Pm</t>
  </si>
  <si>
    <t>162Pm</t>
  </si>
  <si>
    <t>163Pm</t>
  </si>
  <si>
    <t>164Pm</t>
  </si>
  <si>
    <t>129Sm</t>
  </si>
  <si>
    <t>131Sm</t>
  </si>
  <si>
    <t>139Sm</t>
  </si>
  <si>
    <t>140Sm</t>
  </si>
  <si>
    <t>141Sm</t>
  </si>
  <si>
    <t>132Sm</t>
  </si>
  <si>
    <t>133Sm</t>
  </si>
  <si>
    <t>134Sm</t>
  </si>
  <si>
    <t>135Sm</t>
  </si>
  <si>
    <t>136Sm</t>
  </si>
  <si>
    <t>137Sm</t>
  </si>
  <si>
    <t>138Sm</t>
  </si>
  <si>
    <t>151Sm</t>
  </si>
  <si>
    <t>142Sm</t>
  </si>
  <si>
    <t>143Sm</t>
  </si>
  <si>
    <t>145Sm</t>
  </si>
  <si>
    <t>146Sm</t>
  </si>
  <si>
    <t>147Sm</t>
  </si>
  <si>
    <t>148Sm</t>
  </si>
  <si>
    <t>9.73e+14-9.88e+14</t>
  </si>
  <si>
    <t>164Sm</t>
  </si>
  <si>
    <t>163Sm</t>
  </si>
  <si>
    <t>162Sm</t>
  </si>
  <si>
    <t>168Sm</t>
  </si>
  <si>
    <t>167Sm</t>
  </si>
  <si>
    <t>166Sm</t>
  </si>
  <si>
    <t>165Sm</t>
  </si>
  <si>
    <t>161Sm</t>
  </si>
  <si>
    <t>153Sm</t>
  </si>
  <si>
    <t>155Sm</t>
  </si>
  <si>
    <t>156Sm</t>
  </si>
  <si>
    <t>157Sm</t>
  </si>
  <si>
    <t>158Sm</t>
  </si>
  <si>
    <t>159Sm</t>
  </si>
  <si>
    <t>160Sm</t>
  </si>
  <si>
    <t>170Eu</t>
  </si>
  <si>
    <t>169Eu</t>
  </si>
  <si>
    <t>164Eu</t>
  </si>
  <si>
    <t>163Eu</t>
  </si>
  <si>
    <t>166Eu</t>
  </si>
  <si>
    <t>165Eu</t>
  </si>
  <si>
    <t>168Eu</t>
  </si>
  <si>
    <t>167Eu</t>
  </si>
  <si>
    <t>130Eu</t>
  </si>
  <si>
    <t>131Eu</t>
  </si>
  <si>
    <t>141Eu</t>
  </si>
  <si>
    <t>142Eu</t>
  </si>
  <si>
    <t>134Eu</t>
  </si>
  <si>
    <t>135Eu</t>
  </si>
  <si>
    <t>136Eu</t>
  </si>
  <si>
    <t>137Eu</t>
  </si>
  <si>
    <t>138Eu</t>
  </si>
  <si>
    <t>139Eu</t>
  </si>
  <si>
    <t>140Eu</t>
  </si>
  <si>
    <t>152Eu</t>
  </si>
  <si>
    <t>143Eu</t>
  </si>
  <si>
    <t>144Eu</t>
  </si>
  <si>
    <t>145Eu</t>
  </si>
  <si>
    <t>146Eu</t>
  </si>
  <si>
    <t>147Eu</t>
  </si>
  <si>
    <t>148Eu</t>
  </si>
  <si>
    <t>149Eu</t>
  </si>
  <si>
    <t>150Eu</t>
  </si>
  <si>
    <t>151Eu</t>
  </si>
  <si>
    <t>154Eu</t>
  </si>
  <si>
    <t>155Eu</t>
  </si>
  <si>
    <t>156Eu</t>
  </si>
  <si>
    <t>157Eu</t>
  </si>
  <si>
    <t>158Eu</t>
  </si>
  <si>
    <t>159Eu</t>
  </si>
  <si>
    <t>160Eu</t>
  </si>
  <si>
    <t>161Eu</t>
  </si>
  <si>
    <t>162Eu</t>
  </si>
  <si>
    <t>143Gd</t>
  </si>
  <si>
    <t>135Gd</t>
  </si>
  <si>
    <t>138Gd</t>
  </si>
  <si>
    <t>137Gd</t>
  </si>
  <si>
    <t>140Gd</t>
  </si>
  <si>
    <t>139Gd</t>
  </si>
  <si>
    <t>142Gd</t>
  </si>
  <si>
    <t>141Gd</t>
  </si>
  <si>
    <t>145Gd</t>
  </si>
  <si>
    <t>144Gd</t>
  </si>
  <si>
    <t>147Gd</t>
  </si>
  <si>
    <t>146Gd</t>
  </si>
  <si>
    <t>149Gd</t>
  </si>
  <si>
    <t>148Gd</t>
  </si>
  <si>
    <t>151Gd</t>
  </si>
  <si>
    <t>150Gd</t>
  </si>
  <si>
    <t>153Gd</t>
  </si>
  <si>
    <t>152Gd</t>
  </si>
  <si>
    <t>159Gd</t>
  </si>
  <si>
    <t>162Gd</t>
  </si>
  <si>
    <t>161Gd</t>
  </si>
  <si>
    <t>163Gd</t>
  </si>
  <si>
    <t>168Gd</t>
  </si>
  <si>
    <t>167Gd</t>
  </si>
  <si>
    <t>166Gd</t>
  </si>
  <si>
    <t>165Gd</t>
  </si>
  <si>
    <t>164Gd</t>
  </si>
  <si>
    <t>172Gd</t>
  </si>
  <si>
    <t>171Gd</t>
  </si>
  <si>
    <t>170Gd</t>
  </si>
  <si>
    <t>169Gd</t>
  </si>
  <si>
    <t>166Tb</t>
  </si>
  <si>
    <t>165Tb</t>
  </si>
  <si>
    <t>168Tb</t>
  </si>
  <si>
    <t>167Tb</t>
  </si>
  <si>
    <t>170Tb</t>
  </si>
  <si>
    <t>169Tb</t>
  </si>
  <si>
    <t>172Tb</t>
  </si>
  <si>
    <t>171Tb</t>
  </si>
  <si>
    <t>145Tb</t>
  </si>
  <si>
    <t>147Tb</t>
  </si>
  <si>
    <t>146Tb</t>
  </si>
  <si>
    <t>149Tb</t>
  </si>
  <si>
    <t>148Tb</t>
  </si>
  <si>
    <t>151Tb</t>
  </si>
  <si>
    <t>150Tb</t>
  </si>
  <si>
    <t>153Tb</t>
  </si>
  <si>
    <t>152Tb</t>
  </si>
  <si>
    <t>154Tb</t>
  </si>
  <si>
    <t>156Tb</t>
  </si>
  <si>
    <t>155Tb</t>
  </si>
  <si>
    <t>158Tb</t>
  </si>
  <si>
    <t>157Tb</t>
  </si>
  <si>
    <t>160Tb</t>
  </si>
  <si>
    <t>162Tb</t>
  </si>
  <si>
    <t>161Tb</t>
  </si>
  <si>
    <t>164Tb</t>
  </si>
  <si>
    <t>163Tb</t>
  </si>
  <si>
    <t>135Tb</t>
  </si>
  <si>
    <t>140Tb</t>
  </si>
  <si>
    <t>139Tb</t>
  </si>
  <si>
    <t>142Tb</t>
  </si>
  <si>
    <t>141Tb</t>
  </si>
  <si>
    <t>144Tb</t>
  </si>
  <si>
    <t>143Tb</t>
  </si>
  <si>
    <t>141Dy</t>
  </si>
  <si>
    <t>142Dy</t>
  </si>
  <si>
    <t>139Dy</t>
  </si>
  <si>
    <t>145Dy</t>
  </si>
  <si>
    <t>143Dy</t>
  </si>
  <si>
    <t>144Dy</t>
  </si>
  <si>
    <t>148Dy</t>
  </si>
  <si>
    <t>149Dy</t>
  </si>
  <si>
    <t>146Dy</t>
  </si>
  <si>
    <t>147Dy</t>
  </si>
  <si>
    <t>152Dy</t>
  </si>
  <si>
    <t>153Dy</t>
  </si>
  <si>
    <t>150Dy</t>
  </si>
  <si>
    <t>151Dy</t>
  </si>
  <si>
    <t>154Dy</t>
  </si>
  <si>
    <t>155Dy</t>
  </si>
  <si>
    <t>159Dy</t>
  </si>
  <si>
    <t>157Dy</t>
  </si>
  <si>
    <t>165Dy</t>
  </si>
  <si>
    <t>168Dy</t>
  </si>
  <si>
    <t>167Dy</t>
  </si>
  <si>
    <t>166Dy</t>
  </si>
  <si>
    <t>172Dy</t>
  </si>
  <si>
    <t>171Dy</t>
  </si>
  <si>
    <t>170Dy</t>
  </si>
  <si>
    <t>169Dy</t>
  </si>
  <si>
    <t>173Dy</t>
  </si>
  <si>
    <t>140Ho</t>
  </si>
  <si>
    <t>144Ho</t>
  </si>
  <si>
    <t>141Ho</t>
  </si>
  <si>
    <t>142Ho</t>
  </si>
  <si>
    <t>145Ho</t>
  </si>
  <si>
    <t>146Ho</t>
  </si>
  <si>
    <t>147Ho</t>
  </si>
  <si>
    <t>150Ho</t>
  </si>
  <si>
    <t>151Ho</t>
  </si>
  <si>
    <t>148Ho</t>
  </si>
  <si>
    <t>149Ho</t>
  </si>
  <si>
    <t>154Ho</t>
  </si>
  <si>
    <t>155Ho</t>
  </si>
  <si>
    <t>152Ho</t>
  </si>
  <si>
    <t>153Ho</t>
  </si>
  <si>
    <t>156Ho</t>
  </si>
  <si>
    <t>157Ho</t>
  </si>
  <si>
    <t>158Ho</t>
  </si>
  <si>
    <t>161Ho</t>
  </si>
  <si>
    <t>162Ho</t>
  </si>
  <si>
    <t>159Ho</t>
  </si>
  <si>
    <t>160Ho</t>
  </si>
  <si>
    <t>166Ho</t>
  </si>
  <si>
    <t>163Ho</t>
  </si>
  <si>
    <t>164Ho</t>
  </si>
  <si>
    <t>168Ho</t>
  </si>
  <si>
    <t>167Ho</t>
  </si>
  <si>
    <t>170Ho</t>
  </si>
  <si>
    <t>169Ho</t>
  </si>
  <si>
    <t>172Ho</t>
  </si>
  <si>
    <t>171Ho</t>
  </si>
  <si>
    <t>174Ho</t>
  </si>
  <si>
    <t>173Ho</t>
  </si>
  <si>
    <t>175Ho</t>
  </si>
  <si>
    <t>175Er</t>
  </si>
  <si>
    <t>174Er</t>
  </si>
  <si>
    <t>173Er</t>
  </si>
  <si>
    <t>172Er</t>
  </si>
  <si>
    <t>171Er</t>
  </si>
  <si>
    <t>169Er</t>
  </si>
  <si>
    <t>146Er</t>
  </si>
  <si>
    <t>145Er</t>
  </si>
  <si>
    <t>147Er</t>
  </si>
  <si>
    <t>149Er</t>
  </si>
  <si>
    <t>148Er</t>
  </si>
  <si>
    <t>153Er</t>
  </si>
  <si>
    <t>152Er</t>
  </si>
  <si>
    <t>151Er</t>
  </si>
  <si>
    <t>150Er</t>
  </si>
  <si>
    <t>157Er</t>
  </si>
  <si>
    <t>156Er</t>
  </si>
  <si>
    <t>155Er</t>
  </si>
  <si>
    <t>154Er</t>
  </si>
  <si>
    <t>160Er</t>
  </si>
  <si>
    <t>159Er</t>
  </si>
  <si>
    <t>158Er</t>
  </si>
  <si>
    <t>163Er</t>
  </si>
  <si>
    <t>161Er</t>
  </si>
  <si>
    <t>167Er</t>
  </si>
  <si>
    <t>165Er</t>
  </si>
  <si>
    <t>144Tm</t>
  </si>
  <si>
    <t>148Tm</t>
  </si>
  <si>
    <t>147Tm</t>
  </si>
  <si>
    <t>146Tm</t>
  </si>
  <si>
    <t>145Tm</t>
  </si>
  <si>
    <t>151Tm</t>
  </si>
  <si>
    <t>150Tm</t>
  </si>
  <si>
    <t>149Tm</t>
  </si>
  <si>
    <t>155Tm</t>
  </si>
  <si>
    <t>154Tm</t>
  </si>
  <si>
    <t>153Tm</t>
  </si>
  <si>
    <t>152Tm</t>
  </si>
  <si>
    <t>158Tm</t>
  </si>
  <si>
    <t>157Tm</t>
  </si>
  <si>
    <t>156Tm</t>
  </si>
  <si>
    <t>162Tm</t>
  </si>
  <si>
    <t>161Tm</t>
  </si>
  <si>
    <t>160Tm</t>
  </si>
  <si>
    <t>159Tm</t>
  </si>
  <si>
    <t>166Tm</t>
  </si>
  <si>
    <t>165Tm</t>
  </si>
  <si>
    <t>164Tm</t>
  </si>
  <si>
    <t>163Tm</t>
  </si>
  <si>
    <t>168Tm</t>
  </si>
  <si>
    <t>167Tm</t>
  </si>
  <si>
    <t>177Tm</t>
  </si>
  <si>
    <t>174Tm</t>
  </si>
  <si>
    <t>173Tm</t>
  </si>
  <si>
    <t>176Tm</t>
  </si>
  <si>
    <t>175Tm</t>
  </si>
  <si>
    <t>170Tm</t>
  </si>
  <si>
    <t>172Tm</t>
  </si>
  <si>
    <t>171Tm</t>
  </si>
  <si>
    <t>149Yb</t>
  </si>
  <si>
    <t>159Yb</t>
  </si>
  <si>
    <t>156Yb</t>
  </si>
  <si>
    <t>155Yb</t>
  </si>
  <si>
    <t>158Yb</t>
  </si>
  <si>
    <t>157Yb</t>
  </si>
  <si>
    <t>152Yb</t>
  </si>
  <si>
    <t>151Yb</t>
  </si>
  <si>
    <t>154Yb</t>
  </si>
  <si>
    <t>153Yb</t>
  </si>
  <si>
    <t>167Yb</t>
  </si>
  <si>
    <t>166Yb</t>
  </si>
  <si>
    <t>169Yb</t>
  </si>
  <si>
    <t>163Yb</t>
  </si>
  <si>
    <t>162Yb</t>
  </si>
  <si>
    <t>165Yb</t>
  </si>
  <si>
    <t>164Yb</t>
  </si>
  <si>
    <t>161Yb</t>
  </si>
  <si>
    <t>160Yb</t>
  </si>
  <si>
    <t>180Yb</t>
  </si>
  <si>
    <t>175Yb</t>
  </si>
  <si>
    <t>179Yb</t>
  </si>
  <si>
    <t>178Yb</t>
  </si>
  <si>
    <t>177Yb</t>
  </si>
  <si>
    <t>176Yb</t>
  </si>
  <si>
    <t>173Lu</t>
  </si>
  <si>
    <t>172Lu</t>
  </si>
  <si>
    <t>174Lu</t>
  </si>
  <si>
    <t>177Lu</t>
  </si>
  <si>
    <t>176Lu</t>
  </si>
  <si>
    <t>179Lu</t>
  </si>
  <si>
    <t>178Lu</t>
  </si>
  <si>
    <t>180Lu</t>
  </si>
  <si>
    <t>182Lu</t>
  </si>
  <si>
    <t>181Lu</t>
  </si>
  <si>
    <t>171Lu</t>
  </si>
  <si>
    <t>184Lu</t>
  </si>
  <si>
    <t>183Lu</t>
  </si>
  <si>
    <t>158Lu</t>
  </si>
  <si>
    <t>157Lu</t>
  </si>
  <si>
    <t>160Lu</t>
  </si>
  <si>
    <t>159Lu</t>
  </si>
  <si>
    <t>154Lu</t>
  </si>
  <si>
    <t>153Lu</t>
  </si>
  <si>
    <t>156Lu</t>
  </si>
  <si>
    <t>155Lu</t>
  </si>
  <si>
    <t>152Lu</t>
  </si>
  <si>
    <t>151Lu</t>
  </si>
  <si>
    <t>169Lu</t>
  </si>
  <si>
    <t>168Lu</t>
  </si>
  <si>
    <t>170Lu</t>
  </si>
  <si>
    <t>165Lu</t>
  </si>
  <si>
    <t>164Lu</t>
  </si>
  <si>
    <t>167Lu</t>
  </si>
  <si>
    <t>&amp;ge;1</t>
  </si>
  <si>
    <t>166Lu</t>
  </si>
  <si>
    <t>161Lu</t>
  </si>
  <si>
    <t>163Lu</t>
  </si>
  <si>
    <t>162Lu</t>
  </si>
  <si>
    <t>150Lu</t>
  </si>
  <si>
    <t>161Hf</t>
  </si>
  <si>
    <t>159Hf</t>
  </si>
  <si>
    <t>160Hf</t>
  </si>
  <si>
    <t>157Hf</t>
  </si>
  <si>
    <t>158Hf</t>
  </si>
  <si>
    <t>155Hf</t>
  </si>
  <si>
    <t>156Hf</t>
  </si>
  <si>
    <t>154Hf</t>
  </si>
  <si>
    <t>170Hf</t>
  </si>
  <si>
    <t>171Hf</t>
  </si>
  <si>
    <t>168Hf</t>
  </si>
  <si>
    <t>169Hf</t>
  </si>
  <si>
    <t>166Hf</t>
  </si>
  <si>
    <t>167Hf</t>
  </si>
  <si>
    <t>164Hf</t>
  </si>
  <si>
    <t>165Hf</t>
  </si>
  <si>
    <t>162Hf</t>
  </si>
  <si>
    <t>163Hf</t>
  </si>
  <si>
    <t>181Hf</t>
  </si>
  <si>
    <t>180Hf</t>
  </si>
  <si>
    <t>179Hf</t>
  </si>
  <si>
    <t>178Hf</t>
  </si>
  <si>
    <t>177Hf</t>
  </si>
  <si>
    <t>175Hf</t>
  </si>
  <si>
    <t>174Hf</t>
  </si>
  <si>
    <t>173Hf</t>
  </si>
  <si>
    <t>172Hf</t>
  </si>
  <si>
    <t>182Hf</t>
  </si>
  <si>
    <t>186Hf</t>
  </si>
  <si>
    <t>185Hf</t>
  </si>
  <si>
    <t>184Hf</t>
  </si>
  <si>
    <t>183Hf</t>
  </si>
  <si>
    <t>161Ta</t>
  </si>
  <si>
    <t>162Ta</t>
  </si>
  <si>
    <t>159Ta</t>
  </si>
  <si>
    <t>160Ta</t>
  </si>
  <si>
    <t>157Ta</t>
  </si>
  <si>
    <t>158Ta</t>
  </si>
  <si>
    <t>155Ta</t>
  </si>
  <si>
    <t>156Ta</t>
  </si>
  <si>
    <t>172Ta</t>
  </si>
  <si>
    <t>170Ta</t>
  </si>
  <si>
    <t>171Ta</t>
  </si>
  <si>
    <t>168Ta</t>
  </si>
  <si>
    <t>169Ta</t>
  </si>
  <si>
    <t>166Ta</t>
  </si>
  <si>
    <t>167Ta</t>
  </si>
  <si>
    <t>164Ta</t>
  </si>
  <si>
    <t>165Ta</t>
  </si>
  <si>
    <t>163Ta</t>
  </si>
  <si>
    <t>180Ta</t>
  </si>
  <si>
    <t>182Ta</t>
  </si>
  <si>
    <t>177Ta</t>
  </si>
  <si>
    <t>176Ta</t>
  </si>
  <si>
    <t>179Ta</t>
  </si>
  <si>
    <t>178Ta</t>
  </si>
  <si>
    <t>173Ta</t>
  </si>
  <si>
    <t>175Ta</t>
  </si>
  <si>
    <t>174Ta</t>
  </si>
  <si>
    <t>192Ta</t>
  </si>
  <si>
    <t>188Ta</t>
  </si>
  <si>
    <t>187Ta</t>
  </si>
  <si>
    <t>190Ta</t>
  </si>
  <si>
    <t>184Ta</t>
  </si>
  <si>
    <t>183Ta</t>
  </si>
  <si>
    <t>186Ta</t>
  </si>
  <si>
    <t>185Ta</t>
  </si>
  <si>
    <t>187W</t>
  </si>
  <si>
    <t>188W</t>
  </si>
  <si>
    <t>189W</t>
  </si>
  <si>
    <t>190W</t>
  </si>
  <si>
    <t>185W</t>
  </si>
  <si>
    <t>180W</t>
  </si>
  <si>
    <t>181W</t>
  </si>
  <si>
    <t>183W</t>
  </si>
  <si>
    <t>176W</t>
  </si>
  <si>
    <t>177W</t>
  </si>
  <si>
    <t>178W</t>
  </si>
  <si>
    <t>179W</t>
  </si>
  <si>
    <t>174W</t>
  </si>
  <si>
    <t>175W</t>
  </si>
  <si>
    <t>163W</t>
  </si>
  <si>
    <t>162W</t>
  </si>
  <si>
    <t>161W</t>
  </si>
  <si>
    <t>160W</t>
  </si>
  <si>
    <t>159W</t>
  </si>
  <si>
    <t>158W</t>
  </si>
  <si>
    <t>157W</t>
  </si>
  <si>
    <t>173W</t>
  </si>
  <si>
    <t>172W</t>
  </si>
  <si>
    <t>171W</t>
  </si>
  <si>
    <t>170W</t>
  </si>
  <si>
    <t>169W</t>
  </si>
  <si>
    <t>168W</t>
  </si>
  <si>
    <t>167W</t>
  </si>
  <si>
    <t>166W</t>
  </si>
  <si>
    <t>165W</t>
  </si>
  <si>
    <t>164W</t>
  </si>
  <si>
    <t>194Re</t>
  </si>
  <si>
    <t>191Re</t>
  </si>
  <si>
    <t>192Re</t>
  </si>
  <si>
    <t>186Re</t>
  </si>
  <si>
    <t>189Re</t>
  </si>
  <si>
    <t>190Re</t>
  </si>
  <si>
    <t>187Re</t>
  </si>
  <si>
    <t>188Re</t>
  </si>
  <si>
    <t>196Re</t>
  </si>
  <si>
    <t>195Re</t>
  </si>
  <si>
    <t>182Re</t>
  </si>
  <si>
    <t>183Re</t>
  </si>
  <si>
    <t>180Re</t>
  </si>
  <si>
    <t>181Re</t>
  </si>
  <si>
    <t>184Re</t>
  </si>
  <si>
    <t>175Re</t>
  </si>
  <si>
    <t>178Re</t>
  </si>
  <si>
    <t>179Re</t>
  </si>
  <si>
    <t>176Re</t>
  </si>
  <si>
    <t>177Re</t>
  </si>
  <si>
    <t>164Re</t>
  </si>
  <si>
    <t>163Re</t>
  </si>
  <si>
    <t>162Re</t>
  </si>
  <si>
    <t>161Re</t>
  </si>
  <si>
    <t>160Re</t>
  </si>
  <si>
    <t>159Re</t>
  </si>
  <si>
    <t>174Re</t>
  </si>
  <si>
    <t>173Re</t>
  </si>
  <si>
    <t>172Re</t>
  </si>
  <si>
    <t>171Re</t>
  </si>
  <si>
    <t>170Re</t>
  </si>
  <si>
    <t>169Re</t>
  </si>
  <si>
    <t>168Re</t>
  </si>
  <si>
    <t>167Re</t>
  </si>
  <si>
    <t>166Re</t>
  </si>
  <si>
    <t>165Re</t>
  </si>
  <si>
    <t>166Os</t>
  </si>
  <si>
    <t>167Os</t>
  </si>
  <si>
    <t>168Os</t>
  </si>
  <si>
    <t>169Os</t>
  </si>
  <si>
    <t>170Os</t>
  </si>
  <si>
    <t>171Os</t>
  </si>
  <si>
    <t>172Os</t>
  </si>
  <si>
    <t>173Os</t>
  </si>
  <si>
    <t>174Os</t>
  </si>
  <si>
    <t>175Os</t>
  </si>
  <si>
    <t>161Os</t>
  </si>
  <si>
    <t>162Os</t>
  </si>
  <si>
    <t>163Os</t>
  </si>
  <si>
    <t>164Os</t>
  </si>
  <si>
    <t>165Os</t>
  </si>
  <si>
    <t>196Os</t>
  </si>
  <si>
    <t>197Os</t>
  </si>
  <si>
    <t>198Os</t>
  </si>
  <si>
    <t>199Os</t>
  </si>
  <si>
    <t>200Os</t>
  </si>
  <si>
    <t>191Os</t>
  </si>
  <si>
    <t>192Os</t>
  </si>
  <si>
    <t>193Os</t>
  </si>
  <si>
    <t>194Os</t>
  </si>
  <si>
    <t>195Os</t>
  </si>
  <si>
    <t>186Os</t>
  </si>
  <si>
    <t>189Os</t>
  </si>
  <si>
    <t>190Os</t>
  </si>
  <si>
    <t>180Os</t>
  </si>
  <si>
    <t>181Os</t>
  </si>
  <si>
    <t>182Os</t>
  </si>
  <si>
    <t>183Os</t>
  </si>
  <si>
    <t>184Os</t>
  </si>
  <si>
    <t>185Os</t>
  </si>
  <si>
    <t>176Os</t>
  </si>
  <si>
    <t>177Os</t>
  </si>
  <si>
    <t>178Os</t>
  </si>
  <si>
    <t>179Os</t>
  </si>
  <si>
    <t>200Ir</t>
  </si>
  <si>
    <t>201Ir</t>
  </si>
  <si>
    <t>198Ir</t>
  </si>
  <si>
    <t>199Ir</t>
  </si>
  <si>
    <t>197Ir</t>
  </si>
  <si>
    <t>202Ir</t>
  </si>
  <si>
    <t>189Ir</t>
  </si>
  <si>
    <t>190Ir</t>
  </si>
  <si>
    <t>187Ir</t>
  </si>
  <si>
    <t>188Ir</t>
  </si>
  <si>
    <t>195Ir</t>
  </si>
  <si>
    <t>196Ir</t>
  </si>
  <si>
    <t>193Ir</t>
  </si>
  <si>
    <t>194Ir</t>
  </si>
  <si>
    <t>191Ir</t>
  </si>
  <si>
    <t>192Ir</t>
  </si>
  <si>
    <t>178Ir</t>
  </si>
  <si>
    <t>179Ir</t>
  </si>
  <si>
    <t>177Ir</t>
  </si>
  <si>
    <t>186Ir</t>
  </si>
  <si>
    <t>184Ir</t>
  </si>
  <si>
    <t>185Ir</t>
  </si>
  <si>
    <t>182Ir</t>
  </si>
  <si>
    <t>183Ir</t>
  </si>
  <si>
    <t>180Ir</t>
  </si>
  <si>
    <t>181Ir</t>
  </si>
  <si>
    <t>167Ir</t>
  </si>
  <si>
    <t>168Ir</t>
  </si>
  <si>
    <t>169Ir</t>
  </si>
  <si>
    <t>170Ir</t>
  </si>
  <si>
    <t>171Ir</t>
  </si>
  <si>
    <t>172Ir</t>
  </si>
  <si>
    <t>173Ir</t>
  </si>
  <si>
    <t>174Ir</t>
  </si>
  <si>
    <t>175Ir</t>
  </si>
  <si>
    <t>176Ir</t>
  </si>
  <si>
    <t>165Ir</t>
  </si>
  <si>
    <t>166Ir</t>
  </si>
  <si>
    <t>178Pt</t>
  </si>
  <si>
    <t>179Pt</t>
  </si>
  <si>
    <t>184Pt</t>
  </si>
  <si>
    <t>185Pt</t>
  </si>
  <si>
    <t>186Pt</t>
  </si>
  <si>
    <t>187Pt</t>
  </si>
  <si>
    <t>180Pt</t>
  </si>
  <si>
    <t>181Pt</t>
  </si>
  <si>
    <t>182Pt</t>
  </si>
  <si>
    <t>183Pt</t>
  </si>
  <si>
    <t>188Pt</t>
  </si>
  <si>
    <t>189Pt</t>
  </si>
  <si>
    <t>190Pt</t>
  </si>
  <si>
    <t>195Pt</t>
  </si>
  <si>
    <t>197Pt</t>
  </si>
  <si>
    <t>191Pt</t>
  </si>
  <si>
    <t>193Pt</t>
  </si>
  <si>
    <t>199Pt</t>
  </si>
  <si>
    <t>200Pt</t>
  </si>
  <si>
    <t>201Pt</t>
  </si>
  <si>
    <t>202Pt</t>
  </si>
  <si>
    <t>203Pt</t>
  </si>
  <si>
    <t>204Pt</t>
  </si>
  <si>
    <t>166Pt</t>
  </si>
  <si>
    <t>165Pt</t>
  </si>
  <si>
    <t>167Pt</t>
  </si>
  <si>
    <t>169Pt</t>
  </si>
  <si>
    <t>168Pt</t>
  </si>
  <si>
    <t>171Pt</t>
  </si>
  <si>
    <t>170Pt</t>
  </si>
  <si>
    <t>173Pt</t>
  </si>
  <si>
    <t>172Pt</t>
  </si>
  <si>
    <t>175Pt</t>
  </si>
  <si>
    <t>174Pt</t>
  </si>
  <si>
    <t>177Pt</t>
  </si>
  <si>
    <t>176Pt</t>
  </si>
  <si>
    <t>171Au</t>
  </si>
  <si>
    <t>170Au</t>
  </si>
  <si>
    <t>173Au</t>
  </si>
  <si>
    <t>172Au</t>
  </si>
  <si>
    <t>175Au</t>
  </si>
  <si>
    <t>174Au</t>
  </si>
  <si>
    <t>177Au</t>
  </si>
  <si>
    <t>176Au</t>
  </si>
  <si>
    <t>178Au</t>
  </si>
  <si>
    <t>188Au</t>
  </si>
  <si>
    <t>179Au</t>
  </si>
  <si>
    <t>182Au</t>
  </si>
  <si>
    <t>183Au</t>
  </si>
  <si>
    <t>180Au</t>
  </si>
  <si>
    <t>181Au</t>
  </si>
  <si>
    <t>186Au</t>
  </si>
  <si>
    <t>187Au</t>
  </si>
  <si>
    <t>184Au</t>
  </si>
  <si>
    <t>185Au</t>
  </si>
  <si>
    <t>189Au</t>
  </si>
  <si>
    <t>190Au</t>
  </si>
  <si>
    <t>193Au</t>
  </si>
  <si>
    <t>194Au</t>
  </si>
  <si>
    <t>191Au</t>
  </si>
  <si>
    <t>192Au</t>
  </si>
  <si>
    <t>197Au</t>
  </si>
  <si>
    <t>198Au</t>
  </si>
  <si>
    <t>195Au</t>
  </si>
  <si>
    <t>196Au</t>
  </si>
  <si>
    <t>200Au</t>
  </si>
  <si>
    <t>201Au</t>
  </si>
  <si>
    <t>199Au</t>
  </si>
  <si>
    <t>204Au</t>
  </si>
  <si>
    <t>205Au</t>
  </si>
  <si>
    <t>202Au</t>
  </si>
  <si>
    <t>203Au</t>
  </si>
  <si>
    <t>206Au</t>
  </si>
  <si>
    <t>170Hg</t>
  </si>
  <si>
    <t>174Hg</t>
  </si>
  <si>
    <t>173Hg</t>
  </si>
  <si>
    <t>172Hg</t>
  </si>
  <si>
    <t>171Hg</t>
  </si>
  <si>
    <t>178Hg</t>
  </si>
  <si>
    <t>177Hg</t>
  </si>
  <si>
    <t>176Hg</t>
  </si>
  <si>
    <t>175Hg</t>
  </si>
  <si>
    <t>179Hg</t>
  </si>
  <si>
    <t>183Hg</t>
  </si>
  <si>
    <t>184Hg</t>
  </si>
  <si>
    <t>185Hg</t>
  </si>
  <si>
    <t>186Hg</t>
  </si>
  <si>
    <t>187Hg</t>
  </si>
  <si>
    <t>188Hg</t>
  </si>
  <si>
    <t>189Hg</t>
  </si>
  <si>
    <t>190Hg</t>
  </si>
  <si>
    <t>191Hg</t>
  </si>
  <si>
    <t>192Hg</t>
  </si>
  <si>
    <t>193Hg</t>
  </si>
  <si>
    <t>194Hg</t>
  </si>
  <si>
    <t>195Hg</t>
  </si>
  <si>
    <t>197Hg</t>
  </si>
  <si>
    <t>199Hg</t>
  </si>
  <si>
    <t>203Hg</t>
  </si>
  <si>
    <t>180Hg</t>
  </si>
  <si>
    <t>181Hg</t>
  </si>
  <si>
    <t>182Hg</t>
  </si>
  <si>
    <t>205Hg</t>
  </si>
  <si>
    <t>206Hg</t>
  </si>
  <si>
    <t>207Hg</t>
  </si>
  <si>
    <t>208Hg</t>
  </si>
  <si>
    <t>209Hg</t>
  </si>
  <si>
    <t>210Hg</t>
  </si>
  <si>
    <t>211Hg</t>
  </si>
  <si>
    <t>192Tl</t>
  </si>
  <si>
    <t>193Tl</t>
  </si>
  <si>
    <t>191Tl</t>
  </si>
  <si>
    <t>189Tl</t>
  </si>
  <si>
    <t>190Tl</t>
  </si>
  <si>
    <t>187Tl</t>
  </si>
  <si>
    <t>188Tl</t>
  </si>
  <si>
    <t>185Tl</t>
  </si>
  <si>
    <t>186Tl</t>
  </si>
  <si>
    <t>183Tl</t>
  </si>
  <si>
    <t>184Tl</t>
  </si>
  <si>
    <t>204Tl</t>
  </si>
  <si>
    <t>201Tl</t>
  </si>
  <si>
    <t>202Tl</t>
  </si>
  <si>
    <t>200Tl</t>
  </si>
  <si>
    <t>198Tl</t>
  </si>
  <si>
    <t>199Tl</t>
  </si>
  <si>
    <t>196Tl</t>
  </si>
  <si>
    <t>197Tl</t>
  </si>
  <si>
    <t>194Tl</t>
  </si>
  <si>
    <t>195Tl</t>
  </si>
  <si>
    <t>181Tl</t>
  </si>
  <si>
    <t>182Tl</t>
  </si>
  <si>
    <t>214Tl</t>
  </si>
  <si>
    <t>215Tl</t>
  </si>
  <si>
    <t>212Tl</t>
  </si>
  <si>
    <t>213Tl</t>
  </si>
  <si>
    <t>211Tl</t>
  </si>
  <si>
    <t>209Tl</t>
  </si>
  <si>
    <t>210Tl</t>
  </si>
  <si>
    <t>207Tl</t>
  </si>
  <si>
    <t>208Tl</t>
  </si>
  <si>
    <t>206Tl</t>
  </si>
  <si>
    <t>216Tl</t>
  </si>
  <si>
    <t>176Tl</t>
  </si>
  <si>
    <t>177Tl</t>
  </si>
  <si>
    <t>178Tl</t>
  </si>
  <si>
    <t>179Tl</t>
  </si>
  <si>
    <t>180Tl</t>
  </si>
  <si>
    <t>178Pb</t>
  </si>
  <si>
    <t>179Pb</t>
  </si>
  <si>
    <t>180Pb</t>
  </si>
  <si>
    <t>181Pb</t>
  </si>
  <si>
    <t>198Pb</t>
  </si>
  <si>
    <t>199Pb</t>
  </si>
  <si>
    <t>200Pb</t>
  </si>
  <si>
    <t>201Pb</t>
  </si>
  <si>
    <t>194Pb</t>
  </si>
  <si>
    <t>195Pb</t>
  </si>
  <si>
    <t>196Pb</t>
  </si>
  <si>
    <t>197Pb</t>
  </si>
  <si>
    <t>202Pb</t>
  </si>
  <si>
    <t>203Pb</t>
  </si>
  <si>
    <t>204Pb</t>
  </si>
  <si>
    <t>187Pb</t>
  </si>
  <si>
    <t>188Pb</t>
  </si>
  <si>
    <t>189Pb</t>
  </si>
  <si>
    <t>190Pb</t>
  </si>
  <si>
    <t>183Pb</t>
  </si>
  <si>
    <t>184Pb</t>
  </si>
  <si>
    <t>185Pb</t>
  </si>
  <si>
    <t>186Pb</t>
  </si>
  <si>
    <t>191Pb</t>
  </si>
  <si>
    <t>192Pb</t>
  </si>
  <si>
    <t>193Pb</t>
  </si>
  <si>
    <t>182Pb</t>
  </si>
  <si>
    <t>216Pb</t>
  </si>
  <si>
    <t>217Pb</t>
  </si>
  <si>
    <t>218Pb</t>
  </si>
  <si>
    <t>209Pb</t>
  </si>
  <si>
    <t>210Pb</t>
  </si>
  <si>
    <t>211Pb</t>
  </si>
  <si>
    <t>205Pb</t>
  </si>
  <si>
    <t>207Pb</t>
  </si>
  <si>
    <t>212Pb</t>
  </si>
  <si>
    <t>213Pb</t>
  </si>
  <si>
    <t>214Pb</t>
  </si>
  <si>
    <t>215Pb</t>
  </si>
  <si>
    <t>203Bi</t>
  </si>
  <si>
    <t>204Bi</t>
  </si>
  <si>
    <t>196Bi</t>
  </si>
  <si>
    <t>197Bi</t>
  </si>
  <si>
    <t>194Bi</t>
  </si>
  <si>
    <t>195Bi</t>
  </si>
  <si>
    <t>200Bi</t>
  </si>
  <si>
    <t>201Bi</t>
  </si>
  <si>
    <t>198Bi</t>
  </si>
  <si>
    <t>199Bi</t>
  </si>
  <si>
    <t>202Bi</t>
  </si>
  <si>
    <t>193Bi</t>
  </si>
  <si>
    <t>185Bi</t>
  </si>
  <si>
    <t>186Bi</t>
  </si>
  <si>
    <t>184Bi</t>
  </si>
  <si>
    <t>189Bi</t>
  </si>
  <si>
    <t>190Bi</t>
  </si>
  <si>
    <t>187Bi</t>
  </si>
  <si>
    <t>188Bi</t>
  </si>
  <si>
    <t>191Bi</t>
  </si>
  <si>
    <t>192Bi</t>
  </si>
  <si>
    <t>218Bi</t>
  </si>
  <si>
    <t>219Bi</t>
  </si>
  <si>
    <t>216Bi</t>
  </si>
  <si>
    <t>217Bi</t>
  </si>
  <si>
    <t>220Bi</t>
  </si>
  <si>
    <t>214Bi</t>
  </si>
  <si>
    <t>215Bi</t>
  </si>
  <si>
    <t>213Bi</t>
  </si>
  <si>
    <t>207Bi</t>
  </si>
  <si>
    <t>208Bi</t>
  </si>
  <si>
    <t>205Bi</t>
  </si>
  <si>
    <t>206Bi</t>
  </si>
  <si>
    <t>211Bi</t>
  </si>
  <si>
    <t>212Bi</t>
  </si>
  <si>
    <t>209Bi</t>
  </si>
  <si>
    <t>210Bi</t>
  </si>
  <si>
    <t>205Po</t>
  </si>
  <si>
    <t>206Po</t>
  </si>
  <si>
    <t>207Po</t>
  </si>
  <si>
    <t>208Po</t>
  </si>
  <si>
    <t>209Po</t>
  </si>
  <si>
    <t>210Po</t>
  </si>
  <si>
    <t>211Po</t>
  </si>
  <si>
    <t>212Po</t>
  </si>
  <si>
    <t>213Po</t>
  </si>
  <si>
    <t>214Po</t>
  </si>
  <si>
    <t>215Po</t>
  </si>
  <si>
    <t>216Po</t>
  </si>
  <si>
    <t>217Po</t>
  </si>
  <si>
    <t>218Po</t>
  </si>
  <si>
    <t>219Po</t>
  </si>
  <si>
    <t>221Po</t>
  </si>
  <si>
    <t>222Po</t>
  </si>
  <si>
    <t>186Po</t>
  </si>
  <si>
    <t>187Po</t>
  </si>
  <si>
    <t>188Po</t>
  </si>
  <si>
    <t>189Po</t>
  </si>
  <si>
    <t>190Po</t>
  </si>
  <si>
    <t>191Po</t>
  </si>
  <si>
    <t>192Po</t>
  </si>
  <si>
    <t>193Po</t>
  </si>
  <si>
    <t>194Po</t>
  </si>
  <si>
    <t>195Po</t>
  </si>
  <si>
    <t>196Po</t>
  </si>
  <si>
    <t>197Po</t>
  </si>
  <si>
    <t>198Po</t>
  </si>
  <si>
    <t>199Po</t>
  </si>
  <si>
    <t>200Po</t>
  </si>
  <si>
    <t>201Po</t>
  </si>
  <si>
    <t>202Po</t>
  </si>
  <si>
    <t>203Po</t>
  </si>
  <si>
    <t>204Po</t>
  </si>
  <si>
    <t>193At</t>
  </si>
  <si>
    <t>194At</t>
  </si>
  <si>
    <t>191At</t>
  </si>
  <si>
    <t>192At</t>
  </si>
  <si>
    <t>204At</t>
  </si>
  <si>
    <t>202At</t>
  </si>
  <si>
    <t>203At</t>
  </si>
  <si>
    <t>200At</t>
  </si>
  <si>
    <t>201At</t>
  </si>
  <si>
    <t>198At</t>
  </si>
  <si>
    <t>199At</t>
  </si>
  <si>
    <t>196At</t>
  </si>
  <si>
    <t>197At</t>
  </si>
  <si>
    <t>195At</t>
  </si>
  <si>
    <t>213At</t>
  </si>
  <si>
    <t>214At</t>
  </si>
  <si>
    <t>211At</t>
  </si>
  <si>
    <t>212At</t>
  </si>
  <si>
    <t>209At</t>
  </si>
  <si>
    <t>210At</t>
  </si>
  <si>
    <t>207At</t>
  </si>
  <si>
    <t>208At</t>
  </si>
  <si>
    <t>205At</t>
  </si>
  <si>
    <t>206At</t>
  </si>
  <si>
    <t>215At</t>
  </si>
  <si>
    <t>224At</t>
  </si>
  <si>
    <t>222At</t>
  </si>
  <si>
    <t>223At</t>
  </si>
  <si>
    <t>220At</t>
  </si>
  <si>
    <t>221At</t>
  </si>
  <si>
    <t>218At</t>
  </si>
  <si>
    <t>219At</t>
  </si>
  <si>
    <t>216At</t>
  </si>
  <si>
    <t>217At</t>
  </si>
  <si>
    <t>214Rn</t>
  </si>
  <si>
    <t>213Rn</t>
  </si>
  <si>
    <t>215Rn</t>
  </si>
  <si>
    <t>210Rn</t>
  </si>
  <si>
    <t>209Rn</t>
  </si>
  <si>
    <t>212Rn</t>
  </si>
  <si>
    <t>211Rn</t>
  </si>
  <si>
    <t>206Rn</t>
  </si>
  <si>
    <t>208Rn</t>
  </si>
  <si>
    <t>207Rn</t>
  </si>
  <si>
    <t>226Rn</t>
  </si>
  <si>
    <t>225Rn</t>
  </si>
  <si>
    <t>224Rn</t>
  </si>
  <si>
    <t>221Rn</t>
  </si>
  <si>
    <t>220Rn</t>
  </si>
  <si>
    <t>223Rn</t>
  </si>
  <si>
    <t>222Rn</t>
  </si>
  <si>
    <t>217Rn</t>
  </si>
  <si>
    <t>216Rn</t>
  </si>
  <si>
    <t>219Rn</t>
  </si>
  <si>
    <t>218Rn</t>
  </si>
  <si>
    <t>228Rn</t>
  </si>
  <si>
    <t>227Rn</t>
  </si>
  <si>
    <t>229Rn</t>
  </si>
  <si>
    <t>195Rn</t>
  </si>
  <si>
    <t>194Rn</t>
  </si>
  <si>
    <t>193Rn</t>
  </si>
  <si>
    <t>203Rn</t>
  </si>
  <si>
    <t>202Rn</t>
  </si>
  <si>
    <t>205Rn</t>
  </si>
  <si>
    <t>204Rn</t>
  </si>
  <si>
    <t>199Rn</t>
  </si>
  <si>
    <t>198Rn</t>
  </si>
  <si>
    <t>201Rn</t>
  </si>
  <si>
    <t>200Rn</t>
  </si>
  <si>
    <t>197Rn</t>
  </si>
  <si>
    <t>196Rn</t>
  </si>
  <si>
    <t>226Fr</t>
  </si>
  <si>
    <t>225Fr</t>
  </si>
  <si>
    <t>224Fr</t>
  </si>
  <si>
    <t>219Fr</t>
  </si>
  <si>
    <t>218Fr</t>
  </si>
  <si>
    <t>217Fr</t>
  </si>
  <si>
    <t>223Fr</t>
  </si>
  <si>
    <t>222Fr</t>
  </si>
  <si>
    <t>221Fr</t>
  </si>
  <si>
    <t>220Fr</t>
  </si>
  <si>
    <t>216Fr</t>
  </si>
  <si>
    <t>215Fr</t>
  </si>
  <si>
    <t>214Fr</t>
  </si>
  <si>
    <t>213Fr</t>
  </si>
  <si>
    <t>208Fr</t>
  </si>
  <si>
    <t>207Fr</t>
  </si>
  <si>
    <t>212Fr</t>
  </si>
  <si>
    <t>211Fr</t>
  </si>
  <si>
    <t>210Fr</t>
  </si>
  <si>
    <t>209Fr</t>
  </si>
  <si>
    <t>230Fr</t>
  </si>
  <si>
    <t>229Fr</t>
  </si>
  <si>
    <t>228Fr</t>
  </si>
  <si>
    <t>227Fr</t>
  </si>
  <si>
    <t>233Fr</t>
  </si>
  <si>
    <t>232Fr</t>
  </si>
  <si>
    <t>231Fr</t>
  </si>
  <si>
    <t>205Fr</t>
  </si>
  <si>
    <t>204Fr</t>
  </si>
  <si>
    <t>203Fr</t>
  </si>
  <si>
    <t>202Fr</t>
  </si>
  <si>
    <t>206Fr</t>
  </si>
  <si>
    <t>197Fr</t>
  </si>
  <si>
    <t>201Fr</t>
  </si>
  <si>
    <t>200Fr</t>
  </si>
  <si>
    <t>199Fr</t>
  </si>
  <si>
    <t>198Fr</t>
  </si>
  <si>
    <t>225Ra</t>
  </si>
  <si>
    <t>224Ra</t>
  </si>
  <si>
    <t>227Ra</t>
  </si>
  <si>
    <t>226Ra</t>
  </si>
  <si>
    <t>219Ra</t>
  </si>
  <si>
    <t>218Ra</t>
  </si>
  <si>
    <t>221Ra</t>
  </si>
  <si>
    <t>220Ra</t>
  </si>
  <si>
    <t>223Ra</t>
  </si>
  <si>
    <t>222Ra</t>
  </si>
  <si>
    <t>214Ra</t>
  </si>
  <si>
    <t>213Ra</t>
  </si>
  <si>
    <t>216Ra</t>
  </si>
  <si>
    <t>215Ra</t>
  </si>
  <si>
    <t>217Ra</t>
  </si>
  <si>
    <t>208Ra</t>
  </si>
  <si>
    <t>210Ra</t>
  </si>
  <si>
    <t>209Ra</t>
  </si>
  <si>
    <t>212Ra</t>
  </si>
  <si>
    <t>211Ra</t>
  </si>
  <si>
    <t>228Ra</t>
  </si>
  <si>
    <t>230Ra</t>
  </si>
  <si>
    <t>229Ra</t>
  </si>
  <si>
    <t>232Ra</t>
  </si>
  <si>
    <t>231Ra</t>
  </si>
  <si>
    <t>234Ra</t>
  </si>
  <si>
    <t>233Ra</t>
  </si>
  <si>
    <t>203Ra</t>
  </si>
  <si>
    <t>202Ra</t>
  </si>
  <si>
    <t>205Ra</t>
  </si>
  <si>
    <t>204Ra</t>
  </si>
  <si>
    <t>207Ra</t>
  </si>
  <si>
    <t>206Ra</t>
  </si>
  <si>
    <t>201Ra</t>
  </si>
  <si>
    <t>208Ac</t>
  </si>
  <si>
    <t>207Ac</t>
  </si>
  <si>
    <t>206Ac</t>
  </si>
  <si>
    <t>205Ac</t>
  </si>
  <si>
    <t>234Ac</t>
  </si>
  <si>
    <t>233Ac</t>
  </si>
  <si>
    <t>232Ac</t>
  </si>
  <si>
    <t>231Ac</t>
  </si>
  <si>
    <t>230Ac</t>
  </si>
  <si>
    <t>229Ac</t>
  </si>
  <si>
    <t>236Ac</t>
  </si>
  <si>
    <t>235Ac</t>
  </si>
  <si>
    <t>212Ac</t>
  </si>
  <si>
    <t>211Ac</t>
  </si>
  <si>
    <t>210Ac</t>
  </si>
  <si>
    <t>209Ac</t>
  </si>
  <si>
    <t>218Ac</t>
  </si>
  <si>
    <t>217Ac</t>
  </si>
  <si>
    <t>216Ac</t>
  </si>
  <si>
    <t>215Ac</t>
  </si>
  <si>
    <t>214Ac</t>
  </si>
  <si>
    <t>213Ac</t>
  </si>
  <si>
    <t>223Ac</t>
  </si>
  <si>
    <t>222Ac</t>
  </si>
  <si>
    <t>221Ac</t>
  </si>
  <si>
    <t>220Ac</t>
  </si>
  <si>
    <t>219Ac</t>
  </si>
  <si>
    <t>228Ac</t>
  </si>
  <si>
    <t>227Ac</t>
  </si>
  <si>
    <t>226Ac</t>
  </si>
  <si>
    <t>225Ac</t>
  </si>
  <si>
    <t>224Ac</t>
  </si>
  <si>
    <t>238Th</t>
  </si>
  <si>
    <t>235Th</t>
  </si>
  <si>
    <t>234Th</t>
  </si>
  <si>
    <t>237Th</t>
  </si>
  <si>
    <t>236Th</t>
  </si>
  <si>
    <t>231Th</t>
  </si>
  <si>
    <t>230Th</t>
  </si>
  <si>
    <t>233Th</t>
  </si>
  <si>
    <t>232Th</t>
  </si>
  <si>
    <t>SF</t>
  </si>
  <si>
    <t>228Th</t>
  </si>
  <si>
    <t>227Th</t>
  </si>
  <si>
    <t>229Th</t>
  </si>
  <si>
    <t>224Th</t>
  </si>
  <si>
    <t>223Th</t>
  </si>
  <si>
    <t>226Th</t>
  </si>
  <si>
    <t>225Th</t>
  </si>
  <si>
    <t>220Th</t>
  </si>
  <si>
    <t>222Th</t>
  </si>
  <si>
    <t>221Th</t>
  </si>
  <si>
    <t>217Th</t>
  </si>
  <si>
    <t>216Th</t>
  </si>
  <si>
    <t>219Th</t>
  </si>
  <si>
    <t>218Th</t>
  </si>
  <si>
    <t>213Th</t>
  </si>
  <si>
    <t>212Th</t>
  </si>
  <si>
    <t>215Th</t>
  </si>
  <si>
    <t>214Th</t>
  </si>
  <si>
    <t>211Th</t>
  </si>
  <si>
    <t>210Th</t>
  </si>
  <si>
    <t>209Th</t>
  </si>
  <si>
    <t>208Th</t>
  </si>
  <si>
    <t>211Pa</t>
  </si>
  <si>
    <t>215Pa</t>
  </si>
  <si>
    <t>214Pa</t>
  </si>
  <si>
    <t>213Pa</t>
  </si>
  <si>
    <t>212Pa</t>
  </si>
  <si>
    <t>219Pa</t>
  </si>
  <si>
    <t>218Pa</t>
  </si>
  <si>
    <t>217Pa</t>
  </si>
  <si>
    <t>216Pa</t>
  </si>
  <si>
    <t>220Pa</t>
  </si>
  <si>
    <t>222Pa</t>
  </si>
  <si>
    <t>221Pa</t>
  </si>
  <si>
    <t>226Pa</t>
  </si>
  <si>
    <t>225Pa</t>
  </si>
  <si>
    <t>224Pa</t>
  </si>
  <si>
    <t>223Pa</t>
  </si>
  <si>
    <t>230Pa</t>
  </si>
  <si>
    <t>229Pa</t>
  </si>
  <si>
    <t>228Pa</t>
  </si>
  <si>
    <t>227Pa</t>
  </si>
  <si>
    <t>233Pa</t>
  </si>
  <si>
    <t>232Pa</t>
  </si>
  <si>
    <t>231Pa</t>
  </si>
  <si>
    <t>237Pa</t>
  </si>
  <si>
    <t>236Pa</t>
  </si>
  <si>
    <t>235Pa</t>
  </si>
  <si>
    <t>234Pa</t>
  </si>
  <si>
    <t>239Pa</t>
  </si>
  <si>
    <t>238Pa</t>
  </si>
  <si>
    <t>215U</t>
  </si>
  <si>
    <t>222U</t>
  </si>
  <si>
    <t>224U</t>
  </si>
  <si>
    <t>223U</t>
  </si>
  <si>
    <t>226U</t>
  </si>
  <si>
    <t>225U</t>
  </si>
  <si>
    <t>217U</t>
  </si>
  <si>
    <t>216U</t>
  </si>
  <si>
    <t>219U</t>
  </si>
  <si>
    <t>218U</t>
  </si>
  <si>
    <t>221U</t>
  </si>
  <si>
    <t>233U</t>
  </si>
  <si>
    <t>232U</t>
  </si>
  <si>
    <t>235U</t>
  </si>
  <si>
    <t>234U</t>
  </si>
  <si>
    <t>237U</t>
  </si>
  <si>
    <t>236U</t>
  </si>
  <si>
    <t>228U</t>
  </si>
  <si>
    <t>227U</t>
  </si>
  <si>
    <t>230U</t>
  </si>
  <si>
    <t>229U</t>
  </si>
  <si>
    <t>231U</t>
  </si>
  <si>
    <t>242U</t>
  </si>
  <si>
    <t>239U</t>
  </si>
  <si>
    <t>238U</t>
  </si>
  <si>
    <t>240U</t>
  </si>
  <si>
    <t>222Np</t>
  </si>
  <si>
    <t>220Np</t>
  </si>
  <si>
    <t>219Np</t>
  </si>
  <si>
    <t>226Np</t>
  </si>
  <si>
    <t>225Np</t>
  </si>
  <si>
    <t>224Np</t>
  </si>
  <si>
    <t>223Np</t>
  </si>
  <si>
    <t>242Np</t>
  </si>
  <si>
    <t>241Np</t>
  </si>
  <si>
    <t>240Np</t>
  </si>
  <si>
    <t>239Np</t>
  </si>
  <si>
    <t>238Np</t>
  </si>
  <si>
    <t>244Np</t>
  </si>
  <si>
    <t>243Np</t>
  </si>
  <si>
    <t>232Np</t>
  </si>
  <si>
    <t>231Np</t>
  </si>
  <si>
    <t>230Np</t>
  </si>
  <si>
    <t>229Np</t>
  </si>
  <si>
    <t>228Np</t>
  </si>
  <si>
    <t>227Np</t>
  </si>
  <si>
    <t>237Np</t>
  </si>
  <si>
    <t>236Np</t>
  </si>
  <si>
    <t>235Np</t>
  </si>
  <si>
    <t>234Np</t>
  </si>
  <si>
    <t>233Np</t>
  </si>
  <si>
    <t>246Pu</t>
  </si>
  <si>
    <t>245Pu</t>
  </si>
  <si>
    <t>247Pu</t>
  </si>
  <si>
    <t>244Pu</t>
  </si>
  <si>
    <t>243Pu</t>
  </si>
  <si>
    <t>242Pu</t>
  </si>
  <si>
    <t>239Pu</t>
  </si>
  <si>
    <t>238Pu</t>
  </si>
  <si>
    <t>241Pu</t>
  </si>
  <si>
    <t>240Pu</t>
  </si>
  <si>
    <t>235Pu</t>
  </si>
  <si>
    <t>234Pu</t>
  </si>
  <si>
    <t>237Pu</t>
  </si>
  <si>
    <t>236Pu</t>
  </si>
  <si>
    <t>232Pu</t>
  </si>
  <si>
    <t>231Pu</t>
  </si>
  <si>
    <t>233Pu</t>
  </si>
  <si>
    <t>228Pu</t>
  </si>
  <si>
    <t>230Pu</t>
  </si>
  <si>
    <t>229Pu</t>
  </si>
  <si>
    <t>230Am</t>
  </si>
  <si>
    <t>229Am</t>
  </si>
  <si>
    <t>234Am</t>
  </si>
  <si>
    <t>233Am</t>
  </si>
  <si>
    <t>232Am</t>
  </si>
  <si>
    <t>237Am</t>
  </si>
  <si>
    <t>236Am</t>
  </si>
  <si>
    <t>235Am</t>
  </si>
  <si>
    <t>241Am</t>
  </si>
  <si>
    <t>240Am</t>
  </si>
  <si>
    <t>239Am</t>
  </si>
  <si>
    <t>238Am</t>
  </si>
  <si>
    <t>244Am</t>
  </si>
  <si>
    <t>243Am</t>
  </si>
  <si>
    <t>242Am</t>
  </si>
  <si>
    <t>247Am</t>
  </si>
  <si>
    <t>246Am</t>
  </si>
  <si>
    <t>245Am</t>
  </si>
  <si>
    <t>223Am</t>
  </si>
  <si>
    <t>236Cm</t>
  </si>
  <si>
    <t>234Cm</t>
  </si>
  <si>
    <t>233Cm</t>
  </si>
  <si>
    <t>235Cm</t>
  </si>
  <si>
    <t>246Cm</t>
  </si>
  <si>
    <t>248Cm</t>
  </si>
  <si>
    <t>247Cm</t>
  </si>
  <si>
    <t>239Cm</t>
  </si>
  <si>
    <t>238Cm</t>
  </si>
  <si>
    <t>241Cm</t>
  </si>
  <si>
    <t>240Cm</t>
  </si>
  <si>
    <t>243Cm</t>
  </si>
  <si>
    <t>242Cm</t>
  </si>
  <si>
    <t>245Cm</t>
  </si>
  <si>
    <t>244Cm</t>
  </si>
  <si>
    <t>249Cm</t>
  </si>
  <si>
    <t>251Cm</t>
  </si>
  <si>
    <t>238Bk</t>
  </si>
  <si>
    <t>240Bk</t>
  </si>
  <si>
    <t>241Bk</t>
  </si>
  <si>
    <t>242Bk</t>
  </si>
  <si>
    <t>243Bk</t>
  </si>
  <si>
    <t>244Bk</t>
  </si>
  <si>
    <t>245Bk</t>
  </si>
  <si>
    <t>246Bk</t>
  </si>
  <si>
    <t>247Bk</t>
  </si>
  <si>
    <t>248Bk</t>
  </si>
  <si>
    <t>233Bk</t>
  </si>
  <si>
    <t>234Bk</t>
  </si>
  <si>
    <t>236Bk</t>
  </si>
  <si>
    <t>249Bk</t>
  </si>
  <si>
    <t>250Bk</t>
  </si>
  <si>
    <t>251Bk</t>
  </si>
  <si>
    <t>252Bk</t>
  </si>
  <si>
    <t>246Cf</t>
  </si>
  <si>
    <t>247Cf</t>
  </si>
  <si>
    <t>244Cf</t>
  </si>
  <si>
    <t>245Cf</t>
  </si>
  <si>
    <t>242Cf</t>
  </si>
  <si>
    <t>243Cf</t>
  </si>
  <si>
    <t>240Cf</t>
  </si>
  <si>
    <t>241Cf</t>
  </si>
  <si>
    <t>238Cf</t>
  </si>
  <si>
    <t>239Cf</t>
  </si>
  <si>
    <t>248Cf</t>
  </si>
  <si>
    <t>237Cf</t>
  </si>
  <si>
    <t>255Cf</t>
  </si>
  <si>
    <t>256Cf</t>
  </si>
  <si>
    <t>253Cf</t>
  </si>
  <si>
    <t>254Cf</t>
  </si>
  <si>
    <t>251Cf</t>
  </si>
  <si>
    <t>252Cf</t>
  </si>
  <si>
    <t>249Cf</t>
  </si>
  <si>
    <t>250Cf</t>
  </si>
  <si>
    <t>246Es</t>
  </si>
  <si>
    <t>247Es</t>
  </si>
  <si>
    <t>248Es</t>
  </si>
  <si>
    <t>242Es</t>
  </si>
  <si>
    <t>243Es</t>
  </si>
  <si>
    <t>244Es</t>
  </si>
  <si>
    <t>245Es</t>
  </si>
  <si>
    <t>240Es</t>
  </si>
  <si>
    <t>241Es</t>
  </si>
  <si>
    <t>257Es</t>
  </si>
  <si>
    <t>253Es</t>
  </si>
  <si>
    <t>254Es</t>
  </si>
  <si>
    <t>255Es</t>
  </si>
  <si>
    <t>256Es</t>
  </si>
  <si>
    <t>249Es</t>
  </si>
  <si>
    <t>250Es</t>
  </si>
  <si>
    <t>251Es</t>
  </si>
  <si>
    <t>252Es</t>
  </si>
  <si>
    <t>241Fm</t>
  </si>
  <si>
    <t>245Fm</t>
  </si>
  <si>
    <t>244Fm</t>
  </si>
  <si>
    <t>243Fm</t>
  </si>
  <si>
    <t>242Fm</t>
  </si>
  <si>
    <t>249Fm</t>
  </si>
  <si>
    <t>248Fm</t>
  </si>
  <si>
    <t>247Fm</t>
  </si>
  <si>
    <t>246Fm</t>
  </si>
  <si>
    <t>252Fm</t>
  </si>
  <si>
    <t>251Fm</t>
  </si>
  <si>
    <t>250Fm</t>
  </si>
  <si>
    <t>256Fm</t>
  </si>
  <si>
    <t>255Fm</t>
  </si>
  <si>
    <t>254Fm</t>
  </si>
  <si>
    <t>253Fm</t>
  </si>
  <si>
    <t>259Fm</t>
  </si>
  <si>
    <t>258Fm</t>
  </si>
  <si>
    <t>257Fm</t>
  </si>
  <si>
    <t>252Md</t>
  </si>
  <si>
    <t>251Md</t>
  </si>
  <si>
    <t>254Md</t>
  </si>
  <si>
    <t>253Md</t>
  </si>
  <si>
    <t>256Md</t>
  </si>
  <si>
    <t>255Md</t>
  </si>
  <si>
    <t>258Md</t>
  </si>
  <si>
    <t>257Md</t>
  </si>
  <si>
    <t>260Md</t>
  </si>
  <si>
    <t>259Md</t>
  </si>
  <si>
    <t>245Md</t>
  </si>
  <si>
    <t>244Md</t>
  </si>
  <si>
    <t>247Md</t>
  </si>
  <si>
    <t>246Md</t>
  </si>
  <si>
    <t>249Md</t>
  </si>
  <si>
    <t>248Md</t>
  </si>
  <si>
    <t>250Md</t>
  </si>
  <si>
    <t>260No</t>
  </si>
  <si>
    <t>259No</t>
  </si>
  <si>
    <t>258No</t>
  </si>
  <si>
    <t>257No</t>
  </si>
  <si>
    <t>256No</t>
  </si>
  <si>
    <t>255No</t>
  </si>
  <si>
    <t>254No</t>
  </si>
  <si>
    <t>253No</t>
  </si>
  <si>
    <t>252No</t>
  </si>
  <si>
    <t>251No</t>
  </si>
  <si>
    <t>250No</t>
  </si>
  <si>
    <t>249No</t>
  </si>
  <si>
    <t>261Lr</t>
  </si>
  <si>
    <t>258Lr</t>
  </si>
  <si>
    <t>257Lr</t>
  </si>
  <si>
    <t>260Lr</t>
  </si>
  <si>
    <t>259Lr</t>
  </si>
  <si>
    <t>254Lr</t>
  </si>
  <si>
    <t>253Lr</t>
  </si>
  <si>
    <t>256Lr</t>
  </si>
  <si>
    <t>255Lr</t>
  </si>
  <si>
    <t>264Lr</t>
  </si>
  <si>
    <t>266Lr</t>
  </si>
  <si>
    <t>251Lr</t>
  </si>
  <si>
    <t>252Lr</t>
  </si>
  <si>
    <t>267Rf</t>
  </si>
  <si>
    <t>265Rf</t>
  </si>
  <si>
    <t>260Rf</t>
  </si>
  <si>
    <t>259Rf</t>
  </si>
  <si>
    <t>258Rf</t>
  </si>
  <si>
    <t>257Rf</t>
  </si>
  <si>
    <t>263Rf</t>
  </si>
  <si>
    <t>262Rf</t>
  </si>
  <si>
    <t>261Rf</t>
  </si>
  <si>
    <t>256Rf</t>
  </si>
  <si>
    <t>255Rf</t>
  </si>
  <si>
    <t>254Rf</t>
  </si>
  <si>
    <t>253Rf</t>
  </si>
  <si>
    <t>268Db</t>
  </si>
  <si>
    <t>270Db</t>
  </si>
  <si>
    <t>267Db</t>
  </si>
  <si>
    <t>266Db</t>
  </si>
  <si>
    <t>258Db</t>
  </si>
  <si>
    <t>257Db</t>
  </si>
  <si>
    <t>260Db</t>
  </si>
  <si>
    <t>259Db</t>
  </si>
  <si>
    <t>262Db</t>
  </si>
  <si>
    <t>261Db</t>
  </si>
  <si>
    <t>263Db</t>
  </si>
  <si>
    <t>256Db</t>
  </si>
  <si>
    <t>255Db</t>
  </si>
  <si>
    <t>264Sg</t>
  </si>
  <si>
    <t>263Sg</t>
  </si>
  <si>
    <t>262Sg</t>
  </si>
  <si>
    <t>261Sg</t>
  </si>
  <si>
    <t>260Sg</t>
  </si>
  <si>
    <t>259Sg</t>
  </si>
  <si>
    <t>258Sg</t>
  </si>
  <si>
    <t>265Sg</t>
  </si>
  <si>
    <t>267Sg</t>
  </si>
  <si>
    <t>266Sg</t>
  </si>
  <si>
    <t>271Sg</t>
  </si>
  <si>
    <t>269Sg</t>
  </si>
  <si>
    <t>278Bh</t>
  </si>
  <si>
    <t>262Bh</t>
  </si>
  <si>
    <t>261Bh</t>
  </si>
  <si>
    <t>264Bh</t>
  </si>
  <si>
    <t>260Bh</t>
  </si>
  <si>
    <t>267Bh</t>
  </si>
  <si>
    <t>272Bh</t>
  </si>
  <si>
    <t>274Bh</t>
  </si>
  <si>
    <t>271Bh</t>
  </si>
  <si>
    <t>270Bh</t>
  </si>
  <si>
    <t>266Bh</t>
  </si>
  <si>
    <t>265Bh</t>
  </si>
  <si>
    <t>267Hs</t>
  </si>
  <si>
    <t>266Hs</t>
  </si>
  <si>
    <t>265Hs</t>
  </si>
  <si>
    <t>270Hs</t>
  </si>
  <si>
    <t>269Hs</t>
  </si>
  <si>
    <t>268Hs</t>
  </si>
  <si>
    <t>275Hs</t>
  </si>
  <si>
    <t>273Hs</t>
  </si>
  <si>
    <t>264Hs</t>
  </si>
  <si>
    <t>263Hs</t>
  </si>
  <si>
    <t>277Hs</t>
  </si>
  <si>
    <t>277Mt</t>
  </si>
  <si>
    <t>276Mt</t>
  </si>
  <si>
    <t>278Mt</t>
  </si>
  <si>
    <t>270Mt</t>
  </si>
  <si>
    <t>275Mt</t>
  </si>
  <si>
    <t>274Mt</t>
  </si>
  <si>
    <t>266Mt</t>
  </si>
  <si>
    <t>268Mt</t>
  </si>
  <si>
    <t>267Ds</t>
  </si>
  <si>
    <t>269Ds</t>
  </si>
  <si>
    <t>281Ds</t>
  </si>
  <si>
    <t>280Ds</t>
  </si>
  <si>
    <t>282Ds</t>
  </si>
  <si>
    <t>270Ds</t>
  </si>
  <si>
    <t>277Ds</t>
  </si>
  <si>
    <t>273Ds</t>
  </si>
  <si>
    <t>271Ds</t>
  </si>
  <si>
    <t>279Ds</t>
  </si>
  <si>
    <t>282Rg</t>
  </si>
  <si>
    <t>281Rg</t>
  </si>
  <si>
    <t>278Rg</t>
  </si>
  <si>
    <t>274Rg</t>
  </si>
  <si>
    <t>272Rg</t>
  </si>
  <si>
    <t>279Rg</t>
  </si>
  <si>
    <t>280Rg</t>
  </si>
  <si>
    <t>277Cn</t>
  </si>
  <si>
    <t>281Cn</t>
  </si>
  <si>
    <t>286Cn</t>
  </si>
  <si>
    <t>282Cn</t>
  </si>
  <si>
    <t>283Cn</t>
  </si>
  <si>
    <t>284Cn</t>
  </si>
  <si>
    <t>285Cn</t>
  </si>
  <si>
    <t>278Nh</t>
  </si>
  <si>
    <t>282Nh</t>
  </si>
  <si>
    <t>284Nh</t>
  </si>
  <si>
    <t>285Nh</t>
  </si>
  <si>
    <t>283Nh</t>
  </si>
  <si>
    <t>286Nh</t>
  </si>
  <si>
    <t>290Nh</t>
  </si>
  <si>
    <t>284Fl</t>
  </si>
  <si>
    <t>285Fl</t>
  </si>
  <si>
    <t>286Fl</t>
  </si>
  <si>
    <t>287Fl</t>
  </si>
  <si>
    <t>288Fl</t>
  </si>
  <si>
    <t>289Fl</t>
  </si>
  <si>
    <t>290Fl</t>
  </si>
  <si>
    <t>290Mc</t>
  </si>
  <si>
    <t>288Mc</t>
  </si>
  <si>
    <t>289Mc</t>
  </si>
  <si>
    <t>287Mc</t>
  </si>
  <si>
    <t>290Lv</t>
  </si>
  <si>
    <t>291Lv</t>
  </si>
  <si>
    <t>292Lv</t>
  </si>
  <si>
    <t>293Lv</t>
  </si>
  <si>
    <t>293Ts</t>
  </si>
  <si>
    <t>294Ts</t>
  </si>
  <si>
    <t>294Og</t>
  </si>
  <si>
    <t>Radionuclide</t>
  </si>
  <si>
    <t>Mass</t>
  </si>
  <si>
    <t>Multiply by</t>
  </si>
  <si>
    <t>Years to Seconds</t>
  </si>
  <si>
    <t>Days to Seconds</t>
  </si>
  <si>
    <t>Hours to Seconds</t>
  </si>
  <si>
    <t>Minutes to Seconds</t>
  </si>
  <si>
    <t>days/year</t>
  </si>
  <si>
    <t>hours/day</t>
  </si>
  <si>
    <t>minutes/hour</t>
  </si>
  <si>
    <t>seconds/minute</t>
  </si>
  <si>
    <t>MS to Seconds</t>
  </si>
  <si>
    <t>FS to Seconds</t>
  </si>
  <si>
    <t>NS to Seconds</t>
  </si>
  <si>
    <t>PS to Seconds</t>
  </si>
  <si>
    <t>US to Seconds</t>
  </si>
  <si>
    <t>Seconds to Seconds</t>
  </si>
  <si>
    <t>Half-Life Seconds</t>
  </si>
  <si>
    <t>Lamda per Second</t>
  </si>
  <si>
    <t>KEY</t>
  </si>
  <si>
    <t>Delete M dupes</t>
  </si>
  <si>
    <t>CM-246</t>
  </si>
  <si>
    <t>PU-242</t>
  </si>
  <si>
    <t>U-238</t>
  </si>
  <si>
    <t>TH-234</t>
  </si>
  <si>
    <t>PA-234M</t>
  </si>
  <si>
    <t>U-234</t>
  </si>
  <si>
    <t>PA-234</t>
  </si>
  <si>
    <t>TH-230</t>
  </si>
  <si>
    <t>RA-226</t>
  </si>
  <si>
    <t>RN-222</t>
  </si>
  <si>
    <t>PO-218</t>
  </si>
  <si>
    <t>PB-214</t>
  </si>
  <si>
    <t>AT-218</t>
  </si>
  <si>
    <t>BI-214</t>
  </si>
  <si>
    <t>PO-214</t>
  </si>
  <si>
    <t>TL-210</t>
  </si>
  <si>
    <t>PB-210</t>
  </si>
  <si>
    <t>BI-210</t>
  </si>
  <si>
    <t>PO-210</t>
  </si>
  <si>
    <t>TL-206</t>
  </si>
  <si>
    <t>RN-218</t>
  </si>
  <si>
    <t>CF-249</t>
  </si>
  <si>
    <t>CM-245</t>
  </si>
  <si>
    <t>PU-241</t>
  </si>
  <si>
    <t>AM-241</t>
  </si>
  <si>
    <t>U-237</t>
  </si>
  <si>
    <t>NP-237</t>
  </si>
  <si>
    <t>PA-233</t>
  </si>
  <si>
    <t>U-233</t>
  </si>
  <si>
    <t>TH-229</t>
  </si>
  <si>
    <t>RA-225</t>
  </si>
  <si>
    <t>AC-225</t>
  </si>
  <si>
    <t>FR-221</t>
  </si>
  <si>
    <t>AT-217</t>
  </si>
  <si>
    <t>BI-213</t>
  </si>
  <si>
    <t>RN-217</t>
  </si>
  <si>
    <t>PO-213</t>
  </si>
  <si>
    <t>TL-209</t>
  </si>
  <si>
    <t>PB-209</t>
  </si>
  <si>
    <t>CM-244</t>
  </si>
  <si>
    <t>PU-240</t>
  </si>
  <si>
    <t>U-236</t>
  </si>
  <si>
    <t>TH-232</t>
  </si>
  <si>
    <t>RA-228</t>
  </si>
  <si>
    <t>AC-228</t>
  </si>
  <si>
    <t>TH-228</t>
  </si>
  <si>
    <t>RA-224</t>
  </si>
  <si>
    <t>RN-220</t>
  </si>
  <si>
    <t>PO-216</t>
  </si>
  <si>
    <t>PB-212</t>
  </si>
  <si>
    <t>BI-212</t>
  </si>
  <si>
    <t>PO-212</t>
  </si>
  <si>
    <t>TL-208</t>
  </si>
  <si>
    <t>CF-251</t>
  </si>
  <si>
    <t>CM-247</t>
  </si>
  <si>
    <t>PU-243</t>
  </si>
  <si>
    <t>AM-243</t>
  </si>
  <si>
    <t>NP-239</t>
  </si>
  <si>
    <t>PU-239</t>
  </si>
  <si>
    <t>U-235</t>
  </si>
  <si>
    <t>TH-231</t>
  </si>
  <si>
    <t>PA-231</t>
  </si>
  <si>
    <t>AC-227</t>
  </si>
  <si>
    <t>TH-227</t>
  </si>
  <si>
    <t>FR-223</t>
  </si>
  <si>
    <t>RA-223</t>
  </si>
  <si>
    <t>RN-219</t>
  </si>
  <si>
    <t>PO-215</t>
  </si>
  <si>
    <t>PB-211</t>
  </si>
  <si>
    <t>AT-215</t>
  </si>
  <si>
    <t>BI-211</t>
  </si>
  <si>
    <t>TL-207</t>
  </si>
  <si>
    <t>PO-211</t>
  </si>
  <si>
    <t>AT-219</t>
  </si>
  <si>
    <t>CM-243</t>
  </si>
  <si>
    <t>AM-242</t>
  </si>
  <si>
    <t>CM-242</t>
  </si>
  <si>
    <t>PU-238</t>
  </si>
  <si>
    <t>AM-242M</t>
  </si>
  <si>
    <t>NP-238</t>
  </si>
  <si>
    <t>NP-236</t>
  </si>
  <si>
    <t>PU-236</t>
  </si>
  <si>
    <t>U-232</t>
  </si>
  <si>
    <t>BI-215</t>
  </si>
  <si>
    <t>EU-152</t>
  </si>
  <si>
    <t>GD-152</t>
  </si>
  <si>
    <t>SM-148</t>
  </si>
  <si>
    <t>ND-144</t>
  </si>
  <si>
    <t>PM-147</t>
  </si>
  <si>
    <t>SM-147</t>
  </si>
  <si>
    <t>PM-146</t>
  </si>
  <si>
    <t>SM-146</t>
  </si>
  <si>
    <t>CE-144</t>
  </si>
  <si>
    <t>PR-144</t>
  </si>
  <si>
    <t>CS-137</t>
  </si>
  <si>
    <t>I-131</t>
  </si>
  <si>
    <t>XE-131M</t>
  </si>
  <si>
    <t>SB-126</t>
  </si>
  <si>
    <t>SB-126M</t>
  </si>
  <si>
    <t>SN-126</t>
  </si>
  <si>
    <t>SB-125</t>
  </si>
  <si>
    <t>TE-125M</t>
  </si>
  <si>
    <t>SN-121M</t>
  </si>
  <si>
    <t>SN-121</t>
  </si>
  <si>
    <t>CD-113</t>
  </si>
  <si>
    <t>CD-113M</t>
  </si>
  <si>
    <t>RU-106</t>
  </si>
  <si>
    <t>RH-106</t>
  </si>
  <si>
    <t>TC-99</t>
  </si>
  <si>
    <t>TC-99M</t>
  </si>
  <si>
    <t>ZR-95</t>
  </si>
  <si>
    <t>NB-95</t>
  </si>
  <si>
    <t>ZR-93</t>
  </si>
  <si>
    <t>NB-93M</t>
  </si>
  <si>
    <t>SR-90</t>
  </si>
  <si>
    <t>Y-90</t>
  </si>
  <si>
    <t>KR-85</t>
  </si>
  <si>
    <t>KR-85M</t>
  </si>
  <si>
    <t>CU-59</t>
  </si>
  <si>
    <t>NI-59</t>
  </si>
  <si>
    <t>ZN-59</t>
  </si>
  <si>
    <t>BA-137M</t>
  </si>
  <si>
    <t>&gt;1 here is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</si>
</sst>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3AA2FB5F-829D-4A57-93D0-CD79BA2A30E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08575-FC84-43CD-ABB0-B0B7D6614D93}">
  <dimension ref="A1:P3565"/>
  <sheetViews>
    <sheetView tabSelected="1" workbookViewId="0">
      <selection activeCell="K12" sqref="K12"/>
    </sheetView>
  </sheetViews>
  <sheetFormatPr defaultRowHeight="15" x14ac:dyDescent="0.25"/>
  <cols>
    <col min="1" max="2" width="4" bestFit="1" customWidth="1"/>
    <col min="3" max="3" width="7" bestFit="1" customWidth="1"/>
    <col min="4" max="4" width="19.5703125" bestFit="1" customWidth="1"/>
    <col min="5" max="5" width="16.5703125" bestFit="1" customWidth="1"/>
    <col min="6" max="6" width="11.140625" bestFit="1" customWidth="1"/>
    <col min="7" max="7" width="18" bestFit="1" customWidth="1"/>
    <col min="8" max="8" width="11.28515625" bestFit="1" customWidth="1"/>
    <col min="9" max="9" width="14.42578125" bestFit="1" customWidth="1"/>
    <col min="10" max="10" width="25" bestFit="1" customWidth="1"/>
    <col min="12" max="12" width="12.5703125" bestFit="1" customWidth="1"/>
    <col min="13" max="13" width="16.42578125" bestFit="1" customWidth="1"/>
    <col min="14" max="14" width="17.28515625" bestFit="1" customWidth="1"/>
    <col min="15" max="15" width="27.42578125" bestFit="1" customWidth="1"/>
    <col min="16" max="16" width="15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2919</v>
      </c>
      <c r="L1" s="2" t="s">
        <v>2918</v>
      </c>
      <c r="M1" s="2" t="s">
        <v>2935</v>
      </c>
      <c r="N1" s="2" t="s">
        <v>2936</v>
      </c>
      <c r="O1" s="2" t="s">
        <v>2937</v>
      </c>
      <c r="P1" s="2" t="s">
        <v>2938</v>
      </c>
    </row>
    <row r="2" spans="1:16" x14ac:dyDescent="0.25">
      <c r="A2">
        <v>89</v>
      </c>
      <c r="B2">
        <v>116</v>
      </c>
      <c r="C2" t="s">
        <v>2487</v>
      </c>
      <c r="D2">
        <v>0</v>
      </c>
      <c r="E2">
        <v>7.7</v>
      </c>
      <c r="F2" t="s">
        <v>17</v>
      </c>
      <c r="G2">
        <f>2.7-1.6</f>
        <v>1.1000000000000001</v>
      </c>
      <c r="H2" t="s">
        <v>27</v>
      </c>
      <c r="I2">
        <v>100</v>
      </c>
      <c r="K2">
        <f t="shared" ref="K2:K65" si="0">A2+B2</f>
        <v>205</v>
      </c>
      <c r="L2" t="str">
        <f t="shared" ref="L2:L65" si="1">UPPER(SUBSTITUTE(C2,K2,""))&amp;"-"&amp;K2&amp;IF(H2="IT","M","")</f>
        <v>AC-205</v>
      </c>
      <c r="M2">
        <f t="shared" ref="M2:M65" si="2">E2*VLOOKUP(F2,_TimeConvert,2,FALSE)</f>
        <v>7.7000000000000002E-3</v>
      </c>
      <c r="N2">
        <f t="shared" ref="N2:N65" si="3">LN(2)/M2</f>
        <v>90.01911435843445</v>
      </c>
      <c r="O2" t="str">
        <f t="shared" ref="O2:O65" si="4">L2&amp;M2</f>
        <v>AC-2050.0077</v>
      </c>
      <c r="P2" t="str">
        <f t="shared" ref="P2:P65" si="5">IF(AND(RIGHT(L3,1)="M",M2=M3),"Delete","")</f>
        <v/>
      </c>
    </row>
    <row r="3" spans="1:16" x14ac:dyDescent="0.25">
      <c r="A3">
        <v>89</v>
      </c>
      <c r="B3">
        <v>117</v>
      </c>
      <c r="C3" t="s">
        <v>2486</v>
      </c>
      <c r="D3">
        <v>0</v>
      </c>
      <c r="E3">
        <v>27</v>
      </c>
      <c r="F3" t="s">
        <v>17</v>
      </c>
      <c r="G3">
        <v>8</v>
      </c>
      <c r="H3" t="s">
        <v>27</v>
      </c>
      <c r="I3">
        <v>100</v>
      </c>
      <c r="K3">
        <f t="shared" si="0"/>
        <v>206</v>
      </c>
      <c r="L3" t="str">
        <f t="shared" si="1"/>
        <v>AC-206</v>
      </c>
      <c r="M3">
        <f t="shared" si="2"/>
        <v>2.7E-2</v>
      </c>
      <c r="N3">
        <f t="shared" si="3"/>
        <v>25.672117798516492</v>
      </c>
      <c r="O3" t="str">
        <f t="shared" si="4"/>
        <v>AC-2060.027</v>
      </c>
      <c r="P3" t="str">
        <f t="shared" si="5"/>
        <v/>
      </c>
    </row>
    <row r="4" spans="1:16" x14ac:dyDescent="0.25">
      <c r="A4">
        <v>89</v>
      </c>
      <c r="B4">
        <v>117</v>
      </c>
      <c r="C4" t="s">
        <v>2486</v>
      </c>
      <c r="D4">
        <v>0.2</v>
      </c>
      <c r="E4">
        <v>33</v>
      </c>
      <c r="F4" t="s">
        <v>17</v>
      </c>
      <c r="G4">
        <f>22-9</f>
        <v>13</v>
      </c>
      <c r="H4" t="s">
        <v>27</v>
      </c>
      <c r="I4">
        <v>100</v>
      </c>
      <c r="K4">
        <f t="shared" si="0"/>
        <v>206</v>
      </c>
      <c r="L4" t="str">
        <f t="shared" si="1"/>
        <v>AC-206</v>
      </c>
      <c r="M4">
        <f t="shared" si="2"/>
        <v>3.3000000000000002E-2</v>
      </c>
      <c r="N4">
        <f t="shared" si="3"/>
        <v>21.004460016968039</v>
      </c>
      <c r="O4" t="str">
        <f t="shared" si="4"/>
        <v>AC-2060.033</v>
      </c>
      <c r="P4" t="str">
        <f t="shared" si="5"/>
        <v/>
      </c>
    </row>
    <row r="5" spans="1:16" x14ac:dyDescent="0.25">
      <c r="A5">
        <v>89</v>
      </c>
      <c r="B5">
        <v>118</v>
      </c>
      <c r="C5" t="s">
        <v>2485</v>
      </c>
      <c r="D5">
        <v>0</v>
      </c>
      <c r="E5">
        <v>27</v>
      </c>
      <c r="F5" t="s">
        <v>17</v>
      </c>
      <c r="G5">
        <f>11-6</f>
        <v>5</v>
      </c>
      <c r="H5" t="s">
        <v>27</v>
      </c>
      <c r="I5">
        <v>100</v>
      </c>
      <c r="K5">
        <f t="shared" si="0"/>
        <v>207</v>
      </c>
      <c r="L5" t="str">
        <f t="shared" si="1"/>
        <v>AC-207</v>
      </c>
      <c r="M5">
        <f t="shared" si="2"/>
        <v>2.7E-2</v>
      </c>
      <c r="N5">
        <f t="shared" si="3"/>
        <v>25.672117798516492</v>
      </c>
      <c r="O5" t="str">
        <f t="shared" si="4"/>
        <v>AC-2070.027</v>
      </c>
      <c r="P5" t="str">
        <f t="shared" si="5"/>
        <v/>
      </c>
    </row>
    <row r="6" spans="1:16" x14ac:dyDescent="0.25">
      <c r="A6">
        <v>89</v>
      </c>
      <c r="B6">
        <v>119</v>
      </c>
      <c r="C6" t="s">
        <v>2484</v>
      </c>
      <c r="D6">
        <v>0</v>
      </c>
      <c r="E6">
        <v>93</v>
      </c>
      <c r="F6" t="s">
        <v>17</v>
      </c>
      <c r="G6">
        <f>16-12</f>
        <v>4</v>
      </c>
      <c r="H6" t="s">
        <v>27</v>
      </c>
      <c r="I6">
        <v>100</v>
      </c>
      <c r="K6">
        <f t="shared" si="0"/>
        <v>208</v>
      </c>
      <c r="L6" t="str">
        <f t="shared" si="1"/>
        <v>AC-208</v>
      </c>
      <c r="M6">
        <f t="shared" si="2"/>
        <v>9.2999999999999999E-2</v>
      </c>
      <c r="N6">
        <f t="shared" si="3"/>
        <v>7.4531954898918853</v>
      </c>
      <c r="O6" t="str">
        <f t="shared" si="4"/>
        <v>AC-2080.093</v>
      </c>
      <c r="P6" t="str">
        <f t="shared" si="5"/>
        <v/>
      </c>
    </row>
    <row r="7" spans="1:16" x14ac:dyDescent="0.25">
      <c r="A7">
        <v>89</v>
      </c>
      <c r="B7">
        <v>120</v>
      </c>
      <c r="C7" t="s">
        <v>2499</v>
      </c>
      <c r="D7">
        <v>0</v>
      </c>
      <c r="E7">
        <v>91</v>
      </c>
      <c r="F7" t="s">
        <v>17</v>
      </c>
      <c r="G7">
        <f>10-9</f>
        <v>1</v>
      </c>
      <c r="H7" t="s">
        <v>27</v>
      </c>
      <c r="I7">
        <v>100</v>
      </c>
      <c r="K7">
        <f t="shared" si="0"/>
        <v>209</v>
      </c>
      <c r="L7" t="str">
        <f t="shared" si="1"/>
        <v>AC-209</v>
      </c>
      <c r="M7">
        <f t="shared" si="2"/>
        <v>9.0999999999999998E-2</v>
      </c>
      <c r="N7">
        <f t="shared" si="3"/>
        <v>7.6170019841752232</v>
      </c>
      <c r="O7" t="str">
        <f t="shared" si="4"/>
        <v>AC-2090.091</v>
      </c>
      <c r="P7" t="str">
        <f t="shared" si="5"/>
        <v/>
      </c>
    </row>
    <row r="8" spans="1:16" x14ac:dyDescent="0.25">
      <c r="A8">
        <v>89</v>
      </c>
      <c r="B8">
        <v>121</v>
      </c>
      <c r="C8" t="s">
        <v>2498</v>
      </c>
      <c r="D8">
        <v>0</v>
      </c>
      <c r="E8">
        <v>344</v>
      </c>
      <c r="F8" t="s">
        <v>17</v>
      </c>
      <c r="G8">
        <f>39-36</f>
        <v>3</v>
      </c>
      <c r="H8" t="s">
        <v>27</v>
      </c>
      <c r="I8">
        <v>100</v>
      </c>
      <c r="K8">
        <f t="shared" si="0"/>
        <v>210</v>
      </c>
      <c r="L8" t="str">
        <f t="shared" si="1"/>
        <v>AC-210</v>
      </c>
      <c r="M8">
        <f t="shared" si="2"/>
        <v>0.34400000000000003</v>
      </c>
      <c r="N8">
        <f t="shared" si="3"/>
        <v>2.0149627341858873</v>
      </c>
      <c r="O8" t="str">
        <f t="shared" si="4"/>
        <v>AC-2100.344</v>
      </c>
      <c r="P8" t="str">
        <f t="shared" si="5"/>
        <v/>
      </c>
    </row>
    <row r="9" spans="1:16" x14ac:dyDescent="0.25">
      <c r="A9">
        <v>89</v>
      </c>
      <c r="B9">
        <v>122</v>
      </c>
      <c r="C9" t="s">
        <v>2497</v>
      </c>
      <c r="D9">
        <v>0</v>
      </c>
      <c r="E9">
        <v>210</v>
      </c>
      <c r="F9" t="s">
        <v>17</v>
      </c>
      <c r="G9">
        <v>25</v>
      </c>
      <c r="H9" t="s">
        <v>27</v>
      </c>
      <c r="I9">
        <v>100</v>
      </c>
      <c r="K9">
        <f t="shared" si="0"/>
        <v>211</v>
      </c>
      <c r="L9" t="str">
        <f t="shared" si="1"/>
        <v>AC-211</v>
      </c>
      <c r="M9">
        <f t="shared" si="2"/>
        <v>0.21</v>
      </c>
      <c r="N9">
        <f t="shared" si="3"/>
        <v>3.3007008598092633</v>
      </c>
      <c r="O9" t="str">
        <f t="shared" si="4"/>
        <v>AC-2110.21</v>
      </c>
      <c r="P9" t="str">
        <f t="shared" si="5"/>
        <v/>
      </c>
    </row>
    <row r="10" spans="1:16" x14ac:dyDescent="0.25">
      <c r="A10">
        <v>89</v>
      </c>
      <c r="B10">
        <v>123</v>
      </c>
      <c r="C10" t="s">
        <v>2496</v>
      </c>
      <c r="D10">
        <v>0</v>
      </c>
      <c r="E10">
        <v>895</v>
      </c>
      <c r="F10" t="s">
        <v>17</v>
      </c>
      <c r="G10">
        <v>28</v>
      </c>
      <c r="H10" t="s">
        <v>27</v>
      </c>
      <c r="I10">
        <v>100</v>
      </c>
      <c r="K10">
        <f t="shared" si="0"/>
        <v>212</v>
      </c>
      <c r="L10" t="str">
        <f t="shared" si="1"/>
        <v>AC-212</v>
      </c>
      <c r="M10">
        <f t="shared" si="2"/>
        <v>0.89500000000000002</v>
      </c>
      <c r="N10">
        <f t="shared" si="3"/>
        <v>0.77446612353066513</v>
      </c>
      <c r="O10" t="str">
        <f t="shared" si="4"/>
        <v>AC-2120.895</v>
      </c>
      <c r="P10" t="str">
        <f t="shared" si="5"/>
        <v/>
      </c>
    </row>
    <row r="11" spans="1:16" x14ac:dyDescent="0.25">
      <c r="A11">
        <v>89</v>
      </c>
      <c r="B11">
        <v>124</v>
      </c>
      <c r="C11" t="s">
        <v>2505</v>
      </c>
      <c r="D11">
        <v>0</v>
      </c>
      <c r="E11">
        <v>738</v>
      </c>
      <c r="F11" t="s">
        <v>17</v>
      </c>
      <c r="G11">
        <v>21</v>
      </c>
      <c r="H11" t="s">
        <v>27</v>
      </c>
      <c r="I11">
        <v>100</v>
      </c>
      <c r="K11">
        <f t="shared" si="0"/>
        <v>213</v>
      </c>
      <c r="L11" t="str">
        <f t="shared" si="1"/>
        <v>AC-213</v>
      </c>
      <c r="M11">
        <f t="shared" si="2"/>
        <v>0.73799999999999999</v>
      </c>
      <c r="N11">
        <f t="shared" si="3"/>
        <v>0.93922382189694487</v>
      </c>
      <c r="O11" t="str">
        <f t="shared" si="4"/>
        <v>AC-2130.738</v>
      </c>
      <c r="P11" t="str">
        <f t="shared" si="5"/>
        <v/>
      </c>
    </row>
    <row r="12" spans="1:16" x14ac:dyDescent="0.25">
      <c r="A12">
        <v>89</v>
      </c>
      <c r="B12">
        <v>125</v>
      </c>
      <c r="C12" t="s">
        <v>2504</v>
      </c>
      <c r="D12">
        <v>0</v>
      </c>
      <c r="E12">
        <v>8.1999999999999993</v>
      </c>
      <c r="F12" t="s">
        <v>11</v>
      </c>
      <c r="G12">
        <v>0.2</v>
      </c>
      <c r="H12" t="s">
        <v>27</v>
      </c>
      <c r="I12">
        <v>89</v>
      </c>
      <c r="K12">
        <f t="shared" si="0"/>
        <v>214</v>
      </c>
      <c r="L12" t="str">
        <f t="shared" si="1"/>
        <v>AC-214</v>
      </c>
      <c r="M12">
        <f t="shared" si="2"/>
        <v>8.1999999999999993</v>
      </c>
      <c r="N12">
        <f t="shared" si="3"/>
        <v>8.4530143970725044E-2</v>
      </c>
      <c r="O12" t="str">
        <f t="shared" si="4"/>
        <v>AC-2148.2</v>
      </c>
      <c r="P12" t="str">
        <f t="shared" si="5"/>
        <v/>
      </c>
    </row>
    <row r="13" spans="1:16" x14ac:dyDescent="0.25">
      <c r="A13">
        <v>89</v>
      </c>
      <c r="B13">
        <v>126</v>
      </c>
      <c r="C13" t="s">
        <v>2503</v>
      </c>
      <c r="D13">
        <v>0</v>
      </c>
      <c r="E13">
        <v>170</v>
      </c>
      <c r="F13" t="s">
        <v>17</v>
      </c>
      <c r="G13">
        <v>10</v>
      </c>
      <c r="H13" t="s">
        <v>27</v>
      </c>
      <c r="I13">
        <v>99.91</v>
      </c>
      <c r="J13">
        <v>0.02</v>
      </c>
      <c r="K13">
        <f t="shared" si="0"/>
        <v>215</v>
      </c>
      <c r="L13" t="str">
        <f t="shared" si="1"/>
        <v>AC-215</v>
      </c>
      <c r="M13">
        <f t="shared" si="2"/>
        <v>0.17</v>
      </c>
      <c r="N13">
        <f t="shared" si="3"/>
        <v>4.077336356234972</v>
      </c>
      <c r="O13" t="str">
        <f t="shared" si="4"/>
        <v>AC-2150.17</v>
      </c>
      <c r="P13" t="str">
        <f t="shared" si="5"/>
        <v/>
      </c>
    </row>
    <row r="14" spans="1:16" x14ac:dyDescent="0.25">
      <c r="A14">
        <v>89</v>
      </c>
      <c r="B14">
        <v>127</v>
      </c>
      <c r="C14" t="s">
        <v>2502</v>
      </c>
      <c r="D14">
        <v>0</v>
      </c>
      <c r="E14">
        <v>360</v>
      </c>
      <c r="F14" t="s">
        <v>1188</v>
      </c>
      <c r="G14">
        <v>7</v>
      </c>
      <c r="H14" t="s">
        <v>27</v>
      </c>
      <c r="I14">
        <v>100</v>
      </c>
      <c r="K14">
        <f t="shared" si="0"/>
        <v>216</v>
      </c>
      <c r="L14" t="str">
        <f t="shared" si="1"/>
        <v>AC-216</v>
      </c>
      <c r="M14">
        <f t="shared" si="2"/>
        <v>3.5999999999999997E-4</v>
      </c>
      <c r="N14">
        <f t="shared" si="3"/>
        <v>1925.4088348887371</v>
      </c>
      <c r="O14" t="str">
        <f t="shared" si="4"/>
        <v>AC-2160.00036</v>
      </c>
      <c r="P14" t="str">
        <f t="shared" si="5"/>
        <v/>
      </c>
    </row>
    <row r="15" spans="1:16" x14ac:dyDescent="0.25">
      <c r="A15">
        <v>89</v>
      </c>
      <c r="B15">
        <v>128</v>
      </c>
      <c r="C15" t="s">
        <v>2501</v>
      </c>
      <c r="D15">
        <v>0</v>
      </c>
      <c r="E15">
        <v>69</v>
      </c>
      <c r="F15" t="s">
        <v>54</v>
      </c>
      <c r="G15">
        <v>4</v>
      </c>
      <c r="H15" t="s">
        <v>27</v>
      </c>
      <c r="I15">
        <v>100</v>
      </c>
      <c r="K15">
        <f t="shared" si="0"/>
        <v>217</v>
      </c>
      <c r="L15" t="str">
        <f t="shared" si="1"/>
        <v>AC-217</v>
      </c>
      <c r="M15">
        <f t="shared" si="2"/>
        <v>6.9000000000000009E-8</v>
      </c>
      <c r="N15">
        <f t="shared" si="3"/>
        <v>10045611.312462974</v>
      </c>
      <c r="O15" t="str">
        <f t="shared" si="4"/>
        <v>AC-2170.000000069</v>
      </c>
      <c r="P15" t="str">
        <f t="shared" si="5"/>
        <v/>
      </c>
    </row>
    <row r="16" spans="1:16" x14ac:dyDescent="0.25">
      <c r="A16">
        <v>89</v>
      </c>
      <c r="B16">
        <v>129</v>
      </c>
      <c r="C16" t="s">
        <v>2500</v>
      </c>
      <c r="D16">
        <v>0</v>
      </c>
      <c r="E16">
        <v>1.02</v>
      </c>
      <c r="F16" t="s">
        <v>1188</v>
      </c>
      <c r="G16">
        <v>0.05</v>
      </c>
      <c r="H16" t="s">
        <v>27</v>
      </c>
      <c r="I16">
        <v>100</v>
      </c>
      <c r="K16">
        <f t="shared" si="0"/>
        <v>218</v>
      </c>
      <c r="L16" t="str">
        <f t="shared" si="1"/>
        <v>AC-218</v>
      </c>
      <c r="M16">
        <f t="shared" si="2"/>
        <v>1.02E-6</v>
      </c>
      <c r="N16">
        <f t="shared" si="3"/>
        <v>679556.05937249539</v>
      </c>
      <c r="O16" t="str">
        <f t="shared" si="4"/>
        <v>AC-2180.00000102</v>
      </c>
      <c r="P16" t="str">
        <f t="shared" si="5"/>
        <v/>
      </c>
    </row>
    <row r="17" spans="1:16" x14ac:dyDescent="0.25">
      <c r="A17">
        <v>89</v>
      </c>
      <c r="B17">
        <v>130</v>
      </c>
      <c r="C17" t="s">
        <v>2510</v>
      </c>
      <c r="D17">
        <v>0</v>
      </c>
      <c r="E17">
        <v>9.5</v>
      </c>
      <c r="F17" t="s">
        <v>1188</v>
      </c>
      <c r="G17">
        <v>1.6</v>
      </c>
      <c r="H17" t="s">
        <v>27</v>
      </c>
      <c r="I17">
        <v>100</v>
      </c>
      <c r="K17">
        <f t="shared" si="0"/>
        <v>219</v>
      </c>
      <c r="L17" t="str">
        <f t="shared" si="1"/>
        <v>AC-219</v>
      </c>
      <c r="M17">
        <f t="shared" si="2"/>
        <v>9.4999999999999988E-6</v>
      </c>
      <c r="N17">
        <f t="shared" si="3"/>
        <v>72962.861111573191</v>
      </c>
      <c r="O17" t="str">
        <f t="shared" si="4"/>
        <v>AC-2190.0000095</v>
      </c>
      <c r="P17" t="str">
        <f t="shared" si="5"/>
        <v/>
      </c>
    </row>
    <row r="18" spans="1:16" x14ac:dyDescent="0.25">
      <c r="A18">
        <v>89</v>
      </c>
      <c r="B18">
        <v>131</v>
      </c>
      <c r="C18" t="s">
        <v>2509</v>
      </c>
      <c r="D18">
        <v>0</v>
      </c>
      <c r="E18">
        <v>26.4</v>
      </c>
      <c r="F18" t="s">
        <v>17</v>
      </c>
      <c r="G18">
        <v>0.2</v>
      </c>
      <c r="H18" t="s">
        <v>27</v>
      </c>
      <c r="I18">
        <v>100</v>
      </c>
      <c r="K18">
        <f t="shared" si="0"/>
        <v>220</v>
      </c>
      <c r="L18" t="str">
        <f t="shared" si="1"/>
        <v>AC-220</v>
      </c>
      <c r="M18">
        <f t="shared" si="2"/>
        <v>2.64E-2</v>
      </c>
      <c r="N18">
        <f t="shared" si="3"/>
        <v>26.255575021210049</v>
      </c>
      <c r="O18" t="str">
        <f t="shared" si="4"/>
        <v>AC-2200.0264</v>
      </c>
      <c r="P18" t="str">
        <f t="shared" si="5"/>
        <v/>
      </c>
    </row>
    <row r="19" spans="1:16" x14ac:dyDescent="0.25">
      <c r="A19">
        <v>89</v>
      </c>
      <c r="B19">
        <v>132</v>
      </c>
      <c r="C19" t="s">
        <v>2508</v>
      </c>
      <c r="D19">
        <v>0</v>
      </c>
      <c r="E19">
        <v>52</v>
      </c>
      <c r="F19" t="s">
        <v>17</v>
      </c>
      <c r="G19">
        <v>2</v>
      </c>
      <c r="H19" t="s">
        <v>27</v>
      </c>
      <c r="I19">
        <v>100</v>
      </c>
      <c r="K19">
        <f t="shared" si="0"/>
        <v>221</v>
      </c>
      <c r="L19" t="str">
        <f t="shared" si="1"/>
        <v>AC-221</v>
      </c>
      <c r="M19">
        <f t="shared" si="2"/>
        <v>5.2000000000000005E-2</v>
      </c>
      <c r="N19">
        <f t="shared" si="3"/>
        <v>13.329753472306638</v>
      </c>
      <c r="O19" t="str">
        <f t="shared" si="4"/>
        <v>AC-2210.052</v>
      </c>
      <c r="P19" t="str">
        <f t="shared" si="5"/>
        <v/>
      </c>
    </row>
    <row r="20" spans="1:16" x14ac:dyDescent="0.25">
      <c r="A20">
        <v>89</v>
      </c>
      <c r="B20">
        <v>133</v>
      </c>
      <c r="C20" t="s">
        <v>2507</v>
      </c>
      <c r="D20">
        <v>0</v>
      </c>
      <c r="E20">
        <v>4.9000000000000004</v>
      </c>
      <c r="F20" t="s">
        <v>11</v>
      </c>
      <c r="G20">
        <v>0.4</v>
      </c>
      <c r="H20" t="s">
        <v>27</v>
      </c>
      <c r="I20">
        <v>99</v>
      </c>
      <c r="J20">
        <v>1</v>
      </c>
      <c r="K20">
        <f t="shared" si="0"/>
        <v>222</v>
      </c>
      <c r="L20" t="str">
        <f t="shared" si="1"/>
        <v>AC-222</v>
      </c>
      <c r="M20">
        <f t="shared" si="2"/>
        <v>4.9000000000000004</v>
      </c>
      <c r="N20">
        <f t="shared" si="3"/>
        <v>0.14145860827753984</v>
      </c>
      <c r="O20" t="str">
        <f t="shared" si="4"/>
        <v>AC-2224.9</v>
      </c>
      <c r="P20" t="str">
        <f t="shared" si="5"/>
        <v/>
      </c>
    </row>
    <row r="21" spans="1:16" x14ac:dyDescent="0.25">
      <c r="A21">
        <v>89</v>
      </c>
      <c r="B21">
        <v>133</v>
      </c>
      <c r="C21" t="s">
        <v>2507</v>
      </c>
      <c r="D21">
        <v>0.03</v>
      </c>
      <c r="E21">
        <v>63</v>
      </c>
      <c r="F21" t="s">
        <v>11</v>
      </c>
      <c r="G21">
        <v>2</v>
      </c>
      <c r="H21" t="s">
        <v>77</v>
      </c>
      <c r="I21">
        <v>5</v>
      </c>
      <c r="J21">
        <v>5</v>
      </c>
      <c r="K21">
        <f t="shared" si="0"/>
        <v>222</v>
      </c>
      <c r="L21" t="str">
        <f t="shared" si="1"/>
        <v>AC-222M</v>
      </c>
      <c r="M21">
        <f t="shared" si="2"/>
        <v>63</v>
      </c>
      <c r="N21">
        <f t="shared" si="3"/>
        <v>1.1002336199364211E-2</v>
      </c>
      <c r="O21" t="str">
        <f t="shared" si="4"/>
        <v>AC-222M63</v>
      </c>
      <c r="P21" t="str">
        <f t="shared" si="5"/>
        <v/>
      </c>
    </row>
    <row r="22" spans="1:16" x14ac:dyDescent="0.25">
      <c r="A22">
        <v>89</v>
      </c>
      <c r="B22">
        <v>134</v>
      </c>
      <c r="C22" t="s">
        <v>2506</v>
      </c>
      <c r="D22">
        <v>0</v>
      </c>
      <c r="E22">
        <v>2.12</v>
      </c>
      <c r="F22" t="s">
        <v>43</v>
      </c>
      <c r="G22">
        <v>0.04</v>
      </c>
      <c r="H22" t="s">
        <v>27</v>
      </c>
      <c r="I22">
        <v>99</v>
      </c>
      <c r="K22">
        <f t="shared" si="0"/>
        <v>223</v>
      </c>
      <c r="L22" t="str">
        <f t="shared" si="1"/>
        <v>AC-223</v>
      </c>
      <c r="M22">
        <f t="shared" si="2"/>
        <v>127.2</v>
      </c>
      <c r="N22">
        <f t="shared" si="3"/>
        <v>5.4492702874209533E-3</v>
      </c>
      <c r="O22" t="str">
        <f t="shared" si="4"/>
        <v>AC-223127.2</v>
      </c>
      <c r="P22" t="str">
        <f t="shared" si="5"/>
        <v/>
      </c>
    </row>
    <row r="23" spans="1:16" x14ac:dyDescent="0.25">
      <c r="A23">
        <v>89</v>
      </c>
      <c r="B23">
        <v>135</v>
      </c>
      <c r="C23" t="s">
        <v>2515</v>
      </c>
      <c r="D23">
        <v>0</v>
      </c>
      <c r="E23">
        <v>2.78</v>
      </c>
      <c r="F23" t="s">
        <v>109</v>
      </c>
      <c r="G23">
        <v>0.17</v>
      </c>
      <c r="H23" t="s">
        <v>36</v>
      </c>
      <c r="I23">
        <v>90.9</v>
      </c>
      <c r="K23">
        <f t="shared" si="0"/>
        <v>224</v>
      </c>
      <c r="L23" t="str">
        <f t="shared" si="1"/>
        <v>AC-224</v>
      </c>
      <c r="M23">
        <f t="shared" si="2"/>
        <v>10008</v>
      </c>
      <c r="N23">
        <f t="shared" si="3"/>
        <v>6.9259310607508527E-5</v>
      </c>
      <c r="O23" t="str">
        <f t="shared" si="4"/>
        <v>AC-22410008</v>
      </c>
      <c r="P23" t="str">
        <f t="shared" si="5"/>
        <v/>
      </c>
    </row>
    <row r="24" spans="1:16" x14ac:dyDescent="0.25">
      <c r="A24">
        <v>89</v>
      </c>
      <c r="B24">
        <v>136</v>
      </c>
      <c r="C24" t="s">
        <v>2514</v>
      </c>
      <c r="D24">
        <v>0</v>
      </c>
      <c r="E24">
        <v>9.9190000000000005</v>
      </c>
      <c r="F24" t="s">
        <v>25</v>
      </c>
      <c r="G24">
        <v>2.0999999999999999E-3</v>
      </c>
      <c r="H24" t="s">
        <v>27</v>
      </c>
      <c r="I24">
        <v>100</v>
      </c>
      <c r="K24">
        <f t="shared" si="0"/>
        <v>225</v>
      </c>
      <c r="L24" t="str">
        <f t="shared" si="1"/>
        <v>AC-225</v>
      </c>
      <c r="M24">
        <f t="shared" si="2"/>
        <v>857001.60000000009</v>
      </c>
      <c r="N24">
        <f t="shared" si="3"/>
        <v>8.0880500171755245E-7</v>
      </c>
      <c r="O24" t="str">
        <f t="shared" si="4"/>
        <v>AC-225857001.6</v>
      </c>
      <c r="P24" t="str">
        <f t="shared" si="5"/>
        <v/>
      </c>
    </row>
    <row r="25" spans="1:16" x14ac:dyDescent="0.25">
      <c r="A25">
        <v>89</v>
      </c>
      <c r="B25">
        <v>137</v>
      </c>
      <c r="C25" t="s">
        <v>2513</v>
      </c>
      <c r="D25">
        <v>0</v>
      </c>
      <c r="E25">
        <v>29.37</v>
      </c>
      <c r="F25" t="s">
        <v>109</v>
      </c>
      <c r="G25">
        <v>0.12</v>
      </c>
      <c r="H25" t="s">
        <v>12</v>
      </c>
      <c r="I25">
        <v>83</v>
      </c>
      <c r="J25">
        <v>3</v>
      </c>
      <c r="K25">
        <f t="shared" si="0"/>
        <v>226</v>
      </c>
      <c r="L25" t="str">
        <f t="shared" si="1"/>
        <v>AC-226</v>
      </c>
      <c r="M25">
        <f t="shared" si="2"/>
        <v>105732</v>
      </c>
      <c r="N25">
        <f t="shared" si="3"/>
        <v>6.5556991313882766E-6</v>
      </c>
      <c r="O25" t="str">
        <f t="shared" si="4"/>
        <v>AC-226105732</v>
      </c>
      <c r="P25" t="str">
        <f t="shared" si="5"/>
        <v/>
      </c>
    </row>
    <row r="26" spans="1:16" x14ac:dyDescent="0.25">
      <c r="A26">
        <v>89</v>
      </c>
      <c r="B26">
        <v>138</v>
      </c>
      <c r="C26" t="s">
        <v>2512</v>
      </c>
      <c r="D26">
        <v>0</v>
      </c>
      <c r="E26">
        <v>21.772500000000001</v>
      </c>
      <c r="F26" t="s">
        <v>14</v>
      </c>
      <c r="G26">
        <v>2.5999999999999999E-3</v>
      </c>
      <c r="H26" t="s">
        <v>12</v>
      </c>
      <c r="I26">
        <v>98.62</v>
      </c>
      <c r="J26">
        <v>3.5999999999999999E-3</v>
      </c>
      <c r="K26">
        <f t="shared" si="0"/>
        <v>227</v>
      </c>
      <c r="L26" t="str">
        <f t="shared" si="1"/>
        <v>AC-227</v>
      </c>
      <c r="M26">
        <f t="shared" si="2"/>
        <v>687087846</v>
      </c>
      <c r="N26">
        <f t="shared" si="3"/>
        <v>1.008818864422098E-9</v>
      </c>
      <c r="O26" t="str">
        <f t="shared" si="4"/>
        <v>AC-227687087846</v>
      </c>
      <c r="P26" t="str">
        <f t="shared" si="5"/>
        <v/>
      </c>
    </row>
    <row r="27" spans="1:16" x14ac:dyDescent="0.25">
      <c r="A27">
        <v>89</v>
      </c>
      <c r="B27">
        <v>139</v>
      </c>
      <c r="C27" t="s">
        <v>2511</v>
      </c>
      <c r="D27">
        <v>0</v>
      </c>
      <c r="E27">
        <v>6.15</v>
      </c>
      <c r="F27" t="s">
        <v>109</v>
      </c>
      <c r="G27">
        <v>0.02</v>
      </c>
      <c r="H27" t="s">
        <v>12</v>
      </c>
      <c r="I27">
        <v>100</v>
      </c>
      <c r="K27">
        <f t="shared" si="0"/>
        <v>228</v>
      </c>
      <c r="L27" t="str">
        <f t="shared" si="1"/>
        <v>AC-228</v>
      </c>
      <c r="M27">
        <f t="shared" si="2"/>
        <v>22140</v>
      </c>
      <c r="N27">
        <f t="shared" si="3"/>
        <v>3.1307460729898159E-5</v>
      </c>
      <c r="O27" t="str">
        <f t="shared" si="4"/>
        <v>AC-22822140</v>
      </c>
      <c r="P27" t="str">
        <f t="shared" si="5"/>
        <v/>
      </c>
    </row>
    <row r="28" spans="1:16" x14ac:dyDescent="0.25">
      <c r="A28">
        <v>89</v>
      </c>
      <c r="B28">
        <v>140</v>
      </c>
      <c r="C28" t="s">
        <v>2493</v>
      </c>
      <c r="D28">
        <v>0</v>
      </c>
      <c r="E28">
        <v>62.7</v>
      </c>
      <c r="F28" t="s">
        <v>43</v>
      </c>
      <c r="G28">
        <v>0.5</v>
      </c>
      <c r="H28" t="s">
        <v>12</v>
      </c>
      <c r="I28">
        <v>100</v>
      </c>
      <c r="K28">
        <f t="shared" si="0"/>
        <v>229</v>
      </c>
      <c r="L28" t="str">
        <f t="shared" si="1"/>
        <v>AC-229</v>
      </c>
      <c r="M28">
        <f t="shared" si="2"/>
        <v>3762</v>
      </c>
      <c r="N28">
        <f t="shared" si="3"/>
        <v>1.8424964927164946E-4</v>
      </c>
      <c r="O28" t="str">
        <f t="shared" si="4"/>
        <v>AC-2293762</v>
      </c>
      <c r="P28" t="str">
        <f t="shared" si="5"/>
        <v/>
      </c>
    </row>
    <row r="29" spans="1:16" x14ac:dyDescent="0.25">
      <c r="A29">
        <v>89</v>
      </c>
      <c r="B29">
        <v>141</v>
      </c>
      <c r="C29" t="s">
        <v>2492</v>
      </c>
      <c r="D29">
        <v>0</v>
      </c>
      <c r="E29">
        <v>122</v>
      </c>
      <c r="F29" t="s">
        <v>11</v>
      </c>
      <c r="G29">
        <v>3</v>
      </c>
      <c r="H29" t="s">
        <v>12</v>
      </c>
      <c r="I29">
        <v>100</v>
      </c>
      <c r="K29">
        <f t="shared" si="0"/>
        <v>230</v>
      </c>
      <c r="L29" t="str">
        <f t="shared" si="1"/>
        <v>AC-230</v>
      </c>
      <c r="M29">
        <f t="shared" si="2"/>
        <v>122</v>
      </c>
      <c r="N29">
        <f t="shared" si="3"/>
        <v>5.6815342668847975E-3</v>
      </c>
      <c r="O29" t="str">
        <f t="shared" si="4"/>
        <v>AC-230122</v>
      </c>
      <c r="P29" t="str">
        <f t="shared" si="5"/>
        <v/>
      </c>
    </row>
    <row r="30" spans="1:16" x14ac:dyDescent="0.25">
      <c r="A30">
        <v>89</v>
      </c>
      <c r="B30">
        <v>142</v>
      </c>
      <c r="C30" t="s">
        <v>2491</v>
      </c>
      <c r="D30">
        <v>0</v>
      </c>
      <c r="E30">
        <v>7.5</v>
      </c>
      <c r="F30" t="s">
        <v>43</v>
      </c>
      <c r="G30">
        <v>0.1</v>
      </c>
      <c r="H30" t="s">
        <v>12</v>
      </c>
      <c r="I30">
        <v>100</v>
      </c>
      <c r="K30">
        <f t="shared" si="0"/>
        <v>231</v>
      </c>
      <c r="L30" t="str">
        <f t="shared" si="1"/>
        <v>AC-231</v>
      </c>
      <c r="M30">
        <f t="shared" si="2"/>
        <v>450</v>
      </c>
      <c r="N30">
        <f t="shared" si="3"/>
        <v>1.5403270679109895E-3</v>
      </c>
      <c r="O30" t="str">
        <f t="shared" si="4"/>
        <v>AC-231450</v>
      </c>
      <c r="P30" t="str">
        <f t="shared" si="5"/>
        <v/>
      </c>
    </row>
    <row r="31" spans="1:16" x14ac:dyDescent="0.25">
      <c r="A31">
        <v>89</v>
      </c>
      <c r="B31">
        <v>143</v>
      </c>
      <c r="C31" t="s">
        <v>2490</v>
      </c>
      <c r="D31">
        <v>0</v>
      </c>
      <c r="E31">
        <v>119</v>
      </c>
      <c r="F31" t="s">
        <v>11</v>
      </c>
      <c r="G31">
        <v>5</v>
      </c>
      <c r="H31" t="s">
        <v>12</v>
      </c>
      <c r="I31">
        <v>100</v>
      </c>
      <c r="K31">
        <f t="shared" si="0"/>
        <v>232</v>
      </c>
      <c r="L31" t="str">
        <f t="shared" si="1"/>
        <v>AC-232</v>
      </c>
      <c r="M31">
        <f t="shared" si="2"/>
        <v>119</v>
      </c>
      <c r="N31">
        <f t="shared" si="3"/>
        <v>5.8247662231928178E-3</v>
      </c>
      <c r="O31" t="str">
        <f t="shared" si="4"/>
        <v>AC-232119</v>
      </c>
      <c r="P31" t="str">
        <f t="shared" si="5"/>
        <v/>
      </c>
    </row>
    <row r="32" spans="1:16" x14ac:dyDescent="0.25">
      <c r="A32">
        <v>89</v>
      </c>
      <c r="B32">
        <v>144</v>
      </c>
      <c r="C32" t="s">
        <v>2489</v>
      </c>
      <c r="D32">
        <v>0</v>
      </c>
      <c r="E32">
        <v>143</v>
      </c>
      <c r="F32" t="s">
        <v>11</v>
      </c>
      <c r="G32">
        <v>9</v>
      </c>
      <c r="H32" t="s">
        <v>12</v>
      </c>
      <c r="I32">
        <v>100</v>
      </c>
      <c r="K32">
        <f t="shared" si="0"/>
        <v>233</v>
      </c>
      <c r="L32" t="str">
        <f t="shared" si="1"/>
        <v>AC-233</v>
      </c>
      <c r="M32">
        <f t="shared" si="2"/>
        <v>143</v>
      </c>
      <c r="N32">
        <f t="shared" si="3"/>
        <v>4.8471830808387781E-3</v>
      </c>
      <c r="O32" t="str">
        <f t="shared" si="4"/>
        <v>AC-233143</v>
      </c>
      <c r="P32" t="str">
        <f t="shared" si="5"/>
        <v/>
      </c>
    </row>
    <row r="33" spans="1:16" x14ac:dyDescent="0.25">
      <c r="A33">
        <v>89</v>
      </c>
      <c r="B33">
        <v>145</v>
      </c>
      <c r="C33" t="s">
        <v>2488</v>
      </c>
      <c r="D33">
        <v>0</v>
      </c>
      <c r="E33">
        <v>44</v>
      </c>
      <c r="F33" t="s">
        <v>11</v>
      </c>
      <c r="G33">
        <v>7</v>
      </c>
      <c r="H33" t="s">
        <v>12</v>
      </c>
      <c r="I33">
        <v>100</v>
      </c>
      <c r="K33">
        <f t="shared" si="0"/>
        <v>234</v>
      </c>
      <c r="L33" t="str">
        <f t="shared" si="1"/>
        <v>AC-234</v>
      </c>
      <c r="M33">
        <f t="shared" si="2"/>
        <v>44</v>
      </c>
      <c r="N33">
        <f t="shared" si="3"/>
        <v>1.575334501272603E-2</v>
      </c>
      <c r="O33" t="str">
        <f t="shared" si="4"/>
        <v>AC-23444</v>
      </c>
      <c r="P33" t="str">
        <f t="shared" si="5"/>
        <v/>
      </c>
    </row>
    <row r="34" spans="1:16" x14ac:dyDescent="0.25">
      <c r="A34">
        <v>89</v>
      </c>
      <c r="B34">
        <v>146</v>
      </c>
      <c r="C34" t="s">
        <v>2495</v>
      </c>
      <c r="D34">
        <v>0</v>
      </c>
      <c r="E34">
        <v>62</v>
      </c>
      <c r="F34" t="s">
        <v>11</v>
      </c>
      <c r="G34">
        <v>4</v>
      </c>
      <c r="H34" t="s">
        <v>12</v>
      </c>
      <c r="I34">
        <v>100</v>
      </c>
      <c r="K34">
        <f t="shared" si="0"/>
        <v>235</v>
      </c>
      <c r="L34" t="str">
        <f t="shared" si="1"/>
        <v>AC-235</v>
      </c>
      <c r="M34">
        <f t="shared" si="2"/>
        <v>62</v>
      </c>
      <c r="N34">
        <f t="shared" si="3"/>
        <v>1.1179793234837827E-2</v>
      </c>
      <c r="O34" t="str">
        <f t="shared" si="4"/>
        <v>AC-23562</v>
      </c>
      <c r="P34" t="str">
        <f t="shared" si="5"/>
        <v/>
      </c>
    </row>
    <row r="35" spans="1:16" x14ac:dyDescent="0.25">
      <c r="A35">
        <v>89</v>
      </c>
      <c r="B35">
        <v>147</v>
      </c>
      <c r="C35" t="s">
        <v>2494</v>
      </c>
      <c r="D35">
        <v>0</v>
      </c>
      <c r="E35">
        <v>1.2</v>
      </c>
      <c r="F35" t="s">
        <v>43</v>
      </c>
      <c r="G35">
        <f>5.8-0.5</f>
        <v>5.3</v>
      </c>
      <c r="H35" t="s">
        <v>12</v>
      </c>
      <c r="I35">
        <v>100</v>
      </c>
      <c r="K35">
        <f t="shared" si="0"/>
        <v>236</v>
      </c>
      <c r="L35" t="str">
        <f t="shared" si="1"/>
        <v>AC-236</v>
      </c>
      <c r="M35">
        <f t="shared" si="2"/>
        <v>72</v>
      </c>
      <c r="N35">
        <f t="shared" si="3"/>
        <v>9.6270441744436847E-3</v>
      </c>
      <c r="O35" t="str">
        <f t="shared" si="4"/>
        <v>AC-23672</v>
      </c>
      <c r="P35" t="str">
        <f t="shared" si="5"/>
        <v/>
      </c>
    </row>
    <row r="36" spans="1:16" x14ac:dyDescent="0.25">
      <c r="A36">
        <v>47</v>
      </c>
      <c r="B36">
        <v>53</v>
      </c>
      <c r="C36" t="s">
        <v>1027</v>
      </c>
      <c r="D36">
        <v>0</v>
      </c>
      <c r="E36">
        <v>2.0099999999999998</v>
      </c>
      <c r="F36" t="s">
        <v>43</v>
      </c>
      <c r="G36">
        <v>0.09</v>
      </c>
      <c r="H36" t="s">
        <v>36</v>
      </c>
      <c r="I36">
        <v>100</v>
      </c>
      <c r="K36">
        <f t="shared" si="0"/>
        <v>100</v>
      </c>
      <c r="L36" t="str">
        <f t="shared" si="1"/>
        <v>AG-100</v>
      </c>
      <c r="M36">
        <f t="shared" si="2"/>
        <v>120.6</v>
      </c>
      <c r="N36">
        <f t="shared" si="3"/>
        <v>5.7474890593693642E-3</v>
      </c>
      <c r="O36" t="str">
        <f t="shared" si="4"/>
        <v>AG-100120.6</v>
      </c>
      <c r="P36" t="str">
        <f t="shared" si="5"/>
        <v/>
      </c>
    </row>
    <row r="37" spans="1:16" x14ac:dyDescent="0.25">
      <c r="A37">
        <v>47</v>
      </c>
      <c r="B37">
        <v>53</v>
      </c>
      <c r="C37" t="s">
        <v>1027</v>
      </c>
      <c r="D37">
        <v>1.55199999999999E-2</v>
      </c>
      <c r="E37">
        <v>2.2400000000000002</v>
      </c>
      <c r="F37" t="s">
        <v>43</v>
      </c>
      <c r="G37">
        <v>0.13</v>
      </c>
      <c r="H37" t="s">
        <v>77</v>
      </c>
      <c r="K37">
        <f t="shared" si="0"/>
        <v>100</v>
      </c>
      <c r="L37" t="str">
        <f t="shared" si="1"/>
        <v>AG-100M</v>
      </c>
      <c r="M37">
        <f t="shared" si="2"/>
        <v>134.4</v>
      </c>
      <c r="N37">
        <f t="shared" si="3"/>
        <v>5.1573450934519734E-3</v>
      </c>
      <c r="O37" t="str">
        <f t="shared" si="4"/>
        <v>AG-100M134.4</v>
      </c>
      <c r="P37" t="str">
        <f t="shared" si="5"/>
        <v/>
      </c>
    </row>
    <row r="38" spans="1:16" x14ac:dyDescent="0.25">
      <c r="A38">
        <v>47</v>
      </c>
      <c r="B38">
        <v>54</v>
      </c>
      <c r="C38" t="s">
        <v>1034</v>
      </c>
      <c r="D38">
        <v>0</v>
      </c>
      <c r="E38">
        <v>11.1</v>
      </c>
      <c r="F38" t="s">
        <v>43</v>
      </c>
      <c r="G38">
        <v>0.2</v>
      </c>
      <c r="H38" t="s">
        <v>36</v>
      </c>
      <c r="I38">
        <v>100</v>
      </c>
      <c r="K38">
        <f t="shared" si="0"/>
        <v>101</v>
      </c>
      <c r="L38" t="str">
        <f t="shared" si="1"/>
        <v>AG-101</v>
      </c>
      <c r="M38">
        <f t="shared" si="2"/>
        <v>666</v>
      </c>
      <c r="N38">
        <f t="shared" si="3"/>
        <v>1.0407615323722902E-3</v>
      </c>
      <c r="O38" t="str">
        <f t="shared" si="4"/>
        <v>AG-101666</v>
      </c>
      <c r="P38" t="str">
        <f t="shared" si="5"/>
        <v/>
      </c>
    </row>
    <row r="39" spans="1:16" x14ac:dyDescent="0.25">
      <c r="A39">
        <v>47</v>
      </c>
      <c r="B39">
        <v>54</v>
      </c>
      <c r="C39" t="s">
        <v>1034</v>
      </c>
      <c r="D39">
        <v>0.27410000000000001</v>
      </c>
      <c r="E39">
        <v>3.09</v>
      </c>
      <c r="F39" t="s">
        <v>11</v>
      </c>
      <c r="G39">
        <v>7.0000000000000007E-2</v>
      </c>
      <c r="H39" t="s">
        <v>77</v>
      </c>
      <c r="I39">
        <v>100</v>
      </c>
      <c r="K39">
        <f t="shared" si="0"/>
        <v>101</v>
      </c>
      <c r="L39" t="str">
        <f t="shared" si="1"/>
        <v>AG-101M</v>
      </c>
      <c r="M39">
        <f t="shared" si="2"/>
        <v>3.09</v>
      </c>
      <c r="N39">
        <f t="shared" si="3"/>
        <v>0.22431947590936741</v>
      </c>
      <c r="O39" t="str">
        <f t="shared" si="4"/>
        <v>AG-101M3.09</v>
      </c>
      <c r="P39" t="str">
        <f t="shared" si="5"/>
        <v/>
      </c>
    </row>
    <row r="40" spans="1:16" x14ac:dyDescent="0.25">
      <c r="A40">
        <v>47</v>
      </c>
      <c r="B40">
        <v>55</v>
      </c>
      <c r="C40" t="s">
        <v>1035</v>
      </c>
      <c r="D40">
        <v>0</v>
      </c>
      <c r="E40">
        <v>12.9</v>
      </c>
      <c r="F40" t="s">
        <v>43</v>
      </c>
      <c r="G40">
        <v>0.3</v>
      </c>
      <c r="H40" t="s">
        <v>36</v>
      </c>
      <c r="I40">
        <v>100</v>
      </c>
      <c r="K40">
        <f t="shared" si="0"/>
        <v>102</v>
      </c>
      <c r="L40" t="str">
        <f t="shared" si="1"/>
        <v>AG-102</v>
      </c>
      <c r="M40">
        <f t="shared" si="2"/>
        <v>774</v>
      </c>
      <c r="N40">
        <f t="shared" si="3"/>
        <v>8.9553899297150556E-4</v>
      </c>
      <c r="O40" t="str">
        <f t="shared" si="4"/>
        <v>AG-102774</v>
      </c>
      <c r="P40" t="str">
        <f t="shared" si="5"/>
        <v/>
      </c>
    </row>
    <row r="41" spans="1:16" x14ac:dyDescent="0.25">
      <c r="A41">
        <v>47</v>
      </c>
      <c r="B41">
        <v>55</v>
      </c>
      <c r="C41" t="s">
        <v>1035</v>
      </c>
      <c r="D41">
        <v>9.4000000000000004E-3</v>
      </c>
      <c r="E41">
        <v>7.7</v>
      </c>
      <c r="F41" t="s">
        <v>43</v>
      </c>
      <c r="G41">
        <v>0.5</v>
      </c>
      <c r="H41" t="s">
        <v>77</v>
      </c>
      <c r="I41">
        <v>49</v>
      </c>
      <c r="J41">
        <v>5</v>
      </c>
      <c r="K41">
        <f t="shared" si="0"/>
        <v>102</v>
      </c>
      <c r="L41" t="str">
        <f t="shared" si="1"/>
        <v>AG-102M</v>
      </c>
      <c r="M41">
        <f t="shared" si="2"/>
        <v>462</v>
      </c>
      <c r="N41">
        <f t="shared" si="3"/>
        <v>1.5003185726405741E-3</v>
      </c>
      <c r="O41" t="str">
        <f t="shared" si="4"/>
        <v>AG-102M462</v>
      </c>
      <c r="P41" t="str">
        <f t="shared" si="5"/>
        <v/>
      </c>
    </row>
    <row r="42" spans="1:16" x14ac:dyDescent="0.25">
      <c r="A42">
        <v>47</v>
      </c>
      <c r="B42">
        <v>56</v>
      </c>
      <c r="C42" t="s">
        <v>1032</v>
      </c>
      <c r="D42">
        <v>0</v>
      </c>
      <c r="E42">
        <v>65.8</v>
      </c>
      <c r="F42" t="s">
        <v>43</v>
      </c>
      <c r="G42">
        <v>0.6</v>
      </c>
      <c r="H42" t="s">
        <v>36</v>
      </c>
      <c r="I42">
        <v>100</v>
      </c>
      <c r="K42">
        <f t="shared" si="0"/>
        <v>103</v>
      </c>
      <c r="L42" t="str">
        <f t="shared" si="1"/>
        <v>AG-103</v>
      </c>
      <c r="M42">
        <f t="shared" si="2"/>
        <v>3948</v>
      </c>
      <c r="N42">
        <f t="shared" si="3"/>
        <v>1.7556919467070549E-4</v>
      </c>
      <c r="O42" t="str">
        <f t="shared" si="4"/>
        <v>AG-1033948</v>
      </c>
      <c r="P42" t="str">
        <f t="shared" si="5"/>
        <v/>
      </c>
    </row>
    <row r="43" spans="1:16" x14ac:dyDescent="0.25">
      <c r="A43">
        <v>47</v>
      </c>
      <c r="B43">
        <v>56</v>
      </c>
      <c r="C43" t="s">
        <v>1032</v>
      </c>
      <c r="D43">
        <v>0.13444999999999999</v>
      </c>
      <c r="E43">
        <v>5.8</v>
      </c>
      <c r="F43" t="s">
        <v>11</v>
      </c>
      <c r="G43">
        <v>0.3</v>
      </c>
      <c r="H43" t="s">
        <v>77</v>
      </c>
      <c r="I43">
        <v>100</v>
      </c>
      <c r="K43">
        <f t="shared" si="0"/>
        <v>103</v>
      </c>
      <c r="L43" t="str">
        <f t="shared" si="1"/>
        <v>AG-103M</v>
      </c>
      <c r="M43">
        <f t="shared" si="2"/>
        <v>5.8</v>
      </c>
      <c r="N43">
        <f t="shared" si="3"/>
        <v>0.11950813457930091</v>
      </c>
      <c r="O43" t="str">
        <f t="shared" si="4"/>
        <v>AG-103M5.8</v>
      </c>
      <c r="P43" t="str">
        <f t="shared" si="5"/>
        <v/>
      </c>
    </row>
    <row r="44" spans="1:16" x14ac:dyDescent="0.25">
      <c r="A44">
        <v>47</v>
      </c>
      <c r="B44">
        <v>57</v>
      </c>
      <c r="C44" t="s">
        <v>1033</v>
      </c>
      <c r="D44">
        <v>0</v>
      </c>
      <c r="E44">
        <v>69.3</v>
      </c>
      <c r="F44" t="s">
        <v>43</v>
      </c>
      <c r="G44">
        <v>0.9</v>
      </c>
      <c r="H44" t="s">
        <v>36</v>
      </c>
      <c r="I44">
        <v>100</v>
      </c>
      <c r="K44">
        <f t="shared" si="0"/>
        <v>104</v>
      </c>
      <c r="L44" t="str">
        <f t="shared" si="1"/>
        <v>AG-104</v>
      </c>
      <c r="M44">
        <f t="shared" si="2"/>
        <v>4158</v>
      </c>
      <c r="N44">
        <f t="shared" si="3"/>
        <v>1.6670206362673048E-4</v>
      </c>
      <c r="O44" t="str">
        <f t="shared" si="4"/>
        <v>AG-1044158</v>
      </c>
      <c r="P44" t="str">
        <f t="shared" si="5"/>
        <v/>
      </c>
    </row>
    <row r="45" spans="1:16" x14ac:dyDescent="0.25">
      <c r="A45">
        <v>47</v>
      </c>
      <c r="B45">
        <v>57</v>
      </c>
      <c r="C45" t="s">
        <v>1033</v>
      </c>
      <c r="D45">
        <v>6.8999999999999999E-3</v>
      </c>
      <c r="E45">
        <v>33.5</v>
      </c>
      <c r="F45" t="s">
        <v>43</v>
      </c>
      <c r="G45">
        <v>2</v>
      </c>
      <c r="H45" t="s">
        <v>77</v>
      </c>
      <c r="I45">
        <v>7.0000000000000007E-2</v>
      </c>
      <c r="K45">
        <f t="shared" si="0"/>
        <v>104</v>
      </c>
      <c r="L45" t="str">
        <f t="shared" si="1"/>
        <v>AG-104M</v>
      </c>
      <c r="M45">
        <f t="shared" si="2"/>
        <v>2010</v>
      </c>
      <c r="N45">
        <f t="shared" si="3"/>
        <v>3.4484934356216184E-4</v>
      </c>
      <c r="O45" t="str">
        <f t="shared" si="4"/>
        <v>AG-104M2010</v>
      </c>
      <c r="P45" t="str">
        <f t="shared" si="5"/>
        <v/>
      </c>
    </row>
    <row r="46" spans="1:16" x14ac:dyDescent="0.25">
      <c r="A46">
        <v>47</v>
      </c>
      <c r="B46">
        <v>58</v>
      </c>
      <c r="C46" t="s">
        <v>1030</v>
      </c>
      <c r="D46">
        <v>0</v>
      </c>
      <c r="E46">
        <v>41.29</v>
      </c>
      <c r="F46" t="s">
        <v>25</v>
      </c>
      <c r="G46">
        <v>7.0000000000000007E-2</v>
      </c>
      <c r="H46" t="s">
        <v>36</v>
      </c>
      <c r="I46">
        <v>100</v>
      </c>
      <c r="K46">
        <f t="shared" si="0"/>
        <v>105</v>
      </c>
      <c r="L46" t="str">
        <f t="shared" si="1"/>
        <v>AG-105</v>
      </c>
      <c r="M46">
        <f t="shared" si="2"/>
        <v>3567456</v>
      </c>
      <c r="N46">
        <f t="shared" si="3"/>
        <v>1.9429733136440794E-7</v>
      </c>
      <c r="O46" t="str">
        <f t="shared" si="4"/>
        <v>AG-1053567456</v>
      </c>
      <c r="P46" t="str">
        <f t="shared" si="5"/>
        <v/>
      </c>
    </row>
    <row r="47" spans="1:16" x14ac:dyDescent="0.25">
      <c r="A47">
        <v>47</v>
      </c>
      <c r="B47">
        <v>58</v>
      </c>
      <c r="C47" t="s">
        <v>1030</v>
      </c>
      <c r="D47">
        <v>2.5468000000000001E-2</v>
      </c>
      <c r="E47">
        <v>7.23</v>
      </c>
      <c r="F47" t="s">
        <v>43</v>
      </c>
      <c r="G47">
        <v>0.16</v>
      </c>
      <c r="H47" t="s">
        <v>77</v>
      </c>
      <c r="I47">
        <v>99.66</v>
      </c>
      <c r="J47">
        <v>7.0000000000000007E-2</v>
      </c>
      <c r="K47">
        <f t="shared" si="0"/>
        <v>105</v>
      </c>
      <c r="L47" t="str">
        <f t="shared" si="1"/>
        <v>AG-105M</v>
      </c>
      <c r="M47">
        <f t="shared" si="2"/>
        <v>433.8</v>
      </c>
      <c r="N47">
        <f t="shared" si="3"/>
        <v>1.5978496555093251E-3</v>
      </c>
      <c r="O47" t="str">
        <f t="shared" si="4"/>
        <v>AG-105M433.8</v>
      </c>
      <c r="P47" t="str">
        <f t="shared" si="5"/>
        <v/>
      </c>
    </row>
    <row r="48" spans="1:16" x14ac:dyDescent="0.25">
      <c r="A48">
        <v>47</v>
      </c>
      <c r="B48">
        <v>59</v>
      </c>
      <c r="C48" t="s">
        <v>1031</v>
      </c>
      <c r="D48">
        <v>0</v>
      </c>
      <c r="E48">
        <v>23.96</v>
      </c>
      <c r="F48" t="s">
        <v>43</v>
      </c>
      <c r="G48">
        <v>0.04</v>
      </c>
      <c r="H48" t="s">
        <v>36</v>
      </c>
      <c r="I48">
        <v>99</v>
      </c>
      <c r="K48">
        <f t="shared" si="0"/>
        <v>106</v>
      </c>
      <c r="L48" t="str">
        <f t="shared" si="1"/>
        <v>AG-106</v>
      </c>
      <c r="M48">
        <f t="shared" si="2"/>
        <v>1437.6000000000001</v>
      </c>
      <c r="N48">
        <f t="shared" si="3"/>
        <v>4.8215580172505929E-4</v>
      </c>
      <c r="O48" t="str">
        <f t="shared" si="4"/>
        <v>AG-1061437.6</v>
      </c>
      <c r="P48" t="str">
        <f t="shared" si="5"/>
        <v/>
      </c>
    </row>
    <row r="49" spans="1:16" x14ac:dyDescent="0.25">
      <c r="A49">
        <v>47</v>
      </c>
      <c r="B49">
        <v>59</v>
      </c>
      <c r="C49" t="s">
        <v>1031</v>
      </c>
      <c r="D49">
        <v>8.9660000000000004E-2</v>
      </c>
      <c r="E49">
        <v>8.2799999999999994</v>
      </c>
      <c r="F49" t="s">
        <v>25</v>
      </c>
      <c r="G49">
        <v>0.02</v>
      </c>
      <c r="H49" t="s">
        <v>36</v>
      </c>
      <c r="I49">
        <v>100</v>
      </c>
      <c r="K49">
        <f t="shared" si="0"/>
        <v>106</v>
      </c>
      <c r="L49" t="str">
        <f t="shared" si="1"/>
        <v>AG-106</v>
      </c>
      <c r="M49">
        <f t="shared" si="2"/>
        <v>715392</v>
      </c>
      <c r="N49">
        <f t="shared" si="3"/>
        <v>9.6890541208169134E-7</v>
      </c>
      <c r="O49" t="str">
        <f t="shared" si="4"/>
        <v>AG-106715392</v>
      </c>
      <c r="P49" t="str">
        <f t="shared" si="5"/>
        <v/>
      </c>
    </row>
    <row r="50" spans="1:16" x14ac:dyDescent="0.25">
      <c r="A50">
        <v>47</v>
      </c>
      <c r="B50">
        <v>60</v>
      </c>
      <c r="C50" t="s">
        <v>1020</v>
      </c>
      <c r="D50">
        <v>9.3124999999999999E-2</v>
      </c>
      <c r="E50">
        <v>44.2</v>
      </c>
      <c r="F50" t="s">
        <v>11</v>
      </c>
      <c r="G50">
        <v>0.2</v>
      </c>
      <c r="H50" t="s">
        <v>77</v>
      </c>
      <c r="I50">
        <v>100</v>
      </c>
      <c r="K50">
        <f t="shared" si="0"/>
        <v>107</v>
      </c>
      <c r="L50" t="str">
        <f t="shared" si="1"/>
        <v>AG-107M</v>
      </c>
      <c r="M50">
        <f t="shared" si="2"/>
        <v>44.2</v>
      </c>
      <c r="N50">
        <f t="shared" si="3"/>
        <v>1.5682062908596046E-2</v>
      </c>
      <c r="O50" t="str">
        <f t="shared" si="4"/>
        <v>AG-107M44.2</v>
      </c>
      <c r="P50" t="str">
        <f t="shared" si="5"/>
        <v/>
      </c>
    </row>
    <row r="51" spans="1:16" x14ac:dyDescent="0.25">
      <c r="A51">
        <v>47</v>
      </c>
      <c r="B51">
        <v>61</v>
      </c>
      <c r="C51" t="s">
        <v>1018</v>
      </c>
      <c r="D51">
        <v>0</v>
      </c>
      <c r="E51">
        <v>2.39</v>
      </c>
      <c r="F51" t="s">
        <v>43</v>
      </c>
      <c r="G51">
        <v>0.01</v>
      </c>
      <c r="H51" t="s">
        <v>12</v>
      </c>
      <c r="I51">
        <v>97.15</v>
      </c>
      <c r="J51">
        <v>0.2</v>
      </c>
      <c r="K51">
        <f t="shared" si="0"/>
        <v>108</v>
      </c>
      <c r="L51" t="str">
        <f t="shared" si="1"/>
        <v>AG-108</v>
      </c>
      <c r="M51">
        <f t="shared" si="2"/>
        <v>143.4</v>
      </c>
      <c r="N51">
        <f t="shared" si="3"/>
        <v>4.8336623470010128E-3</v>
      </c>
      <c r="O51" t="str">
        <f t="shared" si="4"/>
        <v>AG-108143.4</v>
      </c>
      <c r="P51" t="str">
        <f t="shared" si="5"/>
        <v/>
      </c>
    </row>
    <row r="52" spans="1:16" x14ac:dyDescent="0.25">
      <c r="A52">
        <v>47</v>
      </c>
      <c r="B52">
        <v>61</v>
      </c>
      <c r="C52" t="s">
        <v>1018</v>
      </c>
      <c r="D52">
        <v>0.10946599999999999</v>
      </c>
      <c r="E52">
        <v>435.9</v>
      </c>
      <c r="F52" t="s">
        <v>14</v>
      </c>
      <c r="G52">
        <v>3.7</v>
      </c>
      <c r="H52" t="s">
        <v>77</v>
      </c>
      <c r="I52">
        <v>7.45</v>
      </c>
      <c r="J52">
        <v>0.2</v>
      </c>
      <c r="K52">
        <f t="shared" si="0"/>
        <v>108</v>
      </c>
      <c r="L52" t="str">
        <f t="shared" si="1"/>
        <v>AG-108M</v>
      </c>
      <c r="M52">
        <f t="shared" si="2"/>
        <v>13755957840</v>
      </c>
      <c r="N52">
        <f t="shared" si="3"/>
        <v>5.0388870671323992E-11</v>
      </c>
      <c r="O52" t="str">
        <f t="shared" si="4"/>
        <v>AG-108M13755957840</v>
      </c>
      <c r="P52" t="str">
        <f t="shared" si="5"/>
        <v/>
      </c>
    </row>
    <row r="53" spans="1:16" x14ac:dyDescent="0.25">
      <c r="A53">
        <v>47</v>
      </c>
      <c r="B53">
        <v>62</v>
      </c>
      <c r="C53" t="s">
        <v>1019</v>
      </c>
      <c r="D53">
        <v>8.8033699999999895E-2</v>
      </c>
      <c r="E53">
        <v>39.799999999999997</v>
      </c>
      <c r="F53" t="s">
        <v>11</v>
      </c>
      <c r="G53">
        <v>0.2</v>
      </c>
      <c r="H53" t="s">
        <v>77</v>
      </c>
      <c r="I53">
        <v>100</v>
      </c>
      <c r="K53">
        <f t="shared" si="0"/>
        <v>109</v>
      </c>
      <c r="L53" t="str">
        <f t="shared" si="1"/>
        <v>AG-109M</v>
      </c>
      <c r="M53">
        <f t="shared" si="2"/>
        <v>39.799999999999997</v>
      </c>
      <c r="N53">
        <f t="shared" si="3"/>
        <v>1.7415758305526264E-2</v>
      </c>
      <c r="O53" t="str">
        <f t="shared" si="4"/>
        <v>AG-109M39.8</v>
      </c>
      <c r="P53" t="str">
        <f t="shared" si="5"/>
        <v/>
      </c>
    </row>
    <row r="54" spans="1:16" x14ac:dyDescent="0.25">
      <c r="A54">
        <v>47</v>
      </c>
      <c r="B54">
        <v>63</v>
      </c>
      <c r="C54" t="s">
        <v>1016</v>
      </c>
      <c r="D54">
        <v>0</v>
      </c>
      <c r="E54">
        <v>24.56</v>
      </c>
      <c r="F54" t="s">
        <v>11</v>
      </c>
      <c r="G54">
        <v>0.11</v>
      </c>
      <c r="H54" t="s">
        <v>12</v>
      </c>
      <c r="I54">
        <v>99.7</v>
      </c>
      <c r="J54">
        <v>0.06</v>
      </c>
      <c r="K54">
        <f t="shared" si="0"/>
        <v>110</v>
      </c>
      <c r="L54" t="str">
        <f t="shared" si="1"/>
        <v>AG-110</v>
      </c>
      <c r="M54">
        <f t="shared" si="2"/>
        <v>24.56</v>
      </c>
      <c r="N54">
        <f t="shared" si="3"/>
        <v>2.822260507165901E-2</v>
      </c>
      <c r="O54" t="str">
        <f t="shared" si="4"/>
        <v>AG-11024.56</v>
      </c>
      <c r="P54" t="str">
        <f t="shared" si="5"/>
        <v/>
      </c>
    </row>
    <row r="55" spans="1:16" x14ac:dyDescent="0.25">
      <c r="A55">
        <v>47</v>
      </c>
      <c r="B55">
        <v>63</v>
      </c>
      <c r="C55" t="s">
        <v>1016</v>
      </c>
      <c r="D55">
        <v>0.11759</v>
      </c>
      <c r="E55">
        <v>249.86</v>
      </c>
      <c r="F55" t="s">
        <v>25</v>
      </c>
      <c r="G55">
        <v>0.05</v>
      </c>
      <c r="H55" t="s">
        <v>77</v>
      </c>
      <c r="I55">
        <v>1.33</v>
      </c>
      <c r="J55">
        <v>0.08</v>
      </c>
      <c r="K55">
        <f t="shared" si="0"/>
        <v>110</v>
      </c>
      <c r="L55" t="str">
        <f t="shared" si="1"/>
        <v>AG-110M</v>
      </c>
      <c r="M55">
        <f t="shared" si="2"/>
        <v>21587904</v>
      </c>
      <c r="N55">
        <f t="shared" si="3"/>
        <v>3.2108127799713454E-8</v>
      </c>
      <c r="O55" t="str">
        <f t="shared" si="4"/>
        <v>AG-110M21587904</v>
      </c>
      <c r="P55" t="str">
        <f t="shared" si="5"/>
        <v/>
      </c>
    </row>
    <row r="56" spans="1:16" x14ac:dyDescent="0.25">
      <c r="A56">
        <v>47</v>
      </c>
      <c r="B56">
        <v>64</v>
      </c>
      <c r="C56" t="s">
        <v>1017</v>
      </c>
      <c r="D56">
        <v>0</v>
      </c>
      <c r="E56">
        <v>7.4210000000000003</v>
      </c>
      <c r="F56" t="s">
        <v>25</v>
      </c>
      <c r="G56">
        <v>0.01</v>
      </c>
      <c r="H56" t="s">
        <v>12</v>
      </c>
      <c r="I56">
        <v>100</v>
      </c>
      <c r="K56">
        <f t="shared" si="0"/>
        <v>111</v>
      </c>
      <c r="L56" t="str">
        <f t="shared" si="1"/>
        <v>AG-111</v>
      </c>
      <c r="M56">
        <f t="shared" si="2"/>
        <v>641174.4</v>
      </c>
      <c r="N56">
        <f t="shared" si="3"/>
        <v>1.0810587268611243E-6</v>
      </c>
      <c r="O56" t="str">
        <f t="shared" si="4"/>
        <v>AG-111641174.4</v>
      </c>
      <c r="P56" t="str">
        <f t="shared" si="5"/>
        <v/>
      </c>
    </row>
    <row r="57" spans="1:16" x14ac:dyDescent="0.25">
      <c r="A57">
        <v>47</v>
      </c>
      <c r="B57">
        <v>64</v>
      </c>
      <c r="C57" t="s">
        <v>1017</v>
      </c>
      <c r="D57">
        <v>5.9819999999999998E-2</v>
      </c>
      <c r="E57">
        <v>64.8</v>
      </c>
      <c r="F57" t="s">
        <v>11</v>
      </c>
      <c r="G57">
        <v>0.8</v>
      </c>
      <c r="H57" t="s">
        <v>77</v>
      </c>
      <c r="I57">
        <v>99.3</v>
      </c>
      <c r="J57">
        <v>0.2</v>
      </c>
      <c r="K57">
        <f t="shared" si="0"/>
        <v>111</v>
      </c>
      <c r="L57" t="str">
        <f t="shared" si="1"/>
        <v>AG-111M</v>
      </c>
      <c r="M57">
        <f t="shared" si="2"/>
        <v>64.8</v>
      </c>
      <c r="N57">
        <f t="shared" si="3"/>
        <v>1.0696715749381872E-2</v>
      </c>
      <c r="O57" t="str">
        <f t="shared" si="4"/>
        <v>AG-111M64.8</v>
      </c>
      <c r="P57" t="str">
        <f t="shared" si="5"/>
        <v/>
      </c>
    </row>
    <row r="58" spans="1:16" x14ac:dyDescent="0.25">
      <c r="A58">
        <v>47</v>
      </c>
      <c r="B58">
        <v>65</v>
      </c>
      <c r="C58" t="s">
        <v>1024</v>
      </c>
      <c r="D58">
        <v>0</v>
      </c>
      <c r="E58">
        <v>3.15</v>
      </c>
      <c r="F58" t="s">
        <v>109</v>
      </c>
      <c r="G58">
        <v>0.01</v>
      </c>
      <c r="H58" t="s">
        <v>12</v>
      </c>
      <c r="I58">
        <v>100</v>
      </c>
      <c r="K58">
        <f t="shared" si="0"/>
        <v>112</v>
      </c>
      <c r="L58" t="str">
        <f t="shared" si="1"/>
        <v>AG-112</v>
      </c>
      <c r="M58">
        <f t="shared" si="2"/>
        <v>11340</v>
      </c>
      <c r="N58">
        <f t="shared" si="3"/>
        <v>6.1124089996467845E-5</v>
      </c>
      <c r="O58" t="str">
        <f t="shared" si="4"/>
        <v>AG-11211340</v>
      </c>
      <c r="P58" t="str">
        <f t="shared" si="5"/>
        <v/>
      </c>
    </row>
    <row r="59" spans="1:16" x14ac:dyDescent="0.25">
      <c r="A59">
        <v>47</v>
      </c>
      <c r="B59">
        <v>66</v>
      </c>
      <c r="C59" t="s">
        <v>1025</v>
      </c>
      <c r="D59">
        <v>0</v>
      </c>
      <c r="E59">
        <v>5.37</v>
      </c>
      <c r="F59" t="s">
        <v>109</v>
      </c>
      <c r="G59">
        <v>0.05</v>
      </c>
      <c r="H59" t="s">
        <v>12</v>
      </c>
      <c r="I59">
        <v>100</v>
      </c>
      <c r="K59">
        <f t="shared" si="0"/>
        <v>113</v>
      </c>
      <c r="L59" t="str">
        <f t="shared" si="1"/>
        <v>AG-113</v>
      </c>
      <c r="M59">
        <f t="shared" si="2"/>
        <v>19332</v>
      </c>
      <c r="N59">
        <f t="shared" si="3"/>
        <v>3.5854913126419684E-5</v>
      </c>
      <c r="O59" t="str">
        <f t="shared" si="4"/>
        <v>AG-11319332</v>
      </c>
      <c r="P59" t="str">
        <f t="shared" si="5"/>
        <v/>
      </c>
    </row>
    <row r="60" spans="1:16" x14ac:dyDescent="0.25">
      <c r="A60">
        <v>47</v>
      </c>
      <c r="B60">
        <v>66</v>
      </c>
      <c r="C60" t="s">
        <v>1025</v>
      </c>
      <c r="D60">
        <v>4.3499999999999997E-2</v>
      </c>
      <c r="E60">
        <v>67.8</v>
      </c>
      <c r="F60" t="s">
        <v>11</v>
      </c>
      <c r="G60">
        <v>2.1</v>
      </c>
      <c r="H60" t="s">
        <v>77</v>
      </c>
      <c r="I60">
        <v>64</v>
      </c>
      <c r="J60">
        <v>7</v>
      </c>
      <c r="K60">
        <f t="shared" si="0"/>
        <v>113</v>
      </c>
      <c r="L60" t="str">
        <f t="shared" si="1"/>
        <v>AG-113M</v>
      </c>
      <c r="M60">
        <f t="shared" si="2"/>
        <v>67.8</v>
      </c>
      <c r="N60">
        <f t="shared" si="3"/>
        <v>1.0223409742772055E-2</v>
      </c>
      <c r="O60" t="str">
        <f t="shared" si="4"/>
        <v>AG-113M67.8</v>
      </c>
      <c r="P60" t="str">
        <f t="shared" si="5"/>
        <v/>
      </c>
    </row>
    <row r="61" spans="1:16" x14ac:dyDescent="0.25">
      <c r="A61">
        <v>47</v>
      </c>
      <c r="B61">
        <v>67</v>
      </c>
      <c r="C61" t="s">
        <v>1022</v>
      </c>
      <c r="D61">
        <v>0</v>
      </c>
      <c r="E61">
        <v>4.59</v>
      </c>
      <c r="F61" t="s">
        <v>11</v>
      </c>
      <c r="G61">
        <v>0.1</v>
      </c>
      <c r="H61" t="s">
        <v>12</v>
      </c>
      <c r="I61">
        <v>100</v>
      </c>
      <c r="K61">
        <f t="shared" si="0"/>
        <v>114</v>
      </c>
      <c r="L61" t="str">
        <f t="shared" si="1"/>
        <v>AG-114</v>
      </c>
      <c r="M61">
        <f t="shared" si="2"/>
        <v>4.59</v>
      </c>
      <c r="N61">
        <f t="shared" si="3"/>
        <v>0.15101245763833232</v>
      </c>
      <c r="O61" t="str">
        <f t="shared" si="4"/>
        <v>AG-1144.59</v>
      </c>
      <c r="P61" t="str">
        <f t="shared" si="5"/>
        <v/>
      </c>
    </row>
    <row r="62" spans="1:16" x14ac:dyDescent="0.25">
      <c r="A62">
        <v>47</v>
      </c>
      <c r="B62">
        <v>68</v>
      </c>
      <c r="C62" t="s">
        <v>1023</v>
      </c>
      <c r="D62">
        <v>0</v>
      </c>
      <c r="E62">
        <v>20</v>
      </c>
      <c r="F62" t="s">
        <v>43</v>
      </c>
      <c r="G62">
        <v>0.5</v>
      </c>
      <c r="H62" t="s">
        <v>12</v>
      </c>
      <c r="I62">
        <v>100</v>
      </c>
      <c r="K62">
        <f t="shared" si="0"/>
        <v>115</v>
      </c>
      <c r="L62" t="str">
        <f t="shared" si="1"/>
        <v>AG-115</v>
      </c>
      <c r="M62">
        <f t="shared" si="2"/>
        <v>1200</v>
      </c>
      <c r="N62">
        <f t="shared" si="3"/>
        <v>5.7762265046662107E-4</v>
      </c>
      <c r="O62" t="str">
        <f t="shared" si="4"/>
        <v>AG-1151200</v>
      </c>
      <c r="P62" t="str">
        <f t="shared" si="5"/>
        <v/>
      </c>
    </row>
    <row r="63" spans="1:16" x14ac:dyDescent="0.25">
      <c r="A63">
        <v>47</v>
      </c>
      <c r="B63">
        <v>68</v>
      </c>
      <c r="C63" t="s">
        <v>1023</v>
      </c>
      <c r="D63">
        <v>4.1159999999999898E-2</v>
      </c>
      <c r="E63">
        <v>18</v>
      </c>
      <c r="F63" t="s">
        <v>11</v>
      </c>
      <c r="G63">
        <v>0.7</v>
      </c>
      <c r="H63" t="s">
        <v>77</v>
      </c>
      <c r="I63">
        <v>21</v>
      </c>
      <c r="J63">
        <v>0.3</v>
      </c>
      <c r="K63">
        <f t="shared" si="0"/>
        <v>115</v>
      </c>
      <c r="L63" t="str">
        <f t="shared" si="1"/>
        <v>AG-115M</v>
      </c>
      <c r="M63">
        <f t="shared" si="2"/>
        <v>18</v>
      </c>
      <c r="N63">
        <f t="shared" si="3"/>
        <v>3.8508176697774739E-2</v>
      </c>
      <c r="O63" t="str">
        <f t="shared" si="4"/>
        <v>AG-115M18</v>
      </c>
      <c r="P63" t="str">
        <f t="shared" si="5"/>
        <v/>
      </c>
    </row>
    <row r="64" spans="1:16" x14ac:dyDescent="0.25">
      <c r="A64">
        <v>47</v>
      </c>
      <c r="B64">
        <v>69</v>
      </c>
      <c r="C64" t="s">
        <v>1021</v>
      </c>
      <c r="D64">
        <v>0</v>
      </c>
      <c r="E64">
        <v>3.83</v>
      </c>
      <c r="F64" t="s">
        <v>43</v>
      </c>
      <c r="G64">
        <v>0.08</v>
      </c>
      <c r="H64" t="s">
        <v>12</v>
      </c>
      <c r="I64">
        <v>100</v>
      </c>
      <c r="K64">
        <f t="shared" si="0"/>
        <v>116</v>
      </c>
      <c r="L64" t="str">
        <f t="shared" si="1"/>
        <v>AG-116</v>
      </c>
      <c r="M64">
        <f t="shared" si="2"/>
        <v>229.8</v>
      </c>
      <c r="N64">
        <f t="shared" si="3"/>
        <v>3.0163062687552011E-3</v>
      </c>
      <c r="O64" t="str">
        <f t="shared" si="4"/>
        <v>AG-116229.8</v>
      </c>
      <c r="P64" t="str">
        <f t="shared" si="5"/>
        <v/>
      </c>
    </row>
    <row r="65" spans="1:16" x14ac:dyDescent="0.25">
      <c r="A65">
        <v>47</v>
      </c>
      <c r="B65">
        <v>69</v>
      </c>
      <c r="C65" t="s">
        <v>1021</v>
      </c>
      <c r="D65">
        <v>4.7899999999999998E-2</v>
      </c>
      <c r="E65">
        <v>20</v>
      </c>
      <c r="F65" t="s">
        <v>11</v>
      </c>
      <c r="G65">
        <v>1</v>
      </c>
      <c r="H65" t="s">
        <v>12</v>
      </c>
      <c r="I65">
        <v>93</v>
      </c>
      <c r="J65">
        <v>4</v>
      </c>
      <c r="K65">
        <f t="shared" si="0"/>
        <v>116</v>
      </c>
      <c r="L65" t="str">
        <f t="shared" si="1"/>
        <v>AG-116</v>
      </c>
      <c r="M65">
        <f t="shared" si="2"/>
        <v>20</v>
      </c>
      <c r="N65">
        <f t="shared" si="3"/>
        <v>3.4657359027997263E-2</v>
      </c>
      <c r="O65" t="str">
        <f t="shared" si="4"/>
        <v>AG-11620</v>
      </c>
      <c r="P65" t="str">
        <f t="shared" si="5"/>
        <v/>
      </c>
    </row>
    <row r="66" spans="1:16" x14ac:dyDescent="0.25">
      <c r="A66">
        <v>47</v>
      </c>
      <c r="B66">
        <v>69</v>
      </c>
      <c r="C66" t="s">
        <v>1021</v>
      </c>
      <c r="D66">
        <v>0.1298</v>
      </c>
      <c r="E66">
        <v>9.8000000000000007</v>
      </c>
      <c r="F66" t="s">
        <v>11</v>
      </c>
      <c r="G66">
        <v>0.1</v>
      </c>
      <c r="H66" t="s">
        <v>12</v>
      </c>
      <c r="I66">
        <v>92</v>
      </c>
      <c r="J66">
        <v>4</v>
      </c>
      <c r="K66">
        <f t="shared" ref="K66:K129" si="6">A66+B66</f>
        <v>116</v>
      </c>
      <c r="L66" t="str">
        <f t="shared" ref="L66:L129" si="7">UPPER(SUBSTITUTE(C66,K66,""))&amp;"-"&amp;K66&amp;IF(H66="IT","M","")</f>
        <v>AG-116</v>
      </c>
      <c r="M66">
        <f t="shared" ref="M66:M129" si="8">E66*VLOOKUP(F66,_TimeConvert,2,FALSE)</f>
        <v>9.8000000000000007</v>
      </c>
      <c r="N66">
        <f t="shared" ref="N66:N129" si="9">LN(2)/M66</f>
        <v>7.0729304138769919E-2</v>
      </c>
      <c r="O66" t="str">
        <f t="shared" ref="O66:O129" si="10">L66&amp;M66</f>
        <v>AG-1169.8</v>
      </c>
      <c r="P66" t="str">
        <f t="shared" ref="P66:P129" si="11">IF(AND(RIGHT(L67,1)="M",M66=M67),"Delete","")</f>
        <v/>
      </c>
    </row>
    <row r="67" spans="1:16" x14ac:dyDescent="0.25">
      <c r="A67">
        <v>47</v>
      </c>
      <c r="B67">
        <v>69</v>
      </c>
      <c r="C67" t="s">
        <v>1021</v>
      </c>
      <c r="D67">
        <v>4.7899999999999998E-2</v>
      </c>
      <c r="E67">
        <v>20</v>
      </c>
      <c r="F67" t="s">
        <v>11</v>
      </c>
      <c r="G67">
        <v>1</v>
      </c>
      <c r="H67" t="s">
        <v>77</v>
      </c>
      <c r="I67">
        <v>7</v>
      </c>
      <c r="J67">
        <v>4</v>
      </c>
      <c r="K67">
        <f t="shared" si="6"/>
        <v>116</v>
      </c>
      <c r="L67" t="str">
        <f t="shared" si="7"/>
        <v>AG-116M</v>
      </c>
      <c r="M67">
        <f t="shared" si="8"/>
        <v>20</v>
      </c>
      <c r="N67">
        <f t="shared" si="9"/>
        <v>3.4657359027997263E-2</v>
      </c>
      <c r="O67" t="str">
        <f t="shared" si="10"/>
        <v>AG-116M20</v>
      </c>
      <c r="P67" t="str">
        <f t="shared" si="11"/>
        <v/>
      </c>
    </row>
    <row r="68" spans="1:16" x14ac:dyDescent="0.25">
      <c r="A68">
        <v>47</v>
      </c>
      <c r="B68">
        <v>69</v>
      </c>
      <c r="C68" t="s">
        <v>1021</v>
      </c>
      <c r="D68">
        <v>0.1298</v>
      </c>
      <c r="E68">
        <v>9.8000000000000007</v>
      </c>
      <c r="F68" t="s">
        <v>11</v>
      </c>
      <c r="G68">
        <v>0.1</v>
      </c>
      <c r="H68" t="s">
        <v>77</v>
      </c>
      <c r="I68">
        <v>8</v>
      </c>
      <c r="K68">
        <f t="shared" si="6"/>
        <v>116</v>
      </c>
      <c r="L68" t="str">
        <f t="shared" si="7"/>
        <v>AG-116M</v>
      </c>
      <c r="M68">
        <f t="shared" si="8"/>
        <v>9.8000000000000007</v>
      </c>
      <c r="N68">
        <f t="shared" si="9"/>
        <v>7.0729304138769919E-2</v>
      </c>
      <c r="O68" t="str">
        <f t="shared" si="10"/>
        <v>AG-116M9.8</v>
      </c>
      <c r="P68" t="str">
        <f t="shared" si="11"/>
        <v/>
      </c>
    </row>
    <row r="69" spans="1:16" x14ac:dyDescent="0.25">
      <c r="A69">
        <v>47</v>
      </c>
      <c r="B69">
        <v>70</v>
      </c>
      <c r="C69" t="s">
        <v>1010</v>
      </c>
      <c r="D69">
        <v>0</v>
      </c>
      <c r="E69">
        <v>72.8</v>
      </c>
      <c r="F69" t="s">
        <v>11</v>
      </c>
      <c r="G69">
        <f>2-0.7</f>
        <v>1.3</v>
      </c>
      <c r="H69" t="s">
        <v>12</v>
      </c>
      <c r="I69">
        <v>100</v>
      </c>
      <c r="K69">
        <f t="shared" si="6"/>
        <v>117</v>
      </c>
      <c r="L69" t="str">
        <f t="shared" si="7"/>
        <v>AG-117</v>
      </c>
      <c r="M69">
        <f t="shared" si="8"/>
        <v>72.8</v>
      </c>
      <c r="N69">
        <f t="shared" si="9"/>
        <v>9.5212524802190286E-3</v>
      </c>
      <c r="O69" t="str">
        <f t="shared" si="10"/>
        <v>AG-11772.8</v>
      </c>
      <c r="P69" t="str">
        <f t="shared" si="11"/>
        <v/>
      </c>
    </row>
    <row r="70" spans="1:16" x14ac:dyDescent="0.25">
      <c r="A70">
        <v>47</v>
      </c>
      <c r="B70">
        <v>70</v>
      </c>
      <c r="C70" t="s">
        <v>1010</v>
      </c>
      <c r="D70">
        <v>2.86E-2</v>
      </c>
      <c r="E70">
        <v>5.34</v>
      </c>
      <c r="F70" t="s">
        <v>11</v>
      </c>
      <c r="G70">
        <v>0.05</v>
      </c>
      <c r="H70" t="s">
        <v>77</v>
      </c>
      <c r="I70">
        <v>6</v>
      </c>
      <c r="J70">
        <v>1.5</v>
      </c>
      <c r="K70">
        <f t="shared" si="6"/>
        <v>117</v>
      </c>
      <c r="L70" t="str">
        <f t="shared" si="7"/>
        <v>AG-117M</v>
      </c>
      <c r="M70">
        <f t="shared" si="8"/>
        <v>5.34</v>
      </c>
      <c r="N70">
        <f t="shared" si="9"/>
        <v>0.12980284280148788</v>
      </c>
      <c r="O70" t="str">
        <f t="shared" si="10"/>
        <v>AG-117M5.34</v>
      </c>
      <c r="P70" t="str">
        <f t="shared" si="11"/>
        <v/>
      </c>
    </row>
    <row r="71" spans="1:16" x14ac:dyDescent="0.25">
      <c r="A71">
        <v>47</v>
      </c>
      <c r="B71">
        <v>71</v>
      </c>
      <c r="C71" t="s">
        <v>1011</v>
      </c>
      <c r="D71">
        <v>0</v>
      </c>
      <c r="E71">
        <v>3.87</v>
      </c>
      <c r="F71" t="s">
        <v>11</v>
      </c>
      <c r="G71">
        <v>0.09</v>
      </c>
      <c r="H71" t="s">
        <v>12</v>
      </c>
      <c r="I71">
        <v>100</v>
      </c>
      <c r="K71">
        <f t="shared" si="6"/>
        <v>118</v>
      </c>
      <c r="L71" t="str">
        <f t="shared" si="7"/>
        <v>AG-118</v>
      </c>
      <c r="M71">
        <f t="shared" si="8"/>
        <v>3.87</v>
      </c>
      <c r="N71">
        <f t="shared" si="9"/>
        <v>0.17910779859430109</v>
      </c>
      <c r="O71" t="str">
        <f t="shared" si="10"/>
        <v>AG-1183.87</v>
      </c>
      <c r="P71" t="str">
        <f t="shared" si="11"/>
        <v/>
      </c>
    </row>
    <row r="72" spans="1:16" x14ac:dyDescent="0.25">
      <c r="A72">
        <v>47</v>
      </c>
      <c r="B72">
        <v>71</v>
      </c>
      <c r="C72" t="s">
        <v>1011</v>
      </c>
      <c r="D72">
        <v>0.12762999999999999</v>
      </c>
      <c r="E72">
        <v>2</v>
      </c>
      <c r="F72" t="s">
        <v>11</v>
      </c>
      <c r="G72">
        <v>0.1</v>
      </c>
      <c r="H72" t="s">
        <v>77</v>
      </c>
      <c r="I72">
        <v>41</v>
      </c>
      <c r="J72">
        <v>5</v>
      </c>
      <c r="K72">
        <f t="shared" si="6"/>
        <v>118</v>
      </c>
      <c r="L72" t="str">
        <f t="shared" si="7"/>
        <v>AG-118M</v>
      </c>
      <c r="M72">
        <f t="shared" si="8"/>
        <v>2</v>
      </c>
      <c r="N72">
        <f t="shared" si="9"/>
        <v>0.34657359027997264</v>
      </c>
      <c r="O72" t="str">
        <f t="shared" si="10"/>
        <v>AG-118M2</v>
      </c>
      <c r="P72" t="str">
        <f t="shared" si="11"/>
        <v/>
      </c>
    </row>
    <row r="73" spans="1:16" x14ac:dyDescent="0.25">
      <c r="A73">
        <v>47</v>
      </c>
      <c r="B73">
        <v>72</v>
      </c>
      <c r="C73" t="s">
        <v>1008</v>
      </c>
      <c r="D73">
        <v>0</v>
      </c>
      <c r="E73">
        <v>6</v>
      </c>
      <c r="F73" t="s">
        <v>11</v>
      </c>
      <c r="G73">
        <v>0.5</v>
      </c>
      <c r="H73" t="s">
        <v>12</v>
      </c>
      <c r="I73">
        <v>100</v>
      </c>
      <c r="K73">
        <f t="shared" si="6"/>
        <v>119</v>
      </c>
      <c r="L73" t="str">
        <f t="shared" si="7"/>
        <v>AG-119</v>
      </c>
      <c r="M73">
        <f t="shared" si="8"/>
        <v>6</v>
      </c>
      <c r="N73">
        <f t="shared" si="9"/>
        <v>0.11552453009332421</v>
      </c>
      <c r="O73" t="str">
        <f t="shared" si="10"/>
        <v>AG-1196</v>
      </c>
      <c r="P73" t="str">
        <f t="shared" si="11"/>
        <v/>
      </c>
    </row>
    <row r="74" spans="1:16" x14ac:dyDescent="0.25">
      <c r="A74">
        <v>47</v>
      </c>
      <c r="B74">
        <v>72</v>
      </c>
      <c r="C74" t="s">
        <v>1008</v>
      </c>
      <c r="D74">
        <v>3.3399999999999999E-2</v>
      </c>
      <c r="E74">
        <v>2.1</v>
      </c>
      <c r="F74" t="s">
        <v>11</v>
      </c>
      <c r="G74">
        <v>0.1</v>
      </c>
      <c r="H74" t="s">
        <v>12</v>
      </c>
      <c r="I74">
        <v>100</v>
      </c>
      <c r="K74">
        <f t="shared" si="6"/>
        <v>119</v>
      </c>
      <c r="L74" t="str">
        <f t="shared" si="7"/>
        <v>AG-119</v>
      </c>
      <c r="M74">
        <f t="shared" si="8"/>
        <v>2.1</v>
      </c>
      <c r="N74">
        <f t="shared" si="9"/>
        <v>0.3300700859809263</v>
      </c>
      <c r="O74" t="str">
        <f t="shared" si="10"/>
        <v>AG-1192.1</v>
      </c>
      <c r="P74" t="str">
        <f t="shared" si="11"/>
        <v/>
      </c>
    </row>
    <row r="75" spans="1:16" x14ac:dyDescent="0.25">
      <c r="A75">
        <v>47</v>
      </c>
      <c r="B75">
        <v>73</v>
      </c>
      <c r="C75" t="s">
        <v>1009</v>
      </c>
      <c r="D75">
        <v>0</v>
      </c>
      <c r="E75">
        <v>1.52</v>
      </c>
      <c r="F75" t="s">
        <v>11</v>
      </c>
      <c r="G75">
        <v>7.0000000000000007E-2</v>
      </c>
      <c r="H75" t="s">
        <v>12</v>
      </c>
      <c r="I75">
        <v>100</v>
      </c>
      <c r="K75">
        <f t="shared" si="6"/>
        <v>120</v>
      </c>
      <c r="L75" t="str">
        <f t="shared" si="7"/>
        <v>AG-120</v>
      </c>
      <c r="M75">
        <f t="shared" si="8"/>
        <v>1.52</v>
      </c>
      <c r="N75">
        <f t="shared" si="9"/>
        <v>0.45601788194733239</v>
      </c>
      <c r="O75" t="str">
        <f t="shared" si="10"/>
        <v>AG-1201.52</v>
      </c>
      <c r="P75" t="str">
        <f t="shared" si="11"/>
        <v/>
      </c>
    </row>
    <row r="76" spans="1:16" x14ac:dyDescent="0.25">
      <c r="A76">
        <v>47</v>
      </c>
      <c r="B76">
        <v>73</v>
      </c>
      <c r="C76" t="s">
        <v>1009</v>
      </c>
      <c r="D76">
        <v>0.2031</v>
      </c>
      <c r="E76">
        <v>0.38</v>
      </c>
      <c r="F76" t="s">
        <v>11</v>
      </c>
      <c r="G76">
        <v>0.03</v>
      </c>
      <c r="H76" t="s">
        <v>12</v>
      </c>
      <c r="I76">
        <v>32</v>
      </c>
      <c r="J76">
        <v>10</v>
      </c>
      <c r="K76">
        <f t="shared" si="6"/>
        <v>120</v>
      </c>
      <c r="L76" t="str">
        <f t="shared" si="7"/>
        <v>AG-120</v>
      </c>
      <c r="M76">
        <f t="shared" si="8"/>
        <v>0.38</v>
      </c>
      <c r="N76">
        <f t="shared" si="9"/>
        <v>1.8240715277893296</v>
      </c>
      <c r="O76" t="str">
        <f t="shared" si="10"/>
        <v>AG-1200.38</v>
      </c>
      <c r="P76" t="str">
        <f t="shared" si="11"/>
        <v/>
      </c>
    </row>
    <row r="77" spans="1:16" x14ac:dyDescent="0.25">
      <c r="A77">
        <v>47</v>
      </c>
      <c r="B77">
        <v>73</v>
      </c>
      <c r="C77" t="s">
        <v>1009</v>
      </c>
      <c r="D77" t="s">
        <v>70</v>
      </c>
      <c r="E77">
        <v>0.94</v>
      </c>
      <c r="F77" t="s">
        <v>11</v>
      </c>
      <c r="G77">
        <v>0.1</v>
      </c>
      <c r="H77" t="s">
        <v>12</v>
      </c>
      <c r="K77">
        <f t="shared" si="6"/>
        <v>120</v>
      </c>
      <c r="L77" t="str">
        <f t="shared" si="7"/>
        <v>AG-120</v>
      </c>
      <c r="M77">
        <f t="shared" si="8"/>
        <v>0.94</v>
      </c>
      <c r="N77">
        <f t="shared" si="9"/>
        <v>0.73739061761696312</v>
      </c>
      <c r="O77" t="str">
        <f t="shared" si="10"/>
        <v>AG-1200.94</v>
      </c>
      <c r="P77" t="str">
        <f t="shared" si="11"/>
        <v/>
      </c>
    </row>
    <row r="78" spans="1:16" x14ac:dyDescent="0.25">
      <c r="A78">
        <v>47</v>
      </c>
      <c r="B78">
        <v>73</v>
      </c>
      <c r="C78" t="s">
        <v>1009</v>
      </c>
      <c r="D78">
        <v>0.2031</v>
      </c>
      <c r="E78">
        <v>0.38</v>
      </c>
      <c r="F78" t="s">
        <v>11</v>
      </c>
      <c r="G78">
        <v>0.03</v>
      </c>
      <c r="H78" t="s">
        <v>77</v>
      </c>
      <c r="I78">
        <v>68</v>
      </c>
      <c r="J78">
        <v>10</v>
      </c>
      <c r="K78">
        <f t="shared" si="6"/>
        <v>120</v>
      </c>
      <c r="L78" t="str">
        <f t="shared" si="7"/>
        <v>AG-120M</v>
      </c>
      <c r="M78">
        <f t="shared" si="8"/>
        <v>0.38</v>
      </c>
      <c r="N78">
        <f t="shared" si="9"/>
        <v>1.8240715277893296</v>
      </c>
      <c r="O78" t="str">
        <f t="shared" si="10"/>
        <v>AG-120M0.38</v>
      </c>
      <c r="P78" t="str">
        <f t="shared" si="11"/>
        <v/>
      </c>
    </row>
    <row r="79" spans="1:16" x14ac:dyDescent="0.25">
      <c r="A79">
        <v>47</v>
      </c>
      <c r="B79">
        <v>73</v>
      </c>
      <c r="C79" t="s">
        <v>1009</v>
      </c>
      <c r="D79" t="s">
        <v>70</v>
      </c>
      <c r="E79">
        <v>0.94</v>
      </c>
      <c r="F79" t="s">
        <v>11</v>
      </c>
      <c r="G79">
        <v>0.1</v>
      </c>
      <c r="H79" t="s">
        <v>77</v>
      </c>
      <c r="K79">
        <f t="shared" si="6"/>
        <v>120</v>
      </c>
      <c r="L79" t="str">
        <f t="shared" si="7"/>
        <v>AG-120M</v>
      </c>
      <c r="M79">
        <f t="shared" si="8"/>
        <v>0.94</v>
      </c>
      <c r="N79">
        <f t="shared" si="9"/>
        <v>0.73739061761696312</v>
      </c>
      <c r="O79" t="str">
        <f t="shared" si="10"/>
        <v>AG-120M0.94</v>
      </c>
      <c r="P79" t="str">
        <f t="shared" si="11"/>
        <v/>
      </c>
    </row>
    <row r="80" spans="1:16" x14ac:dyDescent="0.25">
      <c r="A80">
        <v>47</v>
      </c>
      <c r="B80">
        <v>74</v>
      </c>
      <c r="C80" t="s">
        <v>1006</v>
      </c>
      <c r="D80">
        <v>0</v>
      </c>
      <c r="E80">
        <v>0.78100000000000003</v>
      </c>
      <c r="F80" t="s">
        <v>11</v>
      </c>
      <c r="G80">
        <v>1.4999999999999999E-2</v>
      </c>
      <c r="H80" t="s">
        <v>12</v>
      </c>
      <c r="I80">
        <v>100</v>
      </c>
      <c r="K80">
        <f t="shared" si="6"/>
        <v>121</v>
      </c>
      <c r="L80" t="str">
        <f t="shared" si="7"/>
        <v>AG-121</v>
      </c>
      <c r="M80">
        <f t="shared" si="8"/>
        <v>0.78100000000000003</v>
      </c>
      <c r="N80">
        <f t="shared" si="9"/>
        <v>0.88751239508315649</v>
      </c>
      <c r="O80" t="str">
        <f t="shared" si="10"/>
        <v>AG-1210.781</v>
      </c>
      <c r="P80" t="str">
        <f t="shared" si="11"/>
        <v/>
      </c>
    </row>
    <row r="81" spans="1:16" x14ac:dyDescent="0.25">
      <c r="A81">
        <v>47</v>
      </c>
      <c r="B81">
        <v>75</v>
      </c>
      <c r="C81" t="s">
        <v>1007</v>
      </c>
      <c r="D81" t="s">
        <v>70</v>
      </c>
      <c r="E81">
        <v>0.55000000000000004</v>
      </c>
      <c r="F81" t="s">
        <v>11</v>
      </c>
      <c r="G81">
        <v>0.05</v>
      </c>
      <c r="H81" t="s">
        <v>12</v>
      </c>
      <c r="I81">
        <v>100</v>
      </c>
      <c r="K81">
        <f t="shared" si="6"/>
        <v>122</v>
      </c>
      <c r="L81" t="str">
        <f t="shared" si="7"/>
        <v>AG-122</v>
      </c>
      <c r="M81">
        <f t="shared" si="8"/>
        <v>0.55000000000000004</v>
      </c>
      <c r="N81">
        <f t="shared" si="9"/>
        <v>1.2602676010180822</v>
      </c>
      <c r="O81" t="str">
        <f t="shared" si="10"/>
        <v>AG-1220.55</v>
      </c>
      <c r="P81" t="str">
        <f t="shared" si="11"/>
        <v/>
      </c>
    </row>
    <row r="82" spans="1:16" x14ac:dyDescent="0.25">
      <c r="A82">
        <v>47</v>
      </c>
      <c r="B82">
        <v>75</v>
      </c>
      <c r="C82" t="s">
        <v>1007</v>
      </c>
      <c r="D82">
        <v>0.08</v>
      </c>
      <c r="E82">
        <v>0.2</v>
      </c>
      <c r="F82" t="s">
        <v>11</v>
      </c>
      <c r="G82">
        <v>0.05</v>
      </c>
      <c r="H82" t="s">
        <v>12</v>
      </c>
      <c r="I82">
        <v>100</v>
      </c>
      <c r="K82">
        <f t="shared" si="6"/>
        <v>122</v>
      </c>
      <c r="L82" t="str">
        <f t="shared" si="7"/>
        <v>AG-122</v>
      </c>
      <c r="M82">
        <f t="shared" si="8"/>
        <v>0.2</v>
      </c>
      <c r="N82">
        <f t="shared" si="9"/>
        <v>3.4657359027997261</v>
      </c>
      <c r="O82" t="str">
        <f t="shared" si="10"/>
        <v>AG-1220.2</v>
      </c>
      <c r="P82" t="str">
        <f t="shared" si="11"/>
        <v/>
      </c>
    </row>
    <row r="83" spans="1:16" x14ac:dyDescent="0.25">
      <c r="A83">
        <v>47</v>
      </c>
      <c r="B83">
        <v>76</v>
      </c>
      <c r="C83" t="s">
        <v>1014</v>
      </c>
      <c r="D83">
        <v>0</v>
      </c>
      <c r="E83">
        <v>300</v>
      </c>
      <c r="F83" t="s">
        <v>17</v>
      </c>
      <c r="G83">
        <v>8</v>
      </c>
      <c r="H83" t="s">
        <v>12</v>
      </c>
      <c r="I83">
        <v>100</v>
      </c>
      <c r="K83">
        <f t="shared" si="6"/>
        <v>123</v>
      </c>
      <c r="L83" t="str">
        <f t="shared" si="7"/>
        <v>AG-123</v>
      </c>
      <c r="M83">
        <f t="shared" si="8"/>
        <v>0.3</v>
      </c>
      <c r="N83">
        <f t="shared" si="9"/>
        <v>2.3104906018664844</v>
      </c>
      <c r="O83" t="str">
        <f t="shared" si="10"/>
        <v>AG-1230.3</v>
      </c>
      <c r="P83" t="str">
        <f t="shared" si="11"/>
        <v/>
      </c>
    </row>
    <row r="84" spans="1:16" x14ac:dyDescent="0.25">
      <c r="A84">
        <v>47</v>
      </c>
      <c r="B84">
        <v>77</v>
      </c>
      <c r="C84" t="s">
        <v>1015</v>
      </c>
      <c r="D84">
        <v>0</v>
      </c>
      <c r="E84">
        <v>182</v>
      </c>
      <c r="F84" t="s">
        <v>17</v>
      </c>
      <c r="G84">
        <v>4</v>
      </c>
      <c r="H84" t="s">
        <v>12</v>
      </c>
      <c r="I84">
        <v>100</v>
      </c>
      <c r="K84">
        <f t="shared" si="6"/>
        <v>124</v>
      </c>
      <c r="L84" t="str">
        <f t="shared" si="7"/>
        <v>AG-124</v>
      </c>
      <c r="M84">
        <f t="shared" si="8"/>
        <v>0.182</v>
      </c>
      <c r="N84">
        <f t="shared" si="9"/>
        <v>3.8085009920876116</v>
      </c>
      <c r="O84" t="str">
        <f t="shared" si="10"/>
        <v>AG-1240.182</v>
      </c>
      <c r="P84" t="str">
        <f t="shared" si="11"/>
        <v/>
      </c>
    </row>
    <row r="85" spans="1:16" x14ac:dyDescent="0.25">
      <c r="A85">
        <v>47</v>
      </c>
      <c r="B85">
        <v>77</v>
      </c>
      <c r="C85" t="s">
        <v>1015</v>
      </c>
      <c r="D85" t="s">
        <v>70</v>
      </c>
      <c r="E85">
        <v>144</v>
      </c>
      <c r="F85" t="s">
        <v>17</v>
      </c>
      <c r="G85">
        <v>20</v>
      </c>
      <c r="H85" t="s">
        <v>12</v>
      </c>
      <c r="I85">
        <v>100</v>
      </c>
      <c r="K85">
        <f t="shared" si="6"/>
        <v>124</v>
      </c>
      <c r="L85" t="str">
        <f t="shared" si="7"/>
        <v>AG-124</v>
      </c>
      <c r="M85">
        <f t="shared" si="8"/>
        <v>0.14400000000000002</v>
      </c>
      <c r="N85">
        <f t="shared" si="9"/>
        <v>4.813522087221842</v>
      </c>
      <c r="O85" t="str">
        <f t="shared" si="10"/>
        <v>AG-1240.144</v>
      </c>
      <c r="P85" t="str">
        <f t="shared" si="11"/>
        <v/>
      </c>
    </row>
    <row r="86" spans="1:16" x14ac:dyDescent="0.25">
      <c r="A86">
        <v>47</v>
      </c>
      <c r="B86">
        <v>78</v>
      </c>
      <c r="C86" t="s">
        <v>1012</v>
      </c>
      <c r="D86">
        <v>0</v>
      </c>
      <c r="E86">
        <v>176</v>
      </c>
      <c r="F86" t="s">
        <v>17</v>
      </c>
      <c r="G86">
        <v>3</v>
      </c>
      <c r="H86" t="s">
        <v>12</v>
      </c>
      <c r="I86">
        <v>100</v>
      </c>
      <c r="K86">
        <f t="shared" si="6"/>
        <v>125</v>
      </c>
      <c r="L86" t="str">
        <f t="shared" si="7"/>
        <v>AG-125</v>
      </c>
      <c r="M86">
        <f t="shared" si="8"/>
        <v>0.17599999999999999</v>
      </c>
      <c r="N86">
        <f t="shared" si="9"/>
        <v>3.9383362531815074</v>
      </c>
      <c r="O86" t="str">
        <f t="shared" si="10"/>
        <v>AG-1250.176</v>
      </c>
      <c r="P86" t="str">
        <f t="shared" si="11"/>
        <v/>
      </c>
    </row>
    <row r="87" spans="1:16" x14ac:dyDescent="0.25">
      <c r="A87">
        <v>47</v>
      </c>
      <c r="B87">
        <v>78</v>
      </c>
      <c r="C87" t="s">
        <v>1012</v>
      </c>
      <c r="D87">
        <v>9.7099999999999895E-2</v>
      </c>
      <c r="E87">
        <v>159</v>
      </c>
      <c r="F87" t="s">
        <v>17</v>
      </c>
      <c r="G87">
        <v>21</v>
      </c>
      <c r="H87" t="s">
        <v>12</v>
      </c>
      <c r="I87">
        <v>100</v>
      </c>
      <c r="K87">
        <f t="shared" si="6"/>
        <v>125</v>
      </c>
      <c r="L87" t="str">
        <f t="shared" si="7"/>
        <v>AG-125</v>
      </c>
      <c r="M87">
        <f t="shared" si="8"/>
        <v>0.159</v>
      </c>
      <c r="N87">
        <f t="shared" si="9"/>
        <v>4.3594162299367625</v>
      </c>
      <c r="O87" t="str">
        <f t="shared" si="10"/>
        <v>AG-1250.159</v>
      </c>
      <c r="P87" t="str">
        <f t="shared" si="11"/>
        <v/>
      </c>
    </row>
    <row r="88" spans="1:16" x14ac:dyDescent="0.25">
      <c r="A88">
        <v>47</v>
      </c>
      <c r="B88">
        <v>79</v>
      </c>
      <c r="C88" t="s">
        <v>1013</v>
      </c>
      <c r="D88" t="s">
        <v>70</v>
      </c>
      <c r="E88">
        <v>52</v>
      </c>
      <c r="F88" t="s">
        <v>17</v>
      </c>
      <c r="G88">
        <v>10</v>
      </c>
      <c r="H88" t="s">
        <v>12</v>
      </c>
      <c r="I88">
        <v>100</v>
      </c>
      <c r="K88">
        <f t="shared" si="6"/>
        <v>126</v>
      </c>
      <c r="L88" t="str">
        <f t="shared" si="7"/>
        <v>AG-126</v>
      </c>
      <c r="M88">
        <f t="shared" si="8"/>
        <v>5.2000000000000005E-2</v>
      </c>
      <c r="N88">
        <f t="shared" si="9"/>
        <v>13.329753472306638</v>
      </c>
      <c r="O88" t="str">
        <f t="shared" si="10"/>
        <v>AG-1260.052</v>
      </c>
      <c r="P88" t="str">
        <f t="shared" si="11"/>
        <v/>
      </c>
    </row>
    <row r="89" spans="1:16" x14ac:dyDescent="0.25">
      <c r="A89">
        <v>47</v>
      </c>
      <c r="B89">
        <v>79</v>
      </c>
      <c r="C89" t="s">
        <v>1013</v>
      </c>
      <c r="D89" t="s">
        <v>70</v>
      </c>
      <c r="E89">
        <v>92</v>
      </c>
      <c r="F89" t="s">
        <v>17</v>
      </c>
      <c r="G89">
        <v>9</v>
      </c>
      <c r="H89" t="s">
        <v>12</v>
      </c>
      <c r="I89">
        <v>100</v>
      </c>
      <c r="K89">
        <f t="shared" si="6"/>
        <v>126</v>
      </c>
      <c r="L89" t="str">
        <f t="shared" si="7"/>
        <v>AG-126</v>
      </c>
      <c r="M89">
        <f t="shared" si="8"/>
        <v>9.1999999999999998E-2</v>
      </c>
      <c r="N89">
        <f t="shared" si="9"/>
        <v>7.5342084843472312</v>
      </c>
      <c r="O89" t="str">
        <f t="shared" si="10"/>
        <v>AG-1260.092</v>
      </c>
      <c r="P89" t="str">
        <f t="shared" si="11"/>
        <v/>
      </c>
    </row>
    <row r="90" spans="1:16" x14ac:dyDescent="0.25">
      <c r="A90">
        <v>47</v>
      </c>
      <c r="B90">
        <v>80</v>
      </c>
      <c r="C90" t="s">
        <v>1005</v>
      </c>
      <c r="D90">
        <v>0</v>
      </c>
      <c r="E90">
        <v>89.1</v>
      </c>
      <c r="F90" t="s">
        <v>17</v>
      </c>
      <c r="G90">
        <v>0.9</v>
      </c>
      <c r="H90" t="s">
        <v>12</v>
      </c>
      <c r="I90">
        <v>100</v>
      </c>
      <c r="K90">
        <f t="shared" si="6"/>
        <v>127</v>
      </c>
      <c r="L90" t="str">
        <f t="shared" si="7"/>
        <v>AG-127</v>
      </c>
      <c r="M90">
        <f t="shared" si="8"/>
        <v>8.9099999999999999E-2</v>
      </c>
      <c r="N90">
        <f t="shared" si="9"/>
        <v>7.7794296359140889</v>
      </c>
      <c r="O90" t="str">
        <f t="shared" si="10"/>
        <v>AG-1270.0891</v>
      </c>
      <c r="P90" t="str">
        <f t="shared" si="11"/>
        <v/>
      </c>
    </row>
    <row r="91" spans="1:16" x14ac:dyDescent="0.25">
      <c r="A91">
        <v>47</v>
      </c>
      <c r="B91">
        <v>80</v>
      </c>
      <c r="C91" t="s">
        <v>1005</v>
      </c>
      <c r="D91">
        <v>1.9419999999999999</v>
      </c>
      <c r="E91">
        <v>67.5</v>
      </c>
      <c r="F91" t="s">
        <v>11</v>
      </c>
      <c r="G91">
        <v>0.9</v>
      </c>
      <c r="H91" t="s">
        <v>77</v>
      </c>
      <c r="I91">
        <v>8.8000000000000007</v>
      </c>
      <c r="J91">
        <v>0.8</v>
      </c>
      <c r="K91">
        <f t="shared" si="6"/>
        <v>127</v>
      </c>
      <c r="L91" t="str">
        <f t="shared" si="7"/>
        <v>AG-127M</v>
      </c>
      <c r="M91">
        <f t="shared" si="8"/>
        <v>67.5</v>
      </c>
      <c r="N91">
        <f t="shared" si="9"/>
        <v>1.0268847119406597E-2</v>
      </c>
      <c r="O91" t="str">
        <f t="shared" si="10"/>
        <v>AG-127M67.5</v>
      </c>
      <c r="P91" t="str">
        <f t="shared" si="11"/>
        <v/>
      </c>
    </row>
    <row r="92" spans="1:16" x14ac:dyDescent="0.25">
      <c r="A92">
        <v>47</v>
      </c>
      <c r="B92">
        <v>81</v>
      </c>
      <c r="C92" t="s">
        <v>1003</v>
      </c>
      <c r="D92">
        <v>0</v>
      </c>
      <c r="E92">
        <v>66.599999999999994</v>
      </c>
      <c r="F92" t="s">
        <v>17</v>
      </c>
      <c r="G92">
        <v>2.4</v>
      </c>
      <c r="H92" t="s">
        <v>12</v>
      </c>
      <c r="I92">
        <v>100</v>
      </c>
      <c r="K92">
        <f t="shared" si="6"/>
        <v>128</v>
      </c>
      <c r="L92" t="str">
        <f t="shared" si="7"/>
        <v>AG-128</v>
      </c>
      <c r="M92">
        <f t="shared" si="8"/>
        <v>6.6599999999999993E-2</v>
      </c>
      <c r="N92">
        <f t="shared" si="9"/>
        <v>10.407615323722903</v>
      </c>
      <c r="O92" t="str">
        <f t="shared" si="10"/>
        <v>AG-1280.0666</v>
      </c>
      <c r="P92" t="str">
        <f t="shared" si="11"/>
        <v/>
      </c>
    </row>
    <row r="93" spans="1:16" x14ac:dyDescent="0.25">
      <c r="A93">
        <v>47</v>
      </c>
      <c r="B93">
        <v>82</v>
      </c>
      <c r="C93" t="s">
        <v>1004</v>
      </c>
      <c r="D93">
        <v>0</v>
      </c>
      <c r="E93">
        <v>52</v>
      </c>
      <c r="F93" t="s">
        <v>17</v>
      </c>
      <c r="G93">
        <v>2</v>
      </c>
      <c r="H93" t="s">
        <v>12</v>
      </c>
      <c r="I93">
        <v>100</v>
      </c>
      <c r="K93">
        <f t="shared" si="6"/>
        <v>129</v>
      </c>
      <c r="L93" t="str">
        <f t="shared" si="7"/>
        <v>AG-129</v>
      </c>
      <c r="M93">
        <f t="shared" si="8"/>
        <v>5.2000000000000005E-2</v>
      </c>
      <c r="N93">
        <f t="shared" si="9"/>
        <v>13.329753472306638</v>
      </c>
      <c r="O93" t="str">
        <f t="shared" si="10"/>
        <v>AG-1290.052</v>
      </c>
      <c r="P93" t="str">
        <f t="shared" si="11"/>
        <v/>
      </c>
    </row>
    <row r="94" spans="1:16" x14ac:dyDescent="0.25">
      <c r="A94">
        <v>47</v>
      </c>
      <c r="B94">
        <v>82</v>
      </c>
      <c r="C94" t="s">
        <v>1004</v>
      </c>
      <c r="D94">
        <v>0.02</v>
      </c>
      <c r="E94">
        <v>130</v>
      </c>
      <c r="F94" t="s">
        <v>17</v>
      </c>
      <c r="G94">
        <f>92-54</f>
        <v>38</v>
      </c>
      <c r="H94" t="s">
        <v>12</v>
      </c>
      <c r="I94">
        <v>100</v>
      </c>
      <c r="K94">
        <f t="shared" si="6"/>
        <v>129</v>
      </c>
      <c r="L94" t="str">
        <f t="shared" si="7"/>
        <v>AG-129</v>
      </c>
      <c r="M94">
        <f t="shared" si="8"/>
        <v>0.13</v>
      </c>
      <c r="N94">
        <f t="shared" si="9"/>
        <v>5.3319013889226561</v>
      </c>
      <c r="O94" t="str">
        <f t="shared" si="10"/>
        <v>AG-1290.13</v>
      </c>
      <c r="P94" t="str">
        <f t="shared" si="11"/>
        <v/>
      </c>
    </row>
    <row r="95" spans="1:16" x14ac:dyDescent="0.25">
      <c r="A95">
        <v>47</v>
      </c>
      <c r="B95">
        <v>83</v>
      </c>
      <c r="C95" t="s">
        <v>1001</v>
      </c>
      <c r="D95">
        <v>0</v>
      </c>
      <c r="E95">
        <v>41</v>
      </c>
      <c r="F95" t="s">
        <v>17</v>
      </c>
      <c r="G95">
        <v>4</v>
      </c>
      <c r="H95" t="s">
        <v>12</v>
      </c>
      <c r="I95">
        <v>100</v>
      </c>
      <c r="K95">
        <f t="shared" si="6"/>
        <v>130</v>
      </c>
      <c r="L95" t="str">
        <f t="shared" si="7"/>
        <v>AG-130</v>
      </c>
      <c r="M95">
        <f t="shared" si="8"/>
        <v>4.1000000000000002E-2</v>
      </c>
      <c r="N95">
        <f t="shared" si="9"/>
        <v>16.906028794145005</v>
      </c>
      <c r="O95" t="str">
        <f t="shared" si="10"/>
        <v>AG-1300.041</v>
      </c>
      <c r="P95" t="str">
        <f t="shared" si="11"/>
        <v/>
      </c>
    </row>
    <row r="96" spans="1:16" x14ac:dyDescent="0.25">
      <c r="A96">
        <v>47</v>
      </c>
      <c r="B96">
        <v>84</v>
      </c>
      <c r="C96" t="s">
        <v>1002</v>
      </c>
      <c r="D96">
        <v>0</v>
      </c>
      <c r="E96">
        <v>35</v>
      </c>
      <c r="F96" t="s">
        <v>17</v>
      </c>
      <c r="G96">
        <v>8</v>
      </c>
      <c r="H96" t="s">
        <v>12</v>
      </c>
      <c r="I96">
        <v>100</v>
      </c>
      <c r="K96">
        <f t="shared" si="6"/>
        <v>131</v>
      </c>
      <c r="L96" t="str">
        <f t="shared" si="7"/>
        <v>AG-131</v>
      </c>
      <c r="M96">
        <f t="shared" si="8"/>
        <v>3.5000000000000003E-2</v>
      </c>
      <c r="N96">
        <f t="shared" si="9"/>
        <v>19.804205158855577</v>
      </c>
      <c r="O96" t="str">
        <f t="shared" si="10"/>
        <v>AG-1310.035</v>
      </c>
      <c r="P96" t="str">
        <f t="shared" si="11"/>
        <v/>
      </c>
    </row>
    <row r="97" spans="1:16" x14ac:dyDescent="0.25">
      <c r="A97">
        <v>47</v>
      </c>
      <c r="B97">
        <v>85</v>
      </c>
      <c r="C97" t="s">
        <v>1000</v>
      </c>
      <c r="D97">
        <v>0</v>
      </c>
      <c r="E97">
        <v>28</v>
      </c>
      <c r="F97" t="s">
        <v>17</v>
      </c>
      <c r="G97">
        <f>15-12</f>
        <v>3</v>
      </c>
      <c r="H97" t="s">
        <v>12</v>
      </c>
      <c r="I97">
        <v>100</v>
      </c>
      <c r="K97">
        <f t="shared" si="6"/>
        <v>132</v>
      </c>
      <c r="L97" t="str">
        <f t="shared" si="7"/>
        <v>AG-132</v>
      </c>
      <c r="M97">
        <f t="shared" si="8"/>
        <v>2.8000000000000001E-2</v>
      </c>
      <c r="N97">
        <f t="shared" si="9"/>
        <v>24.755256448569472</v>
      </c>
      <c r="O97" t="str">
        <f t="shared" si="10"/>
        <v>AG-1320.028</v>
      </c>
      <c r="P97" t="str">
        <f t="shared" si="11"/>
        <v/>
      </c>
    </row>
    <row r="98" spans="1:16" x14ac:dyDescent="0.25">
      <c r="A98">
        <v>47</v>
      </c>
      <c r="B98">
        <v>46</v>
      </c>
      <c r="C98" t="s">
        <v>1039</v>
      </c>
      <c r="D98">
        <v>0</v>
      </c>
      <c r="E98">
        <v>228</v>
      </c>
      <c r="F98" t="s">
        <v>54</v>
      </c>
      <c r="G98">
        <v>16</v>
      </c>
      <c r="H98" t="s">
        <v>36</v>
      </c>
      <c r="K98">
        <f t="shared" si="6"/>
        <v>93</v>
      </c>
      <c r="L98" t="str">
        <f t="shared" si="7"/>
        <v>AG-93</v>
      </c>
      <c r="M98">
        <f t="shared" si="8"/>
        <v>2.28E-7</v>
      </c>
      <c r="N98">
        <f t="shared" si="9"/>
        <v>3040119.2129822159</v>
      </c>
      <c r="O98" t="str">
        <f t="shared" si="10"/>
        <v>AG-930.000000228</v>
      </c>
      <c r="P98" t="str">
        <f t="shared" si="11"/>
        <v/>
      </c>
    </row>
    <row r="99" spans="1:16" x14ac:dyDescent="0.25">
      <c r="A99">
        <v>47</v>
      </c>
      <c r="B99">
        <v>47</v>
      </c>
      <c r="C99" t="s">
        <v>1037</v>
      </c>
      <c r="D99">
        <v>0</v>
      </c>
      <c r="E99">
        <v>27</v>
      </c>
      <c r="F99" t="s">
        <v>17</v>
      </c>
      <c r="G99">
        <v>2</v>
      </c>
      <c r="H99" t="s">
        <v>36</v>
      </c>
      <c r="I99">
        <v>100</v>
      </c>
      <c r="K99">
        <f t="shared" si="6"/>
        <v>94</v>
      </c>
      <c r="L99" t="str">
        <f t="shared" si="7"/>
        <v>AG-94</v>
      </c>
      <c r="M99">
        <f t="shared" si="8"/>
        <v>2.7E-2</v>
      </c>
      <c r="N99">
        <f t="shared" si="9"/>
        <v>25.672117798516492</v>
      </c>
      <c r="O99" t="str">
        <f t="shared" si="10"/>
        <v>AG-940.027</v>
      </c>
      <c r="P99" t="str">
        <f t="shared" si="11"/>
        <v/>
      </c>
    </row>
    <row r="100" spans="1:16" x14ac:dyDescent="0.25">
      <c r="A100">
        <v>47</v>
      </c>
      <c r="B100">
        <v>47</v>
      </c>
      <c r="C100" t="s">
        <v>1037</v>
      </c>
      <c r="D100" t="s">
        <v>70</v>
      </c>
      <c r="E100">
        <v>0.47</v>
      </c>
      <c r="F100" t="s">
        <v>11</v>
      </c>
      <c r="G100">
        <v>0.01</v>
      </c>
      <c r="H100" t="s">
        <v>36</v>
      </c>
      <c r="I100">
        <v>100</v>
      </c>
      <c r="K100">
        <f t="shared" si="6"/>
        <v>94</v>
      </c>
      <c r="L100" t="str">
        <f t="shared" si="7"/>
        <v>AG-94</v>
      </c>
      <c r="M100">
        <f t="shared" si="8"/>
        <v>0.47</v>
      </c>
      <c r="N100">
        <f t="shared" si="9"/>
        <v>1.4747812352339262</v>
      </c>
      <c r="O100" t="str">
        <f t="shared" si="10"/>
        <v>AG-940.47</v>
      </c>
      <c r="P100" t="str">
        <f t="shared" si="11"/>
        <v/>
      </c>
    </row>
    <row r="101" spans="1:16" x14ac:dyDescent="0.25">
      <c r="A101">
        <v>47</v>
      </c>
      <c r="B101">
        <v>47</v>
      </c>
      <c r="C101" t="s">
        <v>1037</v>
      </c>
      <c r="D101">
        <v>6.7</v>
      </c>
      <c r="E101">
        <v>0.4</v>
      </c>
      <c r="F101" t="s">
        <v>11</v>
      </c>
      <c r="G101">
        <v>0.04</v>
      </c>
      <c r="H101" t="s">
        <v>36</v>
      </c>
      <c r="I101">
        <v>95.9</v>
      </c>
      <c r="J101">
        <v>0.6</v>
      </c>
      <c r="K101">
        <f t="shared" si="6"/>
        <v>94</v>
      </c>
      <c r="L101" t="str">
        <f t="shared" si="7"/>
        <v>AG-94</v>
      </c>
      <c r="M101">
        <f t="shared" si="8"/>
        <v>0.4</v>
      </c>
      <c r="N101">
        <f t="shared" si="9"/>
        <v>1.732867951399863</v>
      </c>
      <c r="O101" t="str">
        <f t="shared" si="10"/>
        <v>AG-940.4</v>
      </c>
      <c r="P101" t="str">
        <f t="shared" si="11"/>
        <v/>
      </c>
    </row>
    <row r="102" spans="1:16" x14ac:dyDescent="0.25">
      <c r="A102">
        <v>47</v>
      </c>
      <c r="B102">
        <v>48</v>
      </c>
      <c r="C102" t="s">
        <v>1038</v>
      </c>
      <c r="D102">
        <v>0</v>
      </c>
      <c r="E102">
        <v>1.81</v>
      </c>
      <c r="F102" t="s">
        <v>11</v>
      </c>
      <c r="G102">
        <v>0.05</v>
      </c>
      <c r="H102" t="s">
        <v>36</v>
      </c>
      <c r="I102">
        <v>100</v>
      </c>
      <c r="K102">
        <f t="shared" si="6"/>
        <v>95</v>
      </c>
      <c r="L102" t="str">
        <f t="shared" si="7"/>
        <v>AG-95</v>
      </c>
      <c r="M102">
        <f t="shared" si="8"/>
        <v>1.81</v>
      </c>
      <c r="N102">
        <f t="shared" si="9"/>
        <v>0.38295424340328466</v>
      </c>
      <c r="O102" t="str">
        <f t="shared" si="10"/>
        <v>AG-951.81</v>
      </c>
      <c r="P102" t="str">
        <f t="shared" si="11"/>
        <v/>
      </c>
    </row>
    <row r="103" spans="1:16" x14ac:dyDescent="0.25">
      <c r="A103">
        <v>47</v>
      </c>
      <c r="B103">
        <v>49</v>
      </c>
      <c r="C103" t="s">
        <v>1036</v>
      </c>
      <c r="D103" t="s">
        <v>70</v>
      </c>
      <c r="E103">
        <v>4.4349999999999996</v>
      </c>
      <c r="F103" t="s">
        <v>11</v>
      </c>
      <c r="G103">
        <v>3.1E-2</v>
      </c>
      <c r="H103" t="s">
        <v>36</v>
      </c>
      <c r="I103">
        <v>100</v>
      </c>
      <c r="K103">
        <f t="shared" si="6"/>
        <v>96</v>
      </c>
      <c r="L103" t="str">
        <f t="shared" si="7"/>
        <v>AG-96</v>
      </c>
      <c r="M103">
        <f t="shared" si="8"/>
        <v>4.4349999999999996</v>
      </c>
      <c r="N103">
        <f t="shared" si="9"/>
        <v>0.15629023236977346</v>
      </c>
      <c r="O103" t="str">
        <f t="shared" si="10"/>
        <v>AG-964.435</v>
      </c>
      <c r="P103" t="str">
        <f t="shared" si="11"/>
        <v/>
      </c>
    </row>
    <row r="104" spans="1:16" x14ac:dyDescent="0.25">
      <c r="A104">
        <v>47</v>
      </c>
      <c r="B104">
        <v>49</v>
      </c>
      <c r="C104" t="s">
        <v>1036</v>
      </c>
      <c r="D104" t="s">
        <v>70</v>
      </c>
      <c r="E104">
        <v>6.9</v>
      </c>
      <c r="F104" t="s">
        <v>11</v>
      </c>
      <c r="G104">
        <v>0.5</v>
      </c>
      <c r="H104" t="s">
        <v>36</v>
      </c>
      <c r="I104">
        <v>100</v>
      </c>
      <c r="K104">
        <f t="shared" si="6"/>
        <v>96</v>
      </c>
      <c r="L104" t="str">
        <f t="shared" si="7"/>
        <v>AG-96</v>
      </c>
      <c r="M104">
        <f t="shared" si="8"/>
        <v>6.9</v>
      </c>
      <c r="N104">
        <f t="shared" si="9"/>
        <v>0.10045611312462975</v>
      </c>
      <c r="O104" t="str">
        <f t="shared" si="10"/>
        <v>AG-966.9</v>
      </c>
      <c r="P104" t="str">
        <f t="shared" si="11"/>
        <v/>
      </c>
    </row>
    <row r="105" spans="1:16" x14ac:dyDescent="0.25">
      <c r="A105">
        <v>47</v>
      </c>
      <c r="B105">
        <v>50</v>
      </c>
      <c r="C105" t="s">
        <v>1028</v>
      </c>
      <c r="D105">
        <v>0</v>
      </c>
      <c r="E105">
        <v>25.5</v>
      </c>
      <c r="F105" t="s">
        <v>11</v>
      </c>
      <c r="G105">
        <v>0.3</v>
      </c>
      <c r="H105" t="s">
        <v>36</v>
      </c>
      <c r="I105">
        <v>100</v>
      </c>
      <c r="K105">
        <f t="shared" si="6"/>
        <v>97</v>
      </c>
      <c r="L105" t="str">
        <f t="shared" si="7"/>
        <v>AG-97</v>
      </c>
      <c r="M105">
        <f t="shared" si="8"/>
        <v>25.5</v>
      </c>
      <c r="N105">
        <f t="shared" si="9"/>
        <v>2.7182242374899815E-2</v>
      </c>
      <c r="O105" t="str">
        <f t="shared" si="10"/>
        <v>AG-9725.5</v>
      </c>
      <c r="P105" t="str">
        <f t="shared" si="11"/>
        <v/>
      </c>
    </row>
    <row r="106" spans="1:16" x14ac:dyDescent="0.25">
      <c r="A106">
        <v>47</v>
      </c>
      <c r="B106">
        <v>51</v>
      </c>
      <c r="C106" t="s">
        <v>1029</v>
      </c>
      <c r="D106">
        <v>0</v>
      </c>
      <c r="E106">
        <v>47.5</v>
      </c>
      <c r="F106" t="s">
        <v>11</v>
      </c>
      <c r="G106">
        <v>0.3</v>
      </c>
      <c r="H106" t="s">
        <v>36</v>
      </c>
      <c r="I106">
        <v>100</v>
      </c>
      <c r="K106">
        <f t="shared" si="6"/>
        <v>98</v>
      </c>
      <c r="L106" t="str">
        <f t="shared" si="7"/>
        <v>AG-98</v>
      </c>
      <c r="M106">
        <f t="shared" si="8"/>
        <v>47.5</v>
      </c>
      <c r="N106">
        <f t="shared" si="9"/>
        <v>1.4592572222314637E-2</v>
      </c>
      <c r="O106" t="str">
        <f t="shared" si="10"/>
        <v>AG-9847.5</v>
      </c>
      <c r="P106" t="str">
        <f t="shared" si="11"/>
        <v/>
      </c>
    </row>
    <row r="107" spans="1:16" x14ac:dyDescent="0.25">
      <c r="A107">
        <v>47</v>
      </c>
      <c r="B107">
        <v>52</v>
      </c>
      <c r="C107" t="s">
        <v>1026</v>
      </c>
      <c r="D107">
        <v>0</v>
      </c>
      <c r="E107">
        <v>124</v>
      </c>
      <c r="F107" t="s">
        <v>11</v>
      </c>
      <c r="G107">
        <v>3</v>
      </c>
      <c r="H107" t="s">
        <v>36</v>
      </c>
      <c r="I107">
        <v>100</v>
      </c>
      <c r="K107">
        <f t="shared" si="6"/>
        <v>99</v>
      </c>
      <c r="L107" t="str">
        <f t="shared" si="7"/>
        <v>AG-99</v>
      </c>
      <c r="M107">
        <f t="shared" si="8"/>
        <v>124</v>
      </c>
      <c r="N107">
        <f t="shared" si="9"/>
        <v>5.5898966174189133E-3</v>
      </c>
      <c r="O107" t="str">
        <f t="shared" si="10"/>
        <v>AG-99124</v>
      </c>
      <c r="P107" t="str">
        <f t="shared" si="11"/>
        <v/>
      </c>
    </row>
    <row r="108" spans="1:16" x14ac:dyDescent="0.25">
      <c r="A108">
        <v>47</v>
      </c>
      <c r="B108">
        <v>52</v>
      </c>
      <c r="C108" t="s">
        <v>1026</v>
      </c>
      <c r="D108">
        <v>0.50619999999999998</v>
      </c>
      <c r="E108">
        <v>10.5</v>
      </c>
      <c r="F108" t="s">
        <v>11</v>
      </c>
      <c r="G108">
        <v>0.5</v>
      </c>
      <c r="H108" t="s">
        <v>77</v>
      </c>
      <c r="I108">
        <v>100</v>
      </c>
      <c r="K108">
        <f t="shared" si="6"/>
        <v>99</v>
      </c>
      <c r="L108" t="str">
        <f t="shared" si="7"/>
        <v>AG-99M</v>
      </c>
      <c r="M108">
        <f t="shared" si="8"/>
        <v>10.5</v>
      </c>
      <c r="N108">
        <f t="shared" si="9"/>
        <v>6.6014017196185271E-2</v>
      </c>
      <c r="O108" t="str">
        <f t="shared" si="10"/>
        <v>AG-99M10.5</v>
      </c>
      <c r="P108" t="str">
        <f t="shared" si="11"/>
        <v/>
      </c>
    </row>
    <row r="109" spans="1:16" x14ac:dyDescent="0.25">
      <c r="A109">
        <v>13</v>
      </c>
      <c r="B109">
        <v>9</v>
      </c>
      <c r="C109" t="s">
        <v>133</v>
      </c>
      <c r="D109">
        <v>0</v>
      </c>
      <c r="E109">
        <v>88.6</v>
      </c>
      <c r="F109" t="s">
        <v>17</v>
      </c>
      <c r="G109">
        <v>2.5</v>
      </c>
      <c r="H109" t="s">
        <v>36</v>
      </c>
      <c r="I109">
        <v>100</v>
      </c>
      <c r="K109">
        <f t="shared" si="6"/>
        <v>22</v>
      </c>
      <c r="L109" t="str">
        <f t="shared" si="7"/>
        <v>AL-22</v>
      </c>
      <c r="M109">
        <f t="shared" si="8"/>
        <v>8.8599999999999998E-2</v>
      </c>
      <c r="N109">
        <f t="shared" si="9"/>
        <v>7.8233316090287284</v>
      </c>
      <c r="O109" t="str">
        <f t="shared" si="10"/>
        <v>AL-220.0886</v>
      </c>
      <c r="P109" t="str">
        <f t="shared" si="11"/>
        <v/>
      </c>
    </row>
    <row r="110" spans="1:16" x14ac:dyDescent="0.25">
      <c r="A110">
        <v>13</v>
      </c>
      <c r="B110">
        <v>10</v>
      </c>
      <c r="C110" t="s">
        <v>145</v>
      </c>
      <c r="D110">
        <v>0</v>
      </c>
      <c r="E110">
        <v>447</v>
      </c>
      <c r="F110" t="s">
        <v>17</v>
      </c>
      <c r="G110">
        <v>36</v>
      </c>
      <c r="H110" t="s">
        <v>36</v>
      </c>
      <c r="I110">
        <v>100</v>
      </c>
      <c r="K110">
        <f t="shared" si="6"/>
        <v>23</v>
      </c>
      <c r="L110" t="str">
        <f t="shared" si="7"/>
        <v>AL-23</v>
      </c>
      <c r="M110">
        <f t="shared" si="8"/>
        <v>0.44700000000000001</v>
      </c>
      <c r="N110">
        <f t="shared" si="9"/>
        <v>1.5506648334674391</v>
      </c>
      <c r="O110" t="str">
        <f t="shared" si="10"/>
        <v>AL-230.447</v>
      </c>
      <c r="P110" t="str">
        <f t="shared" si="11"/>
        <v/>
      </c>
    </row>
    <row r="111" spans="1:16" x14ac:dyDescent="0.25">
      <c r="A111">
        <v>13</v>
      </c>
      <c r="B111">
        <v>11</v>
      </c>
      <c r="C111" t="s">
        <v>143</v>
      </c>
      <c r="D111">
        <v>0</v>
      </c>
      <c r="E111">
        <v>2.0529999999999999</v>
      </c>
      <c r="F111" t="s">
        <v>11</v>
      </c>
      <c r="G111">
        <v>4.0000000000000001E-3</v>
      </c>
      <c r="H111" t="s">
        <v>36</v>
      </c>
      <c r="I111">
        <v>100</v>
      </c>
      <c r="K111">
        <f t="shared" si="6"/>
        <v>24</v>
      </c>
      <c r="L111" t="str">
        <f t="shared" si="7"/>
        <v>AL-24</v>
      </c>
      <c r="M111">
        <f t="shared" si="8"/>
        <v>2.0529999999999999</v>
      </c>
      <c r="N111">
        <f t="shared" si="9"/>
        <v>0.33762648833898945</v>
      </c>
      <c r="O111" t="str">
        <f t="shared" si="10"/>
        <v>AL-242.053</v>
      </c>
      <c r="P111" t="str">
        <f t="shared" si="11"/>
        <v/>
      </c>
    </row>
    <row r="112" spans="1:16" x14ac:dyDescent="0.25">
      <c r="A112">
        <v>13</v>
      </c>
      <c r="B112">
        <v>11</v>
      </c>
      <c r="C112" t="s">
        <v>143</v>
      </c>
      <c r="D112">
        <v>0.42580000000000001</v>
      </c>
      <c r="E112">
        <v>130.69999999999999</v>
      </c>
      <c r="F112" t="s">
        <v>17</v>
      </c>
      <c r="G112">
        <v>1.1000000000000001</v>
      </c>
      <c r="H112" t="s">
        <v>77</v>
      </c>
      <c r="I112">
        <v>70.599999999999994</v>
      </c>
      <c r="J112">
        <v>2.2999999999999998</v>
      </c>
      <c r="K112">
        <f t="shared" si="6"/>
        <v>24</v>
      </c>
      <c r="L112" t="str">
        <f t="shared" si="7"/>
        <v>AL-24M</v>
      </c>
      <c r="M112">
        <f t="shared" si="8"/>
        <v>0.13069999999999998</v>
      </c>
      <c r="N112">
        <f t="shared" si="9"/>
        <v>5.303344916296445</v>
      </c>
      <c r="O112" t="str">
        <f t="shared" si="10"/>
        <v>AL-24M0.1307</v>
      </c>
      <c r="P112" t="str">
        <f t="shared" si="11"/>
        <v/>
      </c>
    </row>
    <row r="113" spans="1:16" x14ac:dyDescent="0.25">
      <c r="A113">
        <v>13</v>
      </c>
      <c r="B113">
        <v>12</v>
      </c>
      <c r="C113" t="s">
        <v>144</v>
      </c>
      <c r="D113">
        <v>0</v>
      </c>
      <c r="E113">
        <v>7.1665999999999999</v>
      </c>
      <c r="F113" t="s">
        <v>11</v>
      </c>
      <c r="G113">
        <v>2.5000000000000001E-3</v>
      </c>
      <c r="H113" t="s">
        <v>36</v>
      </c>
      <c r="I113">
        <v>100</v>
      </c>
      <c r="K113">
        <f t="shared" si="6"/>
        <v>25</v>
      </c>
      <c r="L113" t="str">
        <f t="shared" si="7"/>
        <v>AL-25</v>
      </c>
      <c r="M113">
        <f t="shared" si="8"/>
        <v>7.1665999999999999</v>
      </c>
      <c r="N113">
        <f t="shared" si="9"/>
        <v>9.6719110953582627E-2</v>
      </c>
      <c r="O113" t="str">
        <f t="shared" si="10"/>
        <v>AL-257.1666</v>
      </c>
      <c r="P113" t="str">
        <f t="shared" si="11"/>
        <v/>
      </c>
    </row>
    <row r="114" spans="1:16" x14ac:dyDescent="0.25">
      <c r="A114">
        <v>13</v>
      </c>
      <c r="B114">
        <v>13</v>
      </c>
      <c r="C114" t="s">
        <v>148</v>
      </c>
      <c r="D114">
        <v>0</v>
      </c>
      <c r="E114" s="1">
        <v>717000</v>
      </c>
      <c r="F114" t="s">
        <v>14</v>
      </c>
      <c r="G114" s="1">
        <v>17100</v>
      </c>
      <c r="H114" t="s">
        <v>36</v>
      </c>
      <c r="I114">
        <v>100</v>
      </c>
      <c r="K114">
        <f t="shared" si="6"/>
        <v>26</v>
      </c>
      <c r="L114" t="str">
        <f t="shared" si="7"/>
        <v>AL-26</v>
      </c>
      <c r="M114">
        <f t="shared" si="8"/>
        <v>22626799200000</v>
      </c>
      <c r="N114">
        <f t="shared" si="9"/>
        <v>3.0633903383026675E-14</v>
      </c>
      <c r="O114" t="str">
        <f t="shared" si="10"/>
        <v>AL-2622626799200000</v>
      </c>
      <c r="P114" t="str">
        <f t="shared" si="11"/>
        <v/>
      </c>
    </row>
    <row r="115" spans="1:16" x14ac:dyDescent="0.25">
      <c r="A115">
        <v>13</v>
      </c>
      <c r="B115">
        <v>13</v>
      </c>
      <c r="C115" t="s">
        <v>148</v>
      </c>
      <c r="D115">
        <v>0.22830500000000001</v>
      </c>
      <c r="E115">
        <v>6.3460299999999998</v>
      </c>
      <c r="F115" t="s">
        <v>11</v>
      </c>
      <c r="G115">
        <v>5.4000000000000001E-4</v>
      </c>
      <c r="H115" t="s">
        <v>36</v>
      </c>
      <c r="I115">
        <v>100</v>
      </c>
      <c r="K115">
        <f t="shared" si="6"/>
        <v>26</v>
      </c>
      <c r="L115" t="str">
        <f t="shared" si="7"/>
        <v>AL-26</v>
      </c>
      <c r="M115">
        <f t="shared" si="8"/>
        <v>6.3460299999999998</v>
      </c>
      <c r="N115">
        <f t="shared" si="9"/>
        <v>0.10922532363697388</v>
      </c>
      <c r="O115" t="str">
        <f t="shared" si="10"/>
        <v>AL-266.34603</v>
      </c>
      <c r="P115" t="str">
        <f t="shared" si="11"/>
        <v/>
      </c>
    </row>
    <row r="116" spans="1:16" x14ac:dyDescent="0.25">
      <c r="A116">
        <v>13</v>
      </c>
      <c r="B116">
        <v>15</v>
      </c>
      <c r="C116" t="s">
        <v>146</v>
      </c>
      <c r="D116">
        <v>0</v>
      </c>
      <c r="E116">
        <v>2.2483</v>
      </c>
      <c r="F116" t="s">
        <v>43</v>
      </c>
      <c r="G116">
        <v>8.9999999999999998E-4</v>
      </c>
      <c r="H116" t="s">
        <v>12</v>
      </c>
      <c r="I116">
        <v>100</v>
      </c>
      <c r="K116">
        <f t="shared" si="6"/>
        <v>28</v>
      </c>
      <c r="L116" t="str">
        <f t="shared" si="7"/>
        <v>AL-28</v>
      </c>
      <c r="M116">
        <f t="shared" si="8"/>
        <v>134.898</v>
      </c>
      <c r="N116">
        <f t="shared" si="9"/>
        <v>5.1383058352232449E-3</v>
      </c>
      <c r="O116" t="str">
        <f t="shared" si="10"/>
        <v>AL-28134.898</v>
      </c>
      <c r="P116" t="str">
        <f t="shared" si="11"/>
        <v/>
      </c>
    </row>
    <row r="117" spans="1:16" x14ac:dyDescent="0.25">
      <c r="A117">
        <v>13</v>
      </c>
      <c r="B117">
        <v>16</v>
      </c>
      <c r="C117" t="s">
        <v>147</v>
      </c>
      <c r="D117">
        <v>0</v>
      </c>
      <c r="E117">
        <v>6.56</v>
      </c>
      <c r="F117" t="s">
        <v>43</v>
      </c>
      <c r="G117">
        <v>0.06</v>
      </c>
      <c r="H117" t="s">
        <v>12</v>
      </c>
      <c r="I117">
        <v>100</v>
      </c>
      <c r="K117">
        <f t="shared" si="6"/>
        <v>29</v>
      </c>
      <c r="L117" t="str">
        <f t="shared" si="7"/>
        <v>AL-29</v>
      </c>
      <c r="M117">
        <f t="shared" si="8"/>
        <v>393.59999999999997</v>
      </c>
      <c r="N117">
        <f t="shared" si="9"/>
        <v>1.7610446660567716E-3</v>
      </c>
      <c r="O117" t="str">
        <f t="shared" si="10"/>
        <v>AL-29393.6</v>
      </c>
      <c r="P117" t="str">
        <f t="shared" si="11"/>
        <v/>
      </c>
    </row>
    <row r="118" spans="1:16" x14ac:dyDescent="0.25">
      <c r="A118">
        <v>13</v>
      </c>
      <c r="B118">
        <v>17</v>
      </c>
      <c r="C118" t="s">
        <v>150</v>
      </c>
      <c r="D118">
        <v>0</v>
      </c>
      <c r="E118">
        <v>3.61</v>
      </c>
      <c r="F118" t="s">
        <v>11</v>
      </c>
      <c r="G118">
        <v>0.04</v>
      </c>
      <c r="H118" t="s">
        <v>12</v>
      </c>
      <c r="I118">
        <v>100</v>
      </c>
      <c r="K118">
        <f t="shared" si="6"/>
        <v>30</v>
      </c>
      <c r="L118" t="str">
        <f t="shared" si="7"/>
        <v>AL-30</v>
      </c>
      <c r="M118">
        <f t="shared" si="8"/>
        <v>3.61</v>
      </c>
      <c r="N118">
        <f t="shared" si="9"/>
        <v>0.19200752924098208</v>
      </c>
      <c r="O118" t="str">
        <f t="shared" si="10"/>
        <v>AL-303.61</v>
      </c>
      <c r="P118" t="str">
        <f t="shared" si="11"/>
        <v/>
      </c>
    </row>
    <row r="119" spans="1:16" x14ac:dyDescent="0.25">
      <c r="A119">
        <v>13</v>
      </c>
      <c r="B119">
        <v>18</v>
      </c>
      <c r="C119" t="s">
        <v>151</v>
      </c>
      <c r="D119">
        <v>0</v>
      </c>
      <c r="E119">
        <v>0.64400000000000002</v>
      </c>
      <c r="F119" t="s">
        <v>11</v>
      </c>
      <c r="G119">
        <v>2.5000000000000001E-2</v>
      </c>
      <c r="H119" t="s">
        <v>12</v>
      </c>
      <c r="I119">
        <v>100</v>
      </c>
      <c r="K119">
        <f t="shared" si="6"/>
        <v>31</v>
      </c>
      <c r="L119" t="str">
        <f t="shared" si="7"/>
        <v>AL-31</v>
      </c>
      <c r="M119">
        <f t="shared" si="8"/>
        <v>0.64400000000000002</v>
      </c>
      <c r="N119">
        <f t="shared" si="9"/>
        <v>1.0763154977638902</v>
      </c>
      <c r="O119" t="str">
        <f t="shared" si="10"/>
        <v>AL-310.644</v>
      </c>
      <c r="P119" t="str">
        <f t="shared" si="11"/>
        <v/>
      </c>
    </row>
    <row r="120" spans="1:16" x14ac:dyDescent="0.25">
      <c r="A120">
        <v>13</v>
      </c>
      <c r="B120">
        <v>19</v>
      </c>
      <c r="C120" t="s">
        <v>149</v>
      </c>
      <c r="D120">
        <v>0</v>
      </c>
      <c r="E120">
        <v>31.7</v>
      </c>
      <c r="F120" t="s">
        <v>17</v>
      </c>
      <c r="G120">
        <v>0.3</v>
      </c>
      <c r="H120" t="s">
        <v>12</v>
      </c>
      <c r="I120">
        <v>100</v>
      </c>
      <c r="K120">
        <f t="shared" si="6"/>
        <v>32</v>
      </c>
      <c r="L120" t="str">
        <f t="shared" si="7"/>
        <v>AL-32</v>
      </c>
      <c r="M120">
        <f t="shared" si="8"/>
        <v>3.1699999999999999E-2</v>
      </c>
      <c r="N120">
        <f t="shared" si="9"/>
        <v>21.865841658042438</v>
      </c>
      <c r="O120" t="str">
        <f t="shared" si="10"/>
        <v>AL-320.0317</v>
      </c>
      <c r="P120" t="str">
        <f t="shared" si="11"/>
        <v/>
      </c>
    </row>
    <row r="121" spans="1:16" x14ac:dyDescent="0.25">
      <c r="A121">
        <v>13</v>
      </c>
      <c r="B121">
        <v>20</v>
      </c>
      <c r="C121" t="s">
        <v>136</v>
      </c>
      <c r="D121">
        <v>0</v>
      </c>
      <c r="E121">
        <v>41.5</v>
      </c>
      <c r="F121" t="s">
        <v>17</v>
      </c>
      <c r="G121">
        <v>0.1</v>
      </c>
      <c r="H121" t="s">
        <v>12</v>
      </c>
      <c r="I121">
        <v>100</v>
      </c>
      <c r="K121">
        <f t="shared" si="6"/>
        <v>33</v>
      </c>
      <c r="L121" t="str">
        <f t="shared" si="7"/>
        <v>AL-33</v>
      </c>
      <c r="M121">
        <f t="shared" si="8"/>
        <v>4.1500000000000002E-2</v>
      </c>
      <c r="N121">
        <f t="shared" si="9"/>
        <v>16.702341700239643</v>
      </c>
      <c r="O121" t="str">
        <f t="shared" si="10"/>
        <v>AL-330.0415</v>
      </c>
      <c r="P121" t="str">
        <f t="shared" si="11"/>
        <v/>
      </c>
    </row>
    <row r="122" spans="1:16" x14ac:dyDescent="0.25">
      <c r="A122">
        <v>13</v>
      </c>
      <c r="B122">
        <v>21</v>
      </c>
      <c r="C122" t="s">
        <v>137</v>
      </c>
      <c r="D122">
        <v>0</v>
      </c>
      <c r="E122">
        <v>53.73</v>
      </c>
      <c r="F122" t="s">
        <v>17</v>
      </c>
      <c r="G122">
        <v>0.13</v>
      </c>
      <c r="H122" t="s">
        <v>12</v>
      </c>
      <c r="I122">
        <v>100</v>
      </c>
      <c r="K122">
        <f t="shared" si="6"/>
        <v>34</v>
      </c>
      <c r="L122" t="str">
        <f t="shared" si="7"/>
        <v>AL-34</v>
      </c>
      <c r="M122">
        <f t="shared" si="8"/>
        <v>5.373E-2</v>
      </c>
      <c r="N122">
        <f t="shared" si="9"/>
        <v>12.900561707797232</v>
      </c>
      <c r="O122" t="str">
        <f t="shared" si="10"/>
        <v>AL-340.05373</v>
      </c>
      <c r="P122" t="str">
        <f t="shared" si="11"/>
        <v/>
      </c>
    </row>
    <row r="123" spans="1:16" x14ac:dyDescent="0.25">
      <c r="A123">
        <v>13</v>
      </c>
      <c r="B123">
        <v>21</v>
      </c>
      <c r="C123" t="s">
        <v>137</v>
      </c>
      <c r="D123">
        <v>4.6469999999999997E-2</v>
      </c>
      <c r="E123">
        <v>22.1</v>
      </c>
      <c r="F123" t="s">
        <v>17</v>
      </c>
      <c r="G123">
        <v>0.2</v>
      </c>
      <c r="H123" t="s">
        <v>12</v>
      </c>
      <c r="I123">
        <v>100</v>
      </c>
      <c r="K123">
        <f t="shared" si="6"/>
        <v>34</v>
      </c>
      <c r="L123" t="str">
        <f t="shared" si="7"/>
        <v>AL-34</v>
      </c>
      <c r="M123">
        <f t="shared" si="8"/>
        <v>2.2100000000000002E-2</v>
      </c>
      <c r="N123">
        <f t="shared" si="9"/>
        <v>31.364125817192093</v>
      </c>
      <c r="O123" t="str">
        <f t="shared" si="10"/>
        <v>AL-340.0221</v>
      </c>
      <c r="P123" t="str">
        <f t="shared" si="11"/>
        <v/>
      </c>
    </row>
    <row r="124" spans="1:16" x14ac:dyDescent="0.25">
      <c r="A124">
        <v>13</v>
      </c>
      <c r="B124">
        <v>22</v>
      </c>
      <c r="C124" t="s">
        <v>134</v>
      </c>
      <c r="D124">
        <v>0</v>
      </c>
      <c r="E124">
        <v>38.4</v>
      </c>
      <c r="F124" t="s">
        <v>17</v>
      </c>
      <c r="G124">
        <v>0.3</v>
      </c>
      <c r="H124" t="s">
        <v>12</v>
      </c>
      <c r="I124">
        <v>100</v>
      </c>
      <c r="K124">
        <f t="shared" si="6"/>
        <v>35</v>
      </c>
      <c r="L124" t="str">
        <f t="shared" si="7"/>
        <v>AL-35</v>
      </c>
      <c r="M124">
        <f t="shared" si="8"/>
        <v>3.8399999999999997E-2</v>
      </c>
      <c r="N124">
        <f t="shared" si="9"/>
        <v>18.050707827081911</v>
      </c>
      <c r="O124" t="str">
        <f t="shared" si="10"/>
        <v>AL-350.0384</v>
      </c>
      <c r="P124" t="str">
        <f t="shared" si="11"/>
        <v/>
      </c>
    </row>
    <row r="125" spans="1:16" x14ac:dyDescent="0.25">
      <c r="A125">
        <v>13</v>
      </c>
      <c r="B125">
        <v>23</v>
      </c>
      <c r="C125" t="s">
        <v>135</v>
      </c>
      <c r="D125">
        <v>0</v>
      </c>
      <c r="E125">
        <v>90</v>
      </c>
      <c r="F125" t="s">
        <v>17</v>
      </c>
      <c r="G125">
        <v>40</v>
      </c>
      <c r="H125" t="s">
        <v>12</v>
      </c>
      <c r="I125">
        <v>100</v>
      </c>
      <c r="K125">
        <f t="shared" si="6"/>
        <v>36</v>
      </c>
      <c r="L125" t="str">
        <f t="shared" si="7"/>
        <v>AL-36</v>
      </c>
      <c r="M125">
        <f t="shared" si="8"/>
        <v>0.09</v>
      </c>
      <c r="N125">
        <f t="shared" si="9"/>
        <v>7.7016353395549482</v>
      </c>
      <c r="O125" t="str">
        <f t="shared" si="10"/>
        <v>AL-360.09</v>
      </c>
      <c r="P125" t="str">
        <f t="shared" si="11"/>
        <v/>
      </c>
    </row>
    <row r="126" spans="1:16" x14ac:dyDescent="0.25">
      <c r="A126">
        <v>13</v>
      </c>
      <c r="B126">
        <v>24</v>
      </c>
      <c r="C126" t="s">
        <v>140</v>
      </c>
      <c r="D126">
        <v>0</v>
      </c>
      <c r="E126">
        <v>11.4</v>
      </c>
      <c r="F126" t="s">
        <v>17</v>
      </c>
      <c r="G126">
        <v>0.3</v>
      </c>
      <c r="H126" t="s">
        <v>12</v>
      </c>
      <c r="I126">
        <v>100</v>
      </c>
      <c r="K126">
        <f t="shared" si="6"/>
        <v>37</v>
      </c>
      <c r="L126" t="str">
        <f t="shared" si="7"/>
        <v>AL-37</v>
      </c>
      <c r="M126">
        <f t="shared" si="8"/>
        <v>1.14E-2</v>
      </c>
      <c r="N126">
        <f t="shared" si="9"/>
        <v>60.80238425964432</v>
      </c>
      <c r="O126" t="str">
        <f t="shared" si="10"/>
        <v>AL-370.0114</v>
      </c>
      <c r="P126" t="str">
        <f t="shared" si="11"/>
        <v/>
      </c>
    </row>
    <row r="127" spans="1:16" x14ac:dyDescent="0.25">
      <c r="A127">
        <v>13</v>
      </c>
      <c r="B127">
        <v>25</v>
      </c>
      <c r="C127" t="s">
        <v>141</v>
      </c>
      <c r="D127">
        <v>0</v>
      </c>
      <c r="E127">
        <v>9</v>
      </c>
      <c r="F127" t="s">
        <v>17</v>
      </c>
      <c r="G127">
        <v>0.7</v>
      </c>
      <c r="H127" t="s">
        <v>12</v>
      </c>
      <c r="I127">
        <v>100</v>
      </c>
      <c r="K127">
        <f t="shared" si="6"/>
        <v>38</v>
      </c>
      <c r="L127" t="str">
        <f t="shared" si="7"/>
        <v>AL-38</v>
      </c>
      <c r="M127">
        <f t="shared" si="8"/>
        <v>9.0000000000000011E-3</v>
      </c>
      <c r="N127">
        <f t="shared" si="9"/>
        <v>77.016353395549473</v>
      </c>
      <c r="O127" t="str">
        <f t="shared" si="10"/>
        <v>AL-380.009</v>
      </c>
      <c r="P127" t="str">
        <f t="shared" si="11"/>
        <v/>
      </c>
    </row>
    <row r="128" spans="1:16" x14ac:dyDescent="0.25">
      <c r="A128">
        <v>13</v>
      </c>
      <c r="B128">
        <v>26</v>
      </c>
      <c r="C128" t="s">
        <v>138</v>
      </c>
      <c r="D128">
        <v>0</v>
      </c>
      <c r="E128">
        <v>7.23</v>
      </c>
      <c r="F128" t="s">
        <v>17</v>
      </c>
      <c r="G128">
        <v>0.3</v>
      </c>
      <c r="H128" t="s">
        <v>12</v>
      </c>
      <c r="I128">
        <v>100</v>
      </c>
      <c r="K128">
        <f t="shared" si="6"/>
        <v>39</v>
      </c>
      <c r="L128" t="str">
        <f t="shared" si="7"/>
        <v>AL-39</v>
      </c>
      <c r="M128">
        <f t="shared" si="8"/>
        <v>7.2300000000000003E-3</v>
      </c>
      <c r="N128">
        <f t="shared" si="9"/>
        <v>95.870979330559507</v>
      </c>
      <c r="O128" t="str">
        <f t="shared" si="10"/>
        <v>AL-390.00723</v>
      </c>
      <c r="P128" t="str">
        <f t="shared" si="11"/>
        <v/>
      </c>
    </row>
    <row r="129" spans="1:16" x14ac:dyDescent="0.25">
      <c r="A129">
        <v>13</v>
      </c>
      <c r="B129">
        <v>27</v>
      </c>
      <c r="C129" t="s">
        <v>139</v>
      </c>
      <c r="D129">
        <v>0</v>
      </c>
      <c r="E129">
        <v>5.7</v>
      </c>
      <c r="F129" t="s">
        <v>17</v>
      </c>
      <c r="G129">
        <v>0.4</v>
      </c>
      <c r="H129" t="s">
        <v>12</v>
      </c>
      <c r="I129">
        <v>100</v>
      </c>
      <c r="K129">
        <f t="shared" si="6"/>
        <v>40</v>
      </c>
      <c r="L129" t="str">
        <f t="shared" si="7"/>
        <v>AL-40</v>
      </c>
      <c r="M129">
        <f t="shared" si="8"/>
        <v>5.7000000000000002E-3</v>
      </c>
      <c r="N129">
        <f t="shared" si="9"/>
        <v>121.60476851928864</v>
      </c>
      <c r="O129" t="str">
        <f t="shared" si="10"/>
        <v>AL-400.0057</v>
      </c>
      <c r="P129" t="str">
        <f t="shared" si="11"/>
        <v/>
      </c>
    </row>
    <row r="130" spans="1:16" x14ac:dyDescent="0.25">
      <c r="A130">
        <v>13</v>
      </c>
      <c r="B130">
        <v>28</v>
      </c>
      <c r="C130" t="s">
        <v>142</v>
      </c>
      <c r="D130">
        <v>0</v>
      </c>
      <c r="E130">
        <v>3.5</v>
      </c>
      <c r="F130" t="s">
        <v>17</v>
      </c>
      <c r="G130">
        <v>0.9</v>
      </c>
      <c r="H130" t="s">
        <v>12</v>
      </c>
      <c r="I130">
        <v>100</v>
      </c>
      <c r="K130">
        <f t="shared" ref="K130:K193" si="12">A130+B130</f>
        <v>41</v>
      </c>
      <c r="L130" t="str">
        <f t="shared" ref="L130:L193" si="13">UPPER(SUBSTITUTE(C130,K130,""))&amp;"-"&amp;K130&amp;IF(H130="IT","M","")</f>
        <v>AL-41</v>
      </c>
      <c r="M130">
        <f t="shared" ref="M130:M193" si="14">E130*VLOOKUP(F130,_TimeConvert,2,FALSE)</f>
        <v>3.5000000000000001E-3</v>
      </c>
      <c r="N130">
        <f t="shared" ref="N130:N193" si="15">LN(2)/M130</f>
        <v>198.04205158855578</v>
      </c>
      <c r="O130" t="str">
        <f t="shared" ref="O130:O193" si="16">L130&amp;M130</f>
        <v>AL-410.0035</v>
      </c>
      <c r="P130" t="str">
        <f t="shared" ref="P130:P193" si="17">IF(AND(RIGHT(L131,1)="M",M130=M131),"Delete","")</f>
        <v/>
      </c>
    </row>
    <row r="131" spans="1:16" x14ac:dyDescent="0.25">
      <c r="A131">
        <v>95</v>
      </c>
      <c r="B131">
        <v>128</v>
      </c>
      <c r="C131" t="s">
        <v>2666</v>
      </c>
      <c r="D131">
        <v>0</v>
      </c>
      <c r="E131">
        <v>5.2</v>
      </c>
      <c r="F131" t="s">
        <v>17</v>
      </c>
      <c r="G131">
        <f>12-4.4</f>
        <v>7.6</v>
      </c>
      <c r="H131" t="s">
        <v>27</v>
      </c>
      <c r="I131">
        <v>100</v>
      </c>
      <c r="K131">
        <f t="shared" si="12"/>
        <v>223</v>
      </c>
      <c r="L131" t="str">
        <f t="shared" si="13"/>
        <v>AM-223</v>
      </c>
      <c r="M131">
        <f t="shared" si="14"/>
        <v>5.2000000000000006E-3</v>
      </c>
      <c r="N131">
        <f t="shared" si="15"/>
        <v>133.29753472306638</v>
      </c>
      <c r="O131" t="str">
        <f t="shared" si="16"/>
        <v>AM-2230.0052</v>
      </c>
      <c r="P131" t="str">
        <f t="shared" si="17"/>
        <v/>
      </c>
    </row>
    <row r="132" spans="1:16" x14ac:dyDescent="0.25">
      <c r="A132">
        <v>95</v>
      </c>
      <c r="B132">
        <v>134</v>
      </c>
      <c r="C132" t="s">
        <v>2649</v>
      </c>
      <c r="D132">
        <v>0</v>
      </c>
      <c r="E132">
        <v>0.9</v>
      </c>
      <c r="F132" t="s">
        <v>11</v>
      </c>
      <c r="G132">
        <f>2.1-0.7</f>
        <v>1.4000000000000001</v>
      </c>
      <c r="H132" t="s">
        <v>27</v>
      </c>
      <c r="I132">
        <v>100</v>
      </c>
      <c r="K132">
        <f t="shared" si="12"/>
        <v>229</v>
      </c>
      <c r="L132" t="str">
        <f t="shared" si="13"/>
        <v>AM-229</v>
      </c>
      <c r="M132">
        <f t="shared" si="14"/>
        <v>0.9</v>
      </c>
      <c r="N132">
        <f t="shared" si="15"/>
        <v>0.77016353395549475</v>
      </c>
      <c r="O132" t="str">
        <f t="shared" si="16"/>
        <v>AM-2290.9</v>
      </c>
      <c r="P132" t="str">
        <f t="shared" si="17"/>
        <v/>
      </c>
    </row>
    <row r="133" spans="1:16" x14ac:dyDescent="0.25">
      <c r="A133">
        <v>95</v>
      </c>
      <c r="B133">
        <v>135</v>
      </c>
      <c r="C133" t="s">
        <v>2648</v>
      </c>
      <c r="D133">
        <v>0</v>
      </c>
      <c r="E133">
        <v>36</v>
      </c>
      <c r="F133" t="s">
        <v>11</v>
      </c>
      <c r="G133">
        <f>12-7</f>
        <v>5</v>
      </c>
      <c r="H133" t="s">
        <v>36</v>
      </c>
      <c r="I133">
        <v>100</v>
      </c>
      <c r="K133">
        <f t="shared" si="12"/>
        <v>230</v>
      </c>
      <c r="L133" t="str">
        <f t="shared" si="13"/>
        <v>AM-230</v>
      </c>
      <c r="M133">
        <f t="shared" si="14"/>
        <v>36</v>
      </c>
      <c r="N133">
        <f t="shared" si="15"/>
        <v>1.9254088348887369E-2</v>
      </c>
      <c r="O133" t="str">
        <f t="shared" si="16"/>
        <v>AM-23036</v>
      </c>
      <c r="P133" t="str">
        <f t="shared" si="17"/>
        <v/>
      </c>
    </row>
    <row r="134" spans="1:16" x14ac:dyDescent="0.25">
      <c r="A134">
        <v>95</v>
      </c>
      <c r="B134">
        <v>137</v>
      </c>
      <c r="C134" t="s">
        <v>2652</v>
      </c>
      <c r="D134">
        <v>0</v>
      </c>
      <c r="E134">
        <v>1.31</v>
      </c>
      <c r="F134" t="s">
        <v>43</v>
      </c>
      <c r="G134">
        <v>0.04</v>
      </c>
      <c r="H134" t="s">
        <v>36</v>
      </c>
      <c r="I134">
        <v>100</v>
      </c>
      <c r="K134">
        <f t="shared" si="12"/>
        <v>232</v>
      </c>
      <c r="L134" t="str">
        <f t="shared" si="13"/>
        <v>AM-232</v>
      </c>
      <c r="M134">
        <f t="shared" si="14"/>
        <v>78.600000000000009</v>
      </c>
      <c r="N134">
        <f t="shared" si="15"/>
        <v>8.8186664193377253E-3</v>
      </c>
      <c r="O134" t="str">
        <f t="shared" si="16"/>
        <v>AM-23278.6</v>
      </c>
      <c r="P134" t="str">
        <f t="shared" si="17"/>
        <v/>
      </c>
    </row>
    <row r="135" spans="1:16" x14ac:dyDescent="0.25">
      <c r="A135">
        <v>95</v>
      </c>
      <c r="B135">
        <v>138</v>
      </c>
      <c r="C135" t="s">
        <v>2651</v>
      </c>
      <c r="D135">
        <v>0</v>
      </c>
      <c r="E135">
        <v>3.2</v>
      </c>
      <c r="F135" t="s">
        <v>43</v>
      </c>
      <c r="G135">
        <v>0.8</v>
      </c>
      <c r="H135" t="s">
        <v>36</v>
      </c>
      <c r="I135">
        <v>95.5</v>
      </c>
      <c r="J135">
        <v>1.5</v>
      </c>
      <c r="K135">
        <f t="shared" si="12"/>
        <v>233</v>
      </c>
      <c r="L135" t="str">
        <f t="shared" si="13"/>
        <v>AM-233</v>
      </c>
      <c r="M135">
        <f t="shared" si="14"/>
        <v>192</v>
      </c>
      <c r="N135">
        <f t="shared" si="15"/>
        <v>3.6101415654163816E-3</v>
      </c>
      <c r="O135" t="str">
        <f t="shared" si="16"/>
        <v>AM-233192</v>
      </c>
      <c r="P135" t="str">
        <f t="shared" si="17"/>
        <v/>
      </c>
    </row>
    <row r="136" spans="1:16" x14ac:dyDescent="0.25">
      <c r="A136">
        <v>95</v>
      </c>
      <c r="B136">
        <v>139</v>
      </c>
      <c r="C136" t="s">
        <v>2650</v>
      </c>
      <c r="D136">
        <v>0</v>
      </c>
      <c r="E136">
        <v>2.3199999999999998</v>
      </c>
      <c r="F136" t="s">
        <v>43</v>
      </c>
      <c r="G136">
        <v>0.08</v>
      </c>
      <c r="H136" t="s">
        <v>36</v>
      </c>
      <c r="I136">
        <v>100</v>
      </c>
      <c r="K136">
        <f t="shared" si="12"/>
        <v>234</v>
      </c>
      <c r="L136" t="str">
        <f t="shared" si="13"/>
        <v>AM-234</v>
      </c>
      <c r="M136">
        <f t="shared" si="14"/>
        <v>139.19999999999999</v>
      </c>
      <c r="N136">
        <f t="shared" si="15"/>
        <v>4.9795056074708717E-3</v>
      </c>
      <c r="O136" t="str">
        <f t="shared" si="16"/>
        <v>AM-234139.2</v>
      </c>
      <c r="P136" t="str">
        <f t="shared" si="17"/>
        <v/>
      </c>
    </row>
    <row r="137" spans="1:16" x14ac:dyDescent="0.25">
      <c r="A137">
        <v>95</v>
      </c>
      <c r="B137">
        <v>140</v>
      </c>
      <c r="C137" t="s">
        <v>2655</v>
      </c>
      <c r="D137">
        <v>0</v>
      </c>
      <c r="E137">
        <v>10.3</v>
      </c>
      <c r="F137" t="s">
        <v>43</v>
      </c>
      <c r="G137">
        <v>0.6</v>
      </c>
      <c r="H137" t="s">
        <v>36</v>
      </c>
      <c r="I137">
        <v>99.6</v>
      </c>
      <c r="J137">
        <v>0.05</v>
      </c>
      <c r="K137">
        <f t="shared" si="12"/>
        <v>235</v>
      </c>
      <c r="L137" t="str">
        <f t="shared" si="13"/>
        <v>AM-235</v>
      </c>
      <c r="M137">
        <f t="shared" si="14"/>
        <v>618</v>
      </c>
      <c r="N137">
        <f t="shared" si="15"/>
        <v>1.1215973795468371E-3</v>
      </c>
      <c r="O137" t="str">
        <f t="shared" si="16"/>
        <v>AM-235618</v>
      </c>
      <c r="P137" t="str">
        <f t="shared" si="17"/>
        <v/>
      </c>
    </row>
    <row r="138" spans="1:16" x14ac:dyDescent="0.25">
      <c r="A138">
        <v>95</v>
      </c>
      <c r="B138">
        <v>141</v>
      </c>
      <c r="C138" t="s">
        <v>2654</v>
      </c>
      <c r="D138">
        <v>0</v>
      </c>
      <c r="E138">
        <v>3.6</v>
      </c>
      <c r="F138" t="s">
        <v>43</v>
      </c>
      <c r="G138">
        <v>0.2</v>
      </c>
      <c r="H138" t="s">
        <v>36</v>
      </c>
      <c r="I138">
        <v>100</v>
      </c>
      <c r="K138">
        <f t="shared" si="12"/>
        <v>236</v>
      </c>
      <c r="L138" t="str">
        <f t="shared" si="13"/>
        <v>AM-236</v>
      </c>
      <c r="M138">
        <f t="shared" si="14"/>
        <v>216</v>
      </c>
      <c r="N138">
        <f t="shared" si="15"/>
        <v>3.2090147248145617E-3</v>
      </c>
      <c r="O138" t="str">
        <f t="shared" si="16"/>
        <v>AM-236216</v>
      </c>
      <c r="P138" t="str">
        <f t="shared" si="17"/>
        <v/>
      </c>
    </row>
    <row r="139" spans="1:16" x14ac:dyDescent="0.25">
      <c r="A139">
        <v>95</v>
      </c>
      <c r="B139">
        <v>141</v>
      </c>
      <c r="C139" t="s">
        <v>2654</v>
      </c>
      <c r="D139" t="s">
        <v>70</v>
      </c>
      <c r="E139">
        <v>2.9</v>
      </c>
      <c r="F139" t="s">
        <v>43</v>
      </c>
      <c r="G139">
        <v>0.2</v>
      </c>
      <c r="H139" t="s">
        <v>36</v>
      </c>
      <c r="I139">
        <v>100</v>
      </c>
      <c r="K139">
        <f t="shared" si="12"/>
        <v>236</v>
      </c>
      <c r="L139" t="str">
        <f t="shared" si="13"/>
        <v>AM-236</v>
      </c>
      <c r="M139">
        <f t="shared" si="14"/>
        <v>174</v>
      </c>
      <c r="N139">
        <f t="shared" si="15"/>
        <v>3.9836044859766972E-3</v>
      </c>
      <c r="O139" t="str">
        <f t="shared" si="16"/>
        <v>AM-236174</v>
      </c>
      <c r="P139" t="str">
        <f t="shared" si="17"/>
        <v/>
      </c>
    </row>
    <row r="140" spans="1:16" x14ac:dyDescent="0.25">
      <c r="A140">
        <v>95</v>
      </c>
      <c r="B140">
        <v>142</v>
      </c>
      <c r="C140" t="s">
        <v>2653</v>
      </c>
      <c r="D140">
        <v>0</v>
      </c>
      <c r="E140">
        <v>73</v>
      </c>
      <c r="F140" t="s">
        <v>43</v>
      </c>
      <c r="G140">
        <v>1</v>
      </c>
      <c r="H140" t="s">
        <v>36</v>
      </c>
      <c r="I140">
        <v>99.974999999999994</v>
      </c>
      <c r="J140">
        <v>3.0000000000000001E-3</v>
      </c>
      <c r="K140">
        <f t="shared" si="12"/>
        <v>237</v>
      </c>
      <c r="L140" t="str">
        <f t="shared" si="13"/>
        <v>AM-237</v>
      </c>
      <c r="M140">
        <f t="shared" si="14"/>
        <v>4380</v>
      </c>
      <c r="N140">
        <f t="shared" si="15"/>
        <v>1.5825278094975921E-4</v>
      </c>
      <c r="O140" t="str">
        <f t="shared" si="16"/>
        <v>AM-2374380</v>
      </c>
      <c r="P140" t="str">
        <f t="shared" si="17"/>
        <v/>
      </c>
    </row>
    <row r="141" spans="1:16" x14ac:dyDescent="0.25">
      <c r="A141">
        <v>95</v>
      </c>
      <c r="B141">
        <v>143</v>
      </c>
      <c r="C141" t="s">
        <v>2659</v>
      </c>
      <c r="D141">
        <v>0</v>
      </c>
      <c r="E141">
        <v>97.4</v>
      </c>
      <c r="F141" t="s">
        <v>43</v>
      </c>
      <c r="G141">
        <v>1.5</v>
      </c>
      <c r="H141" t="s">
        <v>36</v>
      </c>
      <c r="I141">
        <v>100</v>
      </c>
      <c r="K141">
        <f t="shared" si="12"/>
        <v>238</v>
      </c>
      <c r="L141" t="str">
        <f t="shared" si="13"/>
        <v>AM-238</v>
      </c>
      <c r="M141">
        <f t="shared" si="14"/>
        <v>5844</v>
      </c>
      <c r="N141">
        <f t="shared" si="15"/>
        <v>1.1860834711840268E-4</v>
      </c>
      <c r="O141" t="str">
        <f t="shared" si="16"/>
        <v>AM-2385844</v>
      </c>
      <c r="P141" t="str">
        <f t="shared" si="17"/>
        <v/>
      </c>
    </row>
    <row r="142" spans="1:16" x14ac:dyDescent="0.25">
      <c r="A142">
        <v>95</v>
      </c>
      <c r="B142">
        <v>144</v>
      </c>
      <c r="C142" t="s">
        <v>2658</v>
      </c>
      <c r="D142">
        <v>0</v>
      </c>
      <c r="E142">
        <v>11.9</v>
      </c>
      <c r="F142" t="s">
        <v>109</v>
      </c>
      <c r="G142">
        <v>0.1</v>
      </c>
      <c r="H142" t="s">
        <v>26</v>
      </c>
      <c r="I142">
        <v>99.99</v>
      </c>
      <c r="J142">
        <v>1E-3</v>
      </c>
      <c r="K142">
        <f t="shared" si="12"/>
        <v>239</v>
      </c>
      <c r="L142" t="str">
        <f t="shared" si="13"/>
        <v>AM-239</v>
      </c>
      <c r="M142">
        <f t="shared" si="14"/>
        <v>42840</v>
      </c>
      <c r="N142">
        <f t="shared" si="15"/>
        <v>1.6179906175535605E-5</v>
      </c>
      <c r="O142" t="str">
        <f t="shared" si="16"/>
        <v>AM-23942840</v>
      </c>
      <c r="P142" t="str">
        <f t="shared" si="17"/>
        <v/>
      </c>
    </row>
    <row r="143" spans="1:16" x14ac:dyDescent="0.25">
      <c r="A143">
        <v>95</v>
      </c>
      <c r="B143">
        <v>145</v>
      </c>
      <c r="C143" t="s">
        <v>2657</v>
      </c>
      <c r="D143">
        <v>0</v>
      </c>
      <c r="E143">
        <v>50.9</v>
      </c>
      <c r="F143" t="s">
        <v>109</v>
      </c>
      <c r="G143">
        <v>0.2</v>
      </c>
      <c r="H143" t="s">
        <v>36</v>
      </c>
      <c r="I143">
        <v>100</v>
      </c>
      <c r="K143">
        <f t="shared" si="12"/>
        <v>240</v>
      </c>
      <c r="L143" t="str">
        <f t="shared" si="13"/>
        <v>AM-240</v>
      </c>
      <c r="M143">
        <f t="shared" si="14"/>
        <v>183240</v>
      </c>
      <c r="N143">
        <f t="shared" si="15"/>
        <v>3.78272855577355E-6</v>
      </c>
      <c r="O143" t="str">
        <f t="shared" si="16"/>
        <v>AM-240183240</v>
      </c>
      <c r="P143" t="str">
        <f t="shared" si="17"/>
        <v/>
      </c>
    </row>
    <row r="144" spans="1:16" x14ac:dyDescent="0.25">
      <c r="A144">
        <v>95</v>
      </c>
      <c r="B144">
        <v>146</v>
      </c>
      <c r="C144" t="s">
        <v>2656</v>
      </c>
      <c r="D144">
        <v>0</v>
      </c>
      <c r="E144">
        <v>432.6</v>
      </c>
      <c r="F144" t="s">
        <v>14</v>
      </c>
      <c r="G144">
        <v>0.6</v>
      </c>
      <c r="H144" t="s">
        <v>27</v>
      </c>
      <c r="I144">
        <v>100</v>
      </c>
      <c r="K144">
        <f t="shared" si="12"/>
        <v>241</v>
      </c>
      <c r="L144" t="str">
        <f t="shared" si="13"/>
        <v>AM-241</v>
      </c>
      <c r="M144">
        <f t="shared" si="14"/>
        <v>13651817760</v>
      </c>
      <c r="N144">
        <f t="shared" si="15"/>
        <v>5.07732517929499E-11</v>
      </c>
      <c r="O144" t="str">
        <f t="shared" si="16"/>
        <v>AM-24113651817760</v>
      </c>
      <c r="P144" t="str">
        <f t="shared" si="17"/>
        <v/>
      </c>
    </row>
    <row r="145" spans="1:16" x14ac:dyDescent="0.25">
      <c r="A145">
        <v>95</v>
      </c>
      <c r="B145">
        <v>147</v>
      </c>
      <c r="C145" t="s">
        <v>2662</v>
      </c>
      <c r="D145">
        <v>0</v>
      </c>
      <c r="E145">
        <v>16.02</v>
      </c>
      <c r="F145" t="s">
        <v>109</v>
      </c>
      <c r="G145">
        <v>0.02</v>
      </c>
      <c r="H145" t="s">
        <v>12</v>
      </c>
      <c r="I145">
        <v>83</v>
      </c>
      <c r="J145">
        <v>0.3</v>
      </c>
      <c r="K145">
        <f t="shared" si="12"/>
        <v>242</v>
      </c>
      <c r="L145" t="str">
        <f t="shared" si="13"/>
        <v>AM-242</v>
      </c>
      <c r="M145">
        <f t="shared" si="14"/>
        <v>57672</v>
      </c>
      <c r="N145">
        <f t="shared" si="15"/>
        <v>1.2018781740878508E-5</v>
      </c>
      <c r="O145" t="str">
        <f t="shared" si="16"/>
        <v>AM-24257672</v>
      </c>
      <c r="P145" t="str">
        <f t="shared" si="17"/>
        <v/>
      </c>
    </row>
    <row r="146" spans="1:16" x14ac:dyDescent="0.25">
      <c r="A146">
        <v>95</v>
      </c>
      <c r="B146">
        <v>147</v>
      </c>
      <c r="C146" t="s">
        <v>2662</v>
      </c>
      <c r="D146">
        <v>4.8603E-2</v>
      </c>
      <c r="E146">
        <v>141.9</v>
      </c>
      <c r="F146" t="s">
        <v>14</v>
      </c>
      <c r="G146">
        <v>1.7</v>
      </c>
      <c r="H146" t="s">
        <v>77</v>
      </c>
      <c r="I146">
        <v>99.55</v>
      </c>
      <c r="J146">
        <v>0.01</v>
      </c>
      <c r="K146">
        <f t="shared" si="12"/>
        <v>242</v>
      </c>
      <c r="L146" t="str">
        <f t="shared" si="13"/>
        <v>AM-242M</v>
      </c>
      <c r="M146">
        <f t="shared" si="14"/>
        <v>4478023440</v>
      </c>
      <c r="N146">
        <f t="shared" si="15"/>
        <v>1.5478864500091704E-10</v>
      </c>
      <c r="O146" t="str">
        <f t="shared" si="16"/>
        <v>AM-242M4478023440</v>
      </c>
      <c r="P146" t="str">
        <f t="shared" si="17"/>
        <v/>
      </c>
    </row>
    <row r="147" spans="1:16" x14ac:dyDescent="0.25">
      <c r="A147">
        <v>95</v>
      </c>
      <c r="B147">
        <v>148</v>
      </c>
      <c r="C147" t="s">
        <v>2661</v>
      </c>
      <c r="D147">
        <v>0</v>
      </c>
      <c r="E147">
        <v>7345</v>
      </c>
      <c r="F147" t="s">
        <v>14</v>
      </c>
      <c r="G147">
        <v>14</v>
      </c>
      <c r="H147" t="s">
        <v>27</v>
      </c>
      <c r="I147">
        <v>100</v>
      </c>
      <c r="K147">
        <f t="shared" si="12"/>
        <v>243</v>
      </c>
      <c r="L147" t="str">
        <f t="shared" si="13"/>
        <v>AM-243</v>
      </c>
      <c r="M147">
        <f t="shared" si="14"/>
        <v>231790572000</v>
      </c>
      <c r="N147">
        <f t="shared" si="15"/>
        <v>2.9904028217331692E-12</v>
      </c>
      <c r="O147" t="str">
        <f t="shared" si="16"/>
        <v>AM-243231790572000</v>
      </c>
      <c r="P147" t="str">
        <f t="shared" si="17"/>
        <v/>
      </c>
    </row>
    <row r="148" spans="1:16" x14ac:dyDescent="0.25">
      <c r="A148">
        <v>95</v>
      </c>
      <c r="B148">
        <v>149</v>
      </c>
      <c r="C148" t="s">
        <v>2660</v>
      </c>
      <c r="D148">
        <v>0</v>
      </c>
      <c r="E148">
        <v>10.02</v>
      </c>
      <c r="F148" t="s">
        <v>109</v>
      </c>
      <c r="G148">
        <v>0.03</v>
      </c>
      <c r="H148" t="s">
        <v>12</v>
      </c>
      <c r="I148">
        <v>100</v>
      </c>
      <c r="K148">
        <f t="shared" si="12"/>
        <v>244</v>
      </c>
      <c r="L148" t="str">
        <f t="shared" si="13"/>
        <v>AM-244</v>
      </c>
      <c r="M148">
        <f t="shared" si="14"/>
        <v>36072</v>
      </c>
      <c r="N148">
        <f t="shared" si="15"/>
        <v>1.9215657034817735E-5</v>
      </c>
      <c r="O148" t="str">
        <f t="shared" si="16"/>
        <v>AM-24436072</v>
      </c>
      <c r="P148" t="str">
        <f t="shared" si="17"/>
        <v/>
      </c>
    </row>
    <row r="149" spans="1:16" x14ac:dyDescent="0.25">
      <c r="A149">
        <v>95</v>
      </c>
      <c r="B149">
        <v>149</v>
      </c>
      <c r="C149" t="s">
        <v>2660</v>
      </c>
      <c r="D149">
        <v>8.9499999999999996E-2</v>
      </c>
      <c r="E149">
        <v>26.13</v>
      </c>
      <c r="F149" t="s">
        <v>43</v>
      </c>
      <c r="G149">
        <v>0.43</v>
      </c>
      <c r="H149" t="s">
        <v>12</v>
      </c>
      <c r="I149">
        <v>99.9636</v>
      </c>
      <c r="J149">
        <v>1.1999999999999999E-3</v>
      </c>
      <c r="K149">
        <f t="shared" si="12"/>
        <v>244</v>
      </c>
      <c r="L149" t="str">
        <f t="shared" si="13"/>
        <v>AM-244</v>
      </c>
      <c r="M149">
        <f t="shared" si="14"/>
        <v>1567.8</v>
      </c>
      <c r="N149">
        <f t="shared" si="15"/>
        <v>4.4211454302841262E-4</v>
      </c>
      <c r="O149" t="str">
        <f t="shared" si="16"/>
        <v>AM-2441567.8</v>
      </c>
      <c r="P149" t="str">
        <f t="shared" si="17"/>
        <v/>
      </c>
    </row>
    <row r="150" spans="1:16" x14ac:dyDescent="0.25">
      <c r="A150">
        <v>95</v>
      </c>
      <c r="B150">
        <v>150</v>
      </c>
      <c r="C150" t="s">
        <v>2665</v>
      </c>
      <c r="D150">
        <v>0</v>
      </c>
      <c r="E150">
        <v>2.0470000000000002</v>
      </c>
      <c r="F150" t="s">
        <v>109</v>
      </c>
      <c r="G150">
        <f>0.00799999999999956-0.00800000000000045</f>
        <v>-8.8991314317610204E-16</v>
      </c>
      <c r="H150" t="s">
        <v>12</v>
      </c>
      <c r="I150">
        <v>100</v>
      </c>
      <c r="K150">
        <f t="shared" si="12"/>
        <v>245</v>
      </c>
      <c r="L150" t="str">
        <f t="shared" si="13"/>
        <v>AM-245</v>
      </c>
      <c r="M150">
        <f t="shared" si="14"/>
        <v>7369.2000000000007</v>
      </c>
      <c r="N150">
        <f t="shared" si="15"/>
        <v>9.4060031015570921E-5</v>
      </c>
      <c r="O150" t="str">
        <f t="shared" si="16"/>
        <v>AM-2457369.2</v>
      </c>
      <c r="P150" t="str">
        <f t="shared" si="17"/>
        <v/>
      </c>
    </row>
    <row r="151" spans="1:16" x14ac:dyDescent="0.25">
      <c r="A151">
        <v>95</v>
      </c>
      <c r="B151">
        <v>151</v>
      </c>
      <c r="C151" t="s">
        <v>2664</v>
      </c>
      <c r="D151">
        <v>0</v>
      </c>
      <c r="E151">
        <v>39</v>
      </c>
      <c r="F151" t="s">
        <v>43</v>
      </c>
      <c r="G151">
        <v>3</v>
      </c>
      <c r="H151" t="s">
        <v>12</v>
      </c>
      <c r="I151">
        <v>100</v>
      </c>
      <c r="K151">
        <f t="shared" si="12"/>
        <v>246</v>
      </c>
      <c r="L151" t="str">
        <f t="shared" si="13"/>
        <v>AM-246</v>
      </c>
      <c r="M151">
        <f t="shared" si="14"/>
        <v>2340</v>
      </c>
      <c r="N151">
        <f t="shared" si="15"/>
        <v>2.9621674382903642E-4</v>
      </c>
      <c r="O151" t="str">
        <f t="shared" si="16"/>
        <v>AM-2462340</v>
      </c>
      <c r="P151" t="str">
        <f t="shared" si="17"/>
        <v/>
      </c>
    </row>
    <row r="152" spans="1:16" x14ac:dyDescent="0.25">
      <c r="A152">
        <v>95</v>
      </c>
      <c r="B152">
        <v>151</v>
      </c>
      <c r="C152" t="s">
        <v>2664</v>
      </c>
      <c r="D152" t="s">
        <v>70</v>
      </c>
      <c r="E152">
        <v>25</v>
      </c>
      <c r="F152" t="s">
        <v>43</v>
      </c>
      <c r="G152">
        <v>0.2</v>
      </c>
      <c r="H152" t="s">
        <v>77</v>
      </c>
      <c r="K152">
        <f t="shared" si="12"/>
        <v>246</v>
      </c>
      <c r="L152" t="str">
        <f t="shared" si="13"/>
        <v>AM-246M</v>
      </c>
      <c r="M152">
        <f t="shared" si="14"/>
        <v>1500</v>
      </c>
      <c r="N152">
        <f t="shared" si="15"/>
        <v>4.6209812037329687E-4</v>
      </c>
      <c r="O152" t="str">
        <f t="shared" si="16"/>
        <v>AM-246M1500</v>
      </c>
      <c r="P152" t="str">
        <f t="shared" si="17"/>
        <v/>
      </c>
    </row>
    <row r="153" spans="1:16" x14ac:dyDescent="0.25">
      <c r="A153">
        <v>95</v>
      </c>
      <c r="B153">
        <v>152</v>
      </c>
      <c r="C153" t="s">
        <v>2663</v>
      </c>
      <c r="D153">
        <v>0</v>
      </c>
      <c r="E153">
        <v>23</v>
      </c>
      <c r="F153" t="s">
        <v>43</v>
      </c>
      <c r="G153">
        <v>1.3</v>
      </c>
      <c r="H153" t="s">
        <v>12</v>
      </c>
      <c r="I153">
        <v>100</v>
      </c>
      <c r="K153">
        <f t="shared" si="12"/>
        <v>247</v>
      </c>
      <c r="L153" t="str">
        <f t="shared" si="13"/>
        <v>AM-247</v>
      </c>
      <c r="M153">
        <f t="shared" si="14"/>
        <v>1380</v>
      </c>
      <c r="N153">
        <f t="shared" si="15"/>
        <v>5.0228056562314871E-4</v>
      </c>
      <c r="O153" t="str">
        <f t="shared" si="16"/>
        <v>AM-2471380</v>
      </c>
      <c r="P153" t="str">
        <f t="shared" si="17"/>
        <v/>
      </c>
    </row>
    <row r="154" spans="1:16" x14ac:dyDescent="0.25">
      <c r="A154">
        <v>18</v>
      </c>
      <c r="B154">
        <v>13</v>
      </c>
      <c r="C154" t="s">
        <v>230</v>
      </c>
      <c r="D154">
        <v>0</v>
      </c>
      <c r="E154">
        <v>15</v>
      </c>
      <c r="F154" t="s">
        <v>17</v>
      </c>
      <c r="G154">
        <v>0.3</v>
      </c>
      <c r="H154" t="s">
        <v>36</v>
      </c>
      <c r="I154">
        <v>100</v>
      </c>
      <c r="K154">
        <f t="shared" si="12"/>
        <v>31</v>
      </c>
      <c r="L154" t="str">
        <f t="shared" si="13"/>
        <v>AR-31</v>
      </c>
      <c r="M154">
        <f t="shared" si="14"/>
        <v>1.4999999999999999E-2</v>
      </c>
      <c r="N154">
        <f t="shared" si="15"/>
        <v>46.209812037329691</v>
      </c>
      <c r="O154" t="str">
        <f t="shared" si="16"/>
        <v>AR-310.015</v>
      </c>
      <c r="P154" t="str">
        <f t="shared" si="17"/>
        <v/>
      </c>
    </row>
    <row r="155" spans="1:16" x14ac:dyDescent="0.25">
      <c r="A155">
        <v>18</v>
      </c>
      <c r="B155">
        <v>14</v>
      </c>
      <c r="C155" t="s">
        <v>225</v>
      </c>
      <c r="D155">
        <v>0</v>
      </c>
      <c r="E155">
        <v>98</v>
      </c>
      <c r="F155" t="s">
        <v>17</v>
      </c>
      <c r="G155">
        <v>2</v>
      </c>
      <c r="H155" t="s">
        <v>36</v>
      </c>
      <c r="I155">
        <v>100</v>
      </c>
      <c r="K155">
        <f t="shared" si="12"/>
        <v>32</v>
      </c>
      <c r="L155" t="str">
        <f t="shared" si="13"/>
        <v>AR-32</v>
      </c>
      <c r="M155">
        <f t="shared" si="14"/>
        <v>9.8000000000000004E-2</v>
      </c>
      <c r="N155">
        <f t="shared" si="15"/>
        <v>7.0729304138769926</v>
      </c>
      <c r="O155" t="str">
        <f t="shared" si="16"/>
        <v>AR-320.098</v>
      </c>
      <c r="P155" t="str">
        <f t="shared" si="17"/>
        <v/>
      </c>
    </row>
    <row r="156" spans="1:16" x14ac:dyDescent="0.25">
      <c r="A156">
        <v>18</v>
      </c>
      <c r="B156">
        <v>15</v>
      </c>
      <c r="C156" t="s">
        <v>226</v>
      </c>
      <c r="D156">
        <v>0</v>
      </c>
      <c r="E156">
        <v>173</v>
      </c>
      <c r="F156" t="s">
        <v>17</v>
      </c>
      <c r="G156">
        <v>2</v>
      </c>
      <c r="H156" t="s">
        <v>36</v>
      </c>
      <c r="I156">
        <v>100</v>
      </c>
      <c r="K156">
        <f t="shared" si="12"/>
        <v>33</v>
      </c>
      <c r="L156" t="str">
        <f t="shared" si="13"/>
        <v>AR-33</v>
      </c>
      <c r="M156">
        <f t="shared" si="14"/>
        <v>0.17300000000000001</v>
      </c>
      <c r="N156">
        <f t="shared" si="15"/>
        <v>4.006631101502574</v>
      </c>
      <c r="O156" t="str">
        <f t="shared" si="16"/>
        <v>AR-330.173</v>
      </c>
      <c r="P156" t="str">
        <f t="shared" si="17"/>
        <v/>
      </c>
    </row>
    <row r="157" spans="1:16" x14ac:dyDescent="0.25">
      <c r="A157">
        <v>18</v>
      </c>
      <c r="B157">
        <v>16</v>
      </c>
      <c r="C157" t="s">
        <v>227</v>
      </c>
      <c r="D157">
        <v>0</v>
      </c>
      <c r="E157">
        <v>846.46</v>
      </c>
      <c r="F157" t="s">
        <v>17</v>
      </c>
      <c r="G157">
        <v>0.35</v>
      </c>
      <c r="H157" t="s">
        <v>36</v>
      </c>
      <c r="I157">
        <v>100</v>
      </c>
      <c r="K157">
        <f t="shared" si="12"/>
        <v>34</v>
      </c>
      <c r="L157" t="str">
        <f t="shared" si="13"/>
        <v>AR-34</v>
      </c>
      <c r="M157">
        <f t="shared" si="14"/>
        <v>0.8464600000000001</v>
      </c>
      <c r="N157">
        <f t="shared" si="15"/>
        <v>0.81887765583718686</v>
      </c>
      <c r="O157" t="str">
        <f t="shared" si="16"/>
        <v>AR-340.84646</v>
      </c>
      <c r="P157" t="str">
        <f t="shared" si="17"/>
        <v/>
      </c>
    </row>
    <row r="158" spans="1:16" x14ac:dyDescent="0.25">
      <c r="A158">
        <v>18</v>
      </c>
      <c r="B158">
        <v>17</v>
      </c>
      <c r="C158" t="s">
        <v>228</v>
      </c>
      <c r="D158">
        <v>0</v>
      </c>
      <c r="E158">
        <v>1.7754000000000001</v>
      </c>
      <c r="F158" t="s">
        <v>11</v>
      </c>
      <c r="G158">
        <v>1E-3</v>
      </c>
      <c r="H158" t="s">
        <v>36</v>
      </c>
      <c r="I158">
        <v>100</v>
      </c>
      <c r="K158">
        <f t="shared" si="12"/>
        <v>35</v>
      </c>
      <c r="L158" t="str">
        <f t="shared" si="13"/>
        <v>AR-35</v>
      </c>
      <c r="M158">
        <f t="shared" si="14"/>
        <v>1.7754000000000001</v>
      </c>
      <c r="N158">
        <f t="shared" si="15"/>
        <v>0.39041747243435015</v>
      </c>
      <c r="O158" t="str">
        <f t="shared" si="16"/>
        <v>AR-351.7754</v>
      </c>
      <c r="P158" t="str">
        <f t="shared" si="17"/>
        <v/>
      </c>
    </row>
    <row r="159" spans="1:16" x14ac:dyDescent="0.25">
      <c r="A159">
        <v>18</v>
      </c>
      <c r="B159">
        <v>19</v>
      </c>
      <c r="C159" t="s">
        <v>224</v>
      </c>
      <c r="D159">
        <v>0</v>
      </c>
      <c r="E159">
        <v>35.01</v>
      </c>
      <c r="F159" t="s">
        <v>25</v>
      </c>
      <c r="G159">
        <v>0.02</v>
      </c>
      <c r="H159" t="s">
        <v>26</v>
      </c>
      <c r="I159">
        <v>100</v>
      </c>
      <c r="K159">
        <f t="shared" si="12"/>
        <v>37</v>
      </c>
      <c r="L159" t="str">
        <f t="shared" si="13"/>
        <v>AR-37</v>
      </c>
      <c r="M159">
        <f t="shared" si="14"/>
        <v>3024864</v>
      </c>
      <c r="N159">
        <f t="shared" si="15"/>
        <v>2.2914986609644113E-7</v>
      </c>
      <c r="O159" t="str">
        <f t="shared" si="16"/>
        <v>AR-373024864</v>
      </c>
      <c r="P159" t="str">
        <f t="shared" si="17"/>
        <v/>
      </c>
    </row>
    <row r="160" spans="1:16" x14ac:dyDescent="0.25">
      <c r="A160">
        <v>18</v>
      </c>
      <c r="B160">
        <v>21</v>
      </c>
      <c r="C160" t="s">
        <v>236</v>
      </c>
      <c r="D160">
        <v>0</v>
      </c>
      <c r="E160">
        <v>268</v>
      </c>
      <c r="F160" t="s">
        <v>14</v>
      </c>
      <c r="G160">
        <v>8</v>
      </c>
      <c r="H160" t="s">
        <v>12</v>
      </c>
      <c r="I160">
        <v>100</v>
      </c>
      <c r="K160">
        <f t="shared" si="12"/>
        <v>39</v>
      </c>
      <c r="L160" t="str">
        <f t="shared" si="13"/>
        <v>AR-39</v>
      </c>
      <c r="M160">
        <f t="shared" si="14"/>
        <v>8457436800</v>
      </c>
      <c r="N160">
        <f t="shared" si="15"/>
        <v>8.1957122110560172E-11</v>
      </c>
      <c r="O160" t="str">
        <f t="shared" si="16"/>
        <v>AR-398457436800</v>
      </c>
      <c r="P160" t="str">
        <f t="shared" si="17"/>
        <v/>
      </c>
    </row>
    <row r="161" spans="1:16" x14ac:dyDescent="0.25">
      <c r="A161">
        <v>18</v>
      </c>
      <c r="B161">
        <v>23</v>
      </c>
      <c r="C161" t="s">
        <v>237</v>
      </c>
      <c r="D161">
        <v>0</v>
      </c>
      <c r="E161">
        <v>109.61</v>
      </c>
      <c r="F161" t="s">
        <v>43</v>
      </c>
      <c r="G161">
        <v>0.04</v>
      </c>
      <c r="H161" t="s">
        <v>12</v>
      </c>
      <c r="I161">
        <v>100</v>
      </c>
      <c r="K161">
        <f t="shared" si="12"/>
        <v>41</v>
      </c>
      <c r="L161" t="str">
        <f t="shared" si="13"/>
        <v>AR-41</v>
      </c>
      <c r="M161">
        <f t="shared" si="14"/>
        <v>6576.6</v>
      </c>
      <c r="N161">
        <f t="shared" si="15"/>
        <v>1.053959767296088E-4</v>
      </c>
      <c r="O161" t="str">
        <f t="shared" si="16"/>
        <v>AR-416576.6</v>
      </c>
      <c r="P161" t="str">
        <f t="shared" si="17"/>
        <v/>
      </c>
    </row>
    <row r="162" spans="1:16" x14ac:dyDescent="0.25">
      <c r="A162">
        <v>18</v>
      </c>
      <c r="B162">
        <v>24</v>
      </c>
      <c r="C162" t="s">
        <v>238</v>
      </c>
      <c r="D162">
        <v>0</v>
      </c>
      <c r="E162">
        <v>32.9</v>
      </c>
      <c r="F162" t="s">
        <v>14</v>
      </c>
      <c r="G162">
        <v>1.1000000000000001</v>
      </c>
      <c r="H162" t="s">
        <v>12</v>
      </c>
      <c r="I162">
        <v>100</v>
      </c>
      <c r="K162">
        <f t="shared" si="12"/>
        <v>42</v>
      </c>
      <c r="L162" t="str">
        <f t="shared" si="13"/>
        <v>AR-42</v>
      </c>
      <c r="M162">
        <f t="shared" si="14"/>
        <v>1038245040</v>
      </c>
      <c r="N162">
        <f t="shared" si="15"/>
        <v>6.6761424697963906E-10</v>
      </c>
      <c r="O162" t="str">
        <f t="shared" si="16"/>
        <v>AR-421038245040</v>
      </c>
      <c r="P162" t="str">
        <f t="shared" si="17"/>
        <v/>
      </c>
    </row>
    <row r="163" spans="1:16" x14ac:dyDescent="0.25">
      <c r="A163">
        <v>18</v>
      </c>
      <c r="B163">
        <v>25</v>
      </c>
      <c r="C163" t="s">
        <v>232</v>
      </c>
      <c r="D163">
        <v>0</v>
      </c>
      <c r="E163">
        <v>5.37</v>
      </c>
      <c r="F163" t="s">
        <v>43</v>
      </c>
      <c r="G163">
        <v>0.06</v>
      </c>
      <c r="H163" t="s">
        <v>12</v>
      </c>
      <c r="I163">
        <v>100</v>
      </c>
      <c r="K163">
        <f t="shared" si="12"/>
        <v>43</v>
      </c>
      <c r="L163" t="str">
        <f t="shared" si="13"/>
        <v>AR-43</v>
      </c>
      <c r="M163">
        <f t="shared" si="14"/>
        <v>322.2</v>
      </c>
      <c r="N163">
        <f t="shared" si="15"/>
        <v>2.1512947875851809E-3</v>
      </c>
      <c r="O163" t="str">
        <f t="shared" si="16"/>
        <v>AR-43322.2</v>
      </c>
      <c r="P163" t="str">
        <f t="shared" si="17"/>
        <v/>
      </c>
    </row>
    <row r="164" spans="1:16" x14ac:dyDescent="0.25">
      <c r="A164">
        <v>18</v>
      </c>
      <c r="B164">
        <v>26</v>
      </c>
      <c r="C164" t="s">
        <v>233</v>
      </c>
      <c r="D164">
        <v>0</v>
      </c>
      <c r="E164">
        <v>11.87</v>
      </c>
      <c r="F164" t="s">
        <v>43</v>
      </c>
      <c r="G164">
        <v>0.05</v>
      </c>
      <c r="H164" t="s">
        <v>12</v>
      </c>
      <c r="I164">
        <v>100</v>
      </c>
      <c r="K164">
        <f t="shared" si="12"/>
        <v>44</v>
      </c>
      <c r="L164" t="str">
        <f t="shared" si="13"/>
        <v>AR-44</v>
      </c>
      <c r="M164">
        <f t="shared" si="14"/>
        <v>712.19999999999993</v>
      </c>
      <c r="N164">
        <f t="shared" si="15"/>
        <v>9.7324793675926055E-4</v>
      </c>
      <c r="O164" t="str">
        <f t="shared" si="16"/>
        <v>AR-44712.2</v>
      </c>
      <c r="P164" t="str">
        <f t="shared" si="17"/>
        <v/>
      </c>
    </row>
    <row r="165" spans="1:16" x14ac:dyDescent="0.25">
      <c r="A165">
        <v>18</v>
      </c>
      <c r="B165">
        <v>27</v>
      </c>
      <c r="C165" t="s">
        <v>234</v>
      </c>
      <c r="D165">
        <v>0</v>
      </c>
      <c r="E165">
        <v>21.48</v>
      </c>
      <c r="F165" t="s">
        <v>11</v>
      </c>
      <c r="G165">
        <v>0.15</v>
      </c>
      <c r="H165" t="s">
        <v>12</v>
      </c>
      <c r="I165">
        <v>100</v>
      </c>
      <c r="K165">
        <f t="shared" si="12"/>
        <v>45</v>
      </c>
      <c r="L165" t="str">
        <f t="shared" si="13"/>
        <v>AR-45</v>
      </c>
      <c r="M165">
        <f t="shared" si="14"/>
        <v>21.48</v>
      </c>
      <c r="N165">
        <f t="shared" si="15"/>
        <v>3.2269421813777711E-2</v>
      </c>
      <c r="O165" t="str">
        <f t="shared" si="16"/>
        <v>AR-4521.48</v>
      </c>
      <c r="P165" t="str">
        <f t="shared" si="17"/>
        <v/>
      </c>
    </row>
    <row r="166" spans="1:16" x14ac:dyDescent="0.25">
      <c r="A166">
        <v>18</v>
      </c>
      <c r="B166">
        <v>28</v>
      </c>
      <c r="C166" t="s">
        <v>235</v>
      </c>
      <c r="D166">
        <v>0</v>
      </c>
      <c r="E166">
        <v>8.4</v>
      </c>
      <c r="F166" t="s">
        <v>11</v>
      </c>
      <c r="G166">
        <v>0.5</v>
      </c>
      <c r="H166" t="s">
        <v>12</v>
      </c>
      <c r="I166">
        <v>100</v>
      </c>
      <c r="K166">
        <f t="shared" si="12"/>
        <v>46</v>
      </c>
      <c r="L166" t="str">
        <f t="shared" si="13"/>
        <v>AR-46</v>
      </c>
      <c r="M166">
        <f t="shared" si="14"/>
        <v>8.4</v>
      </c>
      <c r="N166">
        <f t="shared" si="15"/>
        <v>8.2517521495231574E-2</v>
      </c>
      <c r="O166" t="str">
        <f t="shared" si="16"/>
        <v>AR-468.4</v>
      </c>
      <c r="P166" t="str">
        <f t="shared" si="17"/>
        <v/>
      </c>
    </row>
    <row r="167" spans="1:16" x14ac:dyDescent="0.25">
      <c r="A167">
        <v>18</v>
      </c>
      <c r="B167">
        <v>29</v>
      </c>
      <c r="C167" t="s">
        <v>231</v>
      </c>
      <c r="D167">
        <v>0</v>
      </c>
      <c r="E167">
        <v>1.23</v>
      </c>
      <c r="F167" t="s">
        <v>11</v>
      </c>
      <c r="G167">
        <v>0.03</v>
      </c>
      <c r="H167" t="s">
        <v>12</v>
      </c>
      <c r="I167">
        <v>100</v>
      </c>
      <c r="K167">
        <f t="shared" si="12"/>
        <v>47</v>
      </c>
      <c r="L167" t="str">
        <f t="shared" si="13"/>
        <v>AR-47</v>
      </c>
      <c r="M167">
        <f t="shared" si="14"/>
        <v>1.23</v>
      </c>
      <c r="N167">
        <f t="shared" si="15"/>
        <v>0.56353429313816694</v>
      </c>
      <c r="O167" t="str">
        <f t="shared" si="16"/>
        <v>AR-471.23</v>
      </c>
      <c r="P167" t="str">
        <f t="shared" si="17"/>
        <v/>
      </c>
    </row>
    <row r="168" spans="1:16" x14ac:dyDescent="0.25">
      <c r="A168">
        <v>18</v>
      </c>
      <c r="B168">
        <v>30</v>
      </c>
      <c r="C168" t="s">
        <v>222</v>
      </c>
      <c r="D168">
        <v>0</v>
      </c>
      <c r="E168">
        <v>416</v>
      </c>
      <c r="F168" t="s">
        <v>17</v>
      </c>
      <c r="G168">
        <v>16</v>
      </c>
      <c r="H168" t="s">
        <v>12</v>
      </c>
      <c r="I168">
        <v>100</v>
      </c>
      <c r="K168">
        <f t="shared" si="12"/>
        <v>48</v>
      </c>
      <c r="L168" t="str">
        <f t="shared" si="13"/>
        <v>AR-48</v>
      </c>
      <c r="M168">
        <f t="shared" si="14"/>
        <v>0.41600000000000004</v>
      </c>
      <c r="N168">
        <f t="shared" si="15"/>
        <v>1.6662191840383298</v>
      </c>
      <c r="O168" t="str">
        <f t="shared" si="16"/>
        <v>AR-480.416</v>
      </c>
      <c r="P168" t="str">
        <f t="shared" si="17"/>
        <v/>
      </c>
    </row>
    <row r="169" spans="1:16" x14ac:dyDescent="0.25">
      <c r="A169">
        <v>18</v>
      </c>
      <c r="B169">
        <v>31</v>
      </c>
      <c r="C169" t="s">
        <v>223</v>
      </c>
      <c r="D169">
        <v>0</v>
      </c>
      <c r="E169">
        <v>236</v>
      </c>
      <c r="F169" t="s">
        <v>17</v>
      </c>
      <c r="G169">
        <v>8</v>
      </c>
      <c r="H169" t="s">
        <v>12</v>
      </c>
      <c r="I169">
        <v>100</v>
      </c>
      <c r="K169">
        <f t="shared" si="12"/>
        <v>49</v>
      </c>
      <c r="L169" t="str">
        <f t="shared" si="13"/>
        <v>AR-49</v>
      </c>
      <c r="M169">
        <f t="shared" si="14"/>
        <v>0.23600000000000002</v>
      </c>
      <c r="N169">
        <f t="shared" si="15"/>
        <v>2.9370643244065477</v>
      </c>
      <c r="O169" t="str">
        <f t="shared" si="16"/>
        <v>AR-490.236</v>
      </c>
      <c r="P169" t="str">
        <f t="shared" si="17"/>
        <v/>
      </c>
    </row>
    <row r="170" spans="1:16" x14ac:dyDescent="0.25">
      <c r="A170">
        <v>18</v>
      </c>
      <c r="B170">
        <v>32</v>
      </c>
      <c r="C170" t="s">
        <v>221</v>
      </c>
      <c r="D170">
        <v>0</v>
      </c>
      <c r="E170">
        <v>105</v>
      </c>
      <c r="F170" t="s">
        <v>17</v>
      </c>
      <c r="G170">
        <v>6</v>
      </c>
      <c r="H170" t="s">
        <v>12</v>
      </c>
      <c r="I170">
        <v>100</v>
      </c>
      <c r="K170">
        <f t="shared" si="12"/>
        <v>50</v>
      </c>
      <c r="L170" t="str">
        <f t="shared" si="13"/>
        <v>AR-50</v>
      </c>
      <c r="M170">
        <f t="shared" si="14"/>
        <v>0.105</v>
      </c>
      <c r="N170">
        <f t="shared" si="15"/>
        <v>6.6014017196185266</v>
      </c>
      <c r="O170" t="str">
        <f t="shared" si="16"/>
        <v>AR-500.105</v>
      </c>
      <c r="P170" t="str">
        <f t="shared" si="17"/>
        <v/>
      </c>
    </row>
    <row r="171" spans="1:16" x14ac:dyDescent="0.25">
      <c r="A171">
        <v>33</v>
      </c>
      <c r="B171">
        <v>31</v>
      </c>
      <c r="C171" t="s">
        <v>586</v>
      </c>
      <c r="D171">
        <v>0</v>
      </c>
      <c r="E171">
        <v>69.2</v>
      </c>
      <c r="F171" t="s">
        <v>17</v>
      </c>
      <c r="G171">
        <v>1.4</v>
      </c>
      <c r="H171" t="s">
        <v>36</v>
      </c>
      <c r="I171">
        <v>100</v>
      </c>
      <c r="K171">
        <f t="shared" si="12"/>
        <v>64</v>
      </c>
      <c r="L171" t="str">
        <f t="shared" si="13"/>
        <v>AS-64</v>
      </c>
      <c r="M171">
        <f t="shared" si="14"/>
        <v>6.9199999999999998E-2</v>
      </c>
      <c r="N171">
        <f t="shared" si="15"/>
        <v>10.016577753756435</v>
      </c>
      <c r="O171" t="str">
        <f t="shared" si="16"/>
        <v>AS-640.0692</v>
      </c>
      <c r="P171" t="str">
        <f t="shared" si="17"/>
        <v/>
      </c>
    </row>
    <row r="172" spans="1:16" x14ac:dyDescent="0.25">
      <c r="A172">
        <v>33</v>
      </c>
      <c r="B172">
        <v>32</v>
      </c>
      <c r="C172" t="s">
        <v>587</v>
      </c>
      <c r="D172">
        <v>0</v>
      </c>
      <c r="E172">
        <v>130.30000000000001</v>
      </c>
      <c r="F172" t="s">
        <v>17</v>
      </c>
      <c r="G172">
        <v>0.6</v>
      </c>
      <c r="H172" t="s">
        <v>36</v>
      </c>
      <c r="I172">
        <v>100</v>
      </c>
      <c r="K172">
        <f t="shared" si="12"/>
        <v>65</v>
      </c>
      <c r="L172" t="str">
        <f t="shared" si="13"/>
        <v>AS-65</v>
      </c>
      <c r="M172">
        <f t="shared" si="14"/>
        <v>0.13030000000000003</v>
      </c>
      <c r="N172">
        <f t="shared" si="15"/>
        <v>5.319625330467729</v>
      </c>
      <c r="O172" t="str">
        <f t="shared" si="16"/>
        <v>AS-650.1303</v>
      </c>
      <c r="P172" t="str">
        <f t="shared" si="17"/>
        <v/>
      </c>
    </row>
    <row r="173" spans="1:16" x14ac:dyDescent="0.25">
      <c r="A173">
        <v>33</v>
      </c>
      <c r="B173">
        <v>33</v>
      </c>
      <c r="C173" t="s">
        <v>584</v>
      </c>
      <c r="D173">
        <v>0</v>
      </c>
      <c r="E173">
        <v>95.77</v>
      </c>
      <c r="F173" t="s">
        <v>17</v>
      </c>
      <c r="G173">
        <v>0.23</v>
      </c>
      <c r="H173" t="s">
        <v>36</v>
      </c>
      <c r="I173">
        <v>100</v>
      </c>
      <c r="K173">
        <f t="shared" si="12"/>
        <v>66</v>
      </c>
      <c r="L173" t="str">
        <f t="shared" si="13"/>
        <v>AS-66</v>
      </c>
      <c r="M173">
        <f t="shared" si="14"/>
        <v>9.5769999999999994E-2</v>
      </c>
      <c r="N173">
        <f t="shared" si="15"/>
        <v>7.2376232699169396</v>
      </c>
      <c r="O173" t="str">
        <f t="shared" si="16"/>
        <v>AS-660.09577</v>
      </c>
      <c r="P173" t="str">
        <f t="shared" si="17"/>
        <v/>
      </c>
    </row>
    <row r="174" spans="1:16" x14ac:dyDescent="0.25">
      <c r="A174">
        <v>33</v>
      </c>
      <c r="B174">
        <v>34</v>
      </c>
      <c r="C174" t="s">
        <v>585</v>
      </c>
      <c r="D174">
        <v>0</v>
      </c>
      <c r="E174">
        <v>42.5</v>
      </c>
      <c r="F174" t="s">
        <v>11</v>
      </c>
      <c r="G174">
        <v>1.2</v>
      </c>
      <c r="H174" t="s">
        <v>36</v>
      </c>
      <c r="I174">
        <v>100</v>
      </c>
      <c r="K174">
        <f t="shared" si="12"/>
        <v>67</v>
      </c>
      <c r="L174" t="str">
        <f t="shared" si="13"/>
        <v>AS-67</v>
      </c>
      <c r="M174">
        <f t="shared" si="14"/>
        <v>42.5</v>
      </c>
      <c r="N174">
        <f t="shared" si="15"/>
        <v>1.6309345424939888E-2</v>
      </c>
      <c r="O174" t="str">
        <f t="shared" si="16"/>
        <v>AS-6742.5</v>
      </c>
      <c r="P174" t="str">
        <f t="shared" si="17"/>
        <v/>
      </c>
    </row>
    <row r="175" spans="1:16" x14ac:dyDescent="0.25">
      <c r="A175">
        <v>33</v>
      </c>
      <c r="B175">
        <v>35</v>
      </c>
      <c r="C175" t="s">
        <v>582</v>
      </c>
      <c r="D175">
        <v>0</v>
      </c>
      <c r="E175">
        <v>151.6</v>
      </c>
      <c r="F175" t="s">
        <v>11</v>
      </c>
      <c r="G175">
        <v>0.8</v>
      </c>
      <c r="H175" t="s">
        <v>36</v>
      </c>
      <c r="I175">
        <v>100</v>
      </c>
      <c r="K175">
        <f t="shared" si="12"/>
        <v>68</v>
      </c>
      <c r="L175" t="str">
        <f t="shared" si="13"/>
        <v>AS-68</v>
      </c>
      <c r="M175">
        <f t="shared" si="14"/>
        <v>151.6</v>
      </c>
      <c r="N175">
        <f t="shared" si="15"/>
        <v>4.5722109535616447E-3</v>
      </c>
      <c r="O175" t="str">
        <f t="shared" si="16"/>
        <v>AS-68151.6</v>
      </c>
      <c r="P175" t="str">
        <f t="shared" si="17"/>
        <v/>
      </c>
    </row>
    <row r="176" spans="1:16" x14ac:dyDescent="0.25">
      <c r="A176">
        <v>33</v>
      </c>
      <c r="B176">
        <v>36</v>
      </c>
      <c r="C176" t="s">
        <v>583</v>
      </c>
      <c r="D176">
        <v>0</v>
      </c>
      <c r="E176">
        <v>15.2</v>
      </c>
      <c r="F176" t="s">
        <v>43</v>
      </c>
      <c r="G176">
        <v>0.2</v>
      </c>
      <c r="H176" t="s">
        <v>36</v>
      </c>
      <c r="I176">
        <v>100</v>
      </c>
      <c r="K176">
        <f t="shared" si="12"/>
        <v>69</v>
      </c>
      <c r="L176" t="str">
        <f t="shared" si="13"/>
        <v>AS-69</v>
      </c>
      <c r="M176">
        <f t="shared" si="14"/>
        <v>912</v>
      </c>
      <c r="N176">
        <f t="shared" si="15"/>
        <v>7.6002980324555401E-4</v>
      </c>
      <c r="O176" t="str">
        <f t="shared" si="16"/>
        <v>AS-69912</v>
      </c>
      <c r="P176" t="str">
        <f t="shared" si="17"/>
        <v/>
      </c>
    </row>
    <row r="177" spans="1:16" x14ac:dyDescent="0.25">
      <c r="A177">
        <v>33</v>
      </c>
      <c r="B177">
        <v>37</v>
      </c>
      <c r="C177" t="s">
        <v>589</v>
      </c>
      <c r="D177">
        <v>0</v>
      </c>
      <c r="E177">
        <v>52.6</v>
      </c>
      <c r="F177" t="s">
        <v>43</v>
      </c>
      <c r="G177">
        <v>0.3</v>
      </c>
      <c r="H177" t="s">
        <v>36</v>
      </c>
      <c r="I177">
        <v>100</v>
      </c>
      <c r="K177">
        <f t="shared" si="12"/>
        <v>70</v>
      </c>
      <c r="L177" t="str">
        <f t="shared" si="13"/>
        <v>AS-70</v>
      </c>
      <c r="M177">
        <f t="shared" si="14"/>
        <v>3156</v>
      </c>
      <c r="N177">
        <f t="shared" si="15"/>
        <v>2.196283842078407E-4</v>
      </c>
      <c r="O177" t="str">
        <f t="shared" si="16"/>
        <v>AS-703156</v>
      </c>
      <c r="P177" t="str">
        <f t="shared" si="17"/>
        <v/>
      </c>
    </row>
    <row r="178" spans="1:16" x14ac:dyDescent="0.25">
      <c r="A178">
        <v>33</v>
      </c>
      <c r="B178">
        <v>38</v>
      </c>
      <c r="C178" t="s">
        <v>590</v>
      </c>
      <c r="D178">
        <v>0</v>
      </c>
      <c r="E178">
        <v>65.3</v>
      </c>
      <c r="F178" t="s">
        <v>109</v>
      </c>
      <c r="G178">
        <v>7.0000000000000007E-2</v>
      </c>
      <c r="H178" t="s">
        <v>36</v>
      </c>
      <c r="I178">
        <v>100</v>
      </c>
      <c r="K178">
        <f t="shared" si="12"/>
        <v>71</v>
      </c>
      <c r="L178" t="str">
        <f t="shared" si="13"/>
        <v>AS-71</v>
      </c>
      <c r="M178">
        <f t="shared" si="14"/>
        <v>235080</v>
      </c>
      <c r="N178">
        <f t="shared" si="15"/>
        <v>2.9485587058020475E-6</v>
      </c>
      <c r="O178" t="str">
        <f t="shared" si="16"/>
        <v>AS-71235080</v>
      </c>
      <c r="P178" t="str">
        <f t="shared" si="17"/>
        <v/>
      </c>
    </row>
    <row r="179" spans="1:16" x14ac:dyDescent="0.25">
      <c r="A179">
        <v>33</v>
      </c>
      <c r="B179">
        <v>39</v>
      </c>
      <c r="C179" t="s">
        <v>588</v>
      </c>
      <c r="D179">
        <v>0</v>
      </c>
      <c r="E179">
        <v>26</v>
      </c>
      <c r="F179" t="s">
        <v>109</v>
      </c>
      <c r="G179">
        <v>0.1</v>
      </c>
      <c r="H179" t="s">
        <v>36</v>
      </c>
      <c r="I179">
        <v>100</v>
      </c>
      <c r="K179">
        <f t="shared" si="12"/>
        <v>72</v>
      </c>
      <c r="L179" t="str">
        <f t="shared" si="13"/>
        <v>AS-72</v>
      </c>
      <c r="M179">
        <f t="shared" si="14"/>
        <v>93600</v>
      </c>
      <c r="N179">
        <f t="shared" si="15"/>
        <v>7.4054185957259116E-6</v>
      </c>
      <c r="O179" t="str">
        <f t="shared" si="16"/>
        <v>AS-7293600</v>
      </c>
      <c r="P179" t="str">
        <f t="shared" si="17"/>
        <v/>
      </c>
    </row>
    <row r="180" spans="1:16" x14ac:dyDescent="0.25">
      <c r="A180">
        <v>33</v>
      </c>
      <c r="B180">
        <v>40</v>
      </c>
      <c r="C180" t="s">
        <v>578</v>
      </c>
      <c r="D180">
        <v>0</v>
      </c>
      <c r="E180">
        <v>80.3</v>
      </c>
      <c r="F180" t="s">
        <v>25</v>
      </c>
      <c r="G180">
        <v>0.06</v>
      </c>
      <c r="H180" t="s">
        <v>26</v>
      </c>
      <c r="I180">
        <v>100</v>
      </c>
      <c r="K180">
        <f t="shared" si="12"/>
        <v>73</v>
      </c>
      <c r="L180" t="str">
        <f t="shared" si="13"/>
        <v>AS-73</v>
      </c>
      <c r="M180">
        <f t="shared" si="14"/>
        <v>6937920</v>
      </c>
      <c r="N180">
        <f t="shared" si="15"/>
        <v>9.9907058680403535E-8</v>
      </c>
      <c r="O180" t="str">
        <f t="shared" si="16"/>
        <v>AS-736937920</v>
      </c>
      <c r="P180" t="str">
        <f t="shared" si="17"/>
        <v/>
      </c>
    </row>
    <row r="181" spans="1:16" x14ac:dyDescent="0.25">
      <c r="A181">
        <v>33</v>
      </c>
      <c r="B181">
        <v>41</v>
      </c>
      <c r="C181" t="s">
        <v>579</v>
      </c>
      <c r="D181">
        <v>0</v>
      </c>
      <c r="E181">
        <v>17.78</v>
      </c>
      <c r="F181" t="s">
        <v>25</v>
      </c>
      <c r="G181">
        <v>0.04</v>
      </c>
      <c r="H181" t="s">
        <v>12</v>
      </c>
      <c r="I181">
        <v>34</v>
      </c>
      <c r="J181">
        <v>2</v>
      </c>
      <c r="K181">
        <f t="shared" si="12"/>
        <v>74</v>
      </c>
      <c r="L181" t="str">
        <f t="shared" si="13"/>
        <v>AS-74</v>
      </c>
      <c r="M181">
        <f t="shared" si="14"/>
        <v>1536192</v>
      </c>
      <c r="N181">
        <f t="shared" si="15"/>
        <v>4.5121129426526458E-7</v>
      </c>
      <c r="O181" t="str">
        <f t="shared" si="16"/>
        <v>AS-741536192</v>
      </c>
      <c r="P181" t="str">
        <f t="shared" si="17"/>
        <v/>
      </c>
    </row>
    <row r="182" spans="1:16" x14ac:dyDescent="0.25">
      <c r="A182">
        <v>33</v>
      </c>
      <c r="B182">
        <v>43</v>
      </c>
      <c r="C182" t="s">
        <v>577</v>
      </c>
      <c r="D182">
        <v>0</v>
      </c>
      <c r="E182">
        <v>26.24</v>
      </c>
      <c r="F182" t="s">
        <v>109</v>
      </c>
      <c r="G182">
        <v>0.09</v>
      </c>
      <c r="H182" t="s">
        <v>12</v>
      </c>
      <c r="I182">
        <v>100</v>
      </c>
      <c r="K182">
        <f t="shared" si="12"/>
        <v>76</v>
      </c>
      <c r="L182" t="str">
        <f t="shared" si="13"/>
        <v>AS-76</v>
      </c>
      <c r="M182">
        <f t="shared" si="14"/>
        <v>94464</v>
      </c>
      <c r="N182">
        <f t="shared" si="15"/>
        <v>7.3376861085698813E-6</v>
      </c>
      <c r="O182" t="str">
        <f t="shared" si="16"/>
        <v>AS-7694464</v>
      </c>
      <c r="P182" t="str">
        <f t="shared" si="17"/>
        <v/>
      </c>
    </row>
    <row r="183" spans="1:16" x14ac:dyDescent="0.25">
      <c r="A183">
        <v>33</v>
      </c>
      <c r="B183">
        <v>44</v>
      </c>
      <c r="C183" t="s">
        <v>575</v>
      </c>
      <c r="D183">
        <v>0</v>
      </c>
      <c r="E183">
        <v>38.79</v>
      </c>
      <c r="F183" t="s">
        <v>109</v>
      </c>
      <c r="G183">
        <v>0.04</v>
      </c>
      <c r="H183" t="s">
        <v>12</v>
      </c>
      <c r="I183">
        <v>100</v>
      </c>
      <c r="K183">
        <f t="shared" si="12"/>
        <v>77</v>
      </c>
      <c r="L183" t="str">
        <f t="shared" si="13"/>
        <v>AS-77</v>
      </c>
      <c r="M183">
        <f t="shared" si="14"/>
        <v>139644</v>
      </c>
      <c r="N183">
        <f t="shared" si="15"/>
        <v>4.9636732015693138E-6</v>
      </c>
      <c r="O183" t="str">
        <f t="shared" si="16"/>
        <v>AS-77139644</v>
      </c>
      <c r="P183" t="str">
        <f t="shared" si="17"/>
        <v/>
      </c>
    </row>
    <row r="184" spans="1:16" x14ac:dyDescent="0.25">
      <c r="A184">
        <v>33</v>
      </c>
      <c r="B184">
        <v>45</v>
      </c>
      <c r="C184" t="s">
        <v>576</v>
      </c>
      <c r="D184">
        <v>0</v>
      </c>
      <c r="E184">
        <v>90.7</v>
      </c>
      <c r="F184" t="s">
        <v>43</v>
      </c>
      <c r="G184">
        <v>0.2</v>
      </c>
      <c r="H184" t="s">
        <v>12</v>
      </c>
      <c r="I184">
        <v>100</v>
      </c>
      <c r="K184">
        <f t="shared" si="12"/>
        <v>78</v>
      </c>
      <c r="L184" t="str">
        <f t="shared" si="13"/>
        <v>AS-78</v>
      </c>
      <c r="M184">
        <f t="shared" si="14"/>
        <v>5442</v>
      </c>
      <c r="N184">
        <f t="shared" si="15"/>
        <v>1.2736993395074335E-4</v>
      </c>
      <c r="O184" t="str">
        <f t="shared" si="16"/>
        <v>AS-785442</v>
      </c>
      <c r="P184" t="str">
        <f t="shared" si="17"/>
        <v/>
      </c>
    </row>
    <row r="185" spans="1:16" x14ac:dyDescent="0.25">
      <c r="A185">
        <v>33</v>
      </c>
      <c r="B185">
        <v>46</v>
      </c>
      <c r="C185" t="s">
        <v>573</v>
      </c>
      <c r="D185">
        <v>0</v>
      </c>
      <c r="E185">
        <v>9.01</v>
      </c>
      <c r="F185" t="s">
        <v>43</v>
      </c>
      <c r="G185">
        <v>0.15</v>
      </c>
      <c r="H185" t="s">
        <v>12</v>
      </c>
      <c r="I185">
        <v>100</v>
      </c>
      <c r="K185">
        <f t="shared" si="12"/>
        <v>79</v>
      </c>
      <c r="L185" t="str">
        <f t="shared" si="13"/>
        <v>AS-79</v>
      </c>
      <c r="M185">
        <f t="shared" si="14"/>
        <v>540.6</v>
      </c>
      <c r="N185">
        <f t="shared" si="15"/>
        <v>1.2821812440990479E-3</v>
      </c>
      <c r="O185" t="str">
        <f t="shared" si="16"/>
        <v>AS-79540.6</v>
      </c>
      <c r="P185" t="str">
        <f t="shared" si="17"/>
        <v/>
      </c>
    </row>
    <row r="186" spans="1:16" x14ac:dyDescent="0.25">
      <c r="A186">
        <v>33</v>
      </c>
      <c r="B186">
        <v>47</v>
      </c>
      <c r="C186" t="s">
        <v>574</v>
      </c>
      <c r="D186">
        <v>0</v>
      </c>
      <c r="E186">
        <v>15.2</v>
      </c>
      <c r="F186" t="s">
        <v>11</v>
      </c>
      <c r="G186">
        <v>0.2</v>
      </c>
      <c r="H186" t="s">
        <v>12</v>
      </c>
      <c r="I186">
        <v>100</v>
      </c>
      <c r="K186">
        <f t="shared" si="12"/>
        <v>80</v>
      </c>
      <c r="L186" t="str">
        <f t="shared" si="13"/>
        <v>AS-80</v>
      </c>
      <c r="M186">
        <f t="shared" si="14"/>
        <v>15.2</v>
      </c>
      <c r="N186">
        <f t="shared" si="15"/>
        <v>4.5601788194733248E-2</v>
      </c>
      <c r="O186" t="str">
        <f t="shared" si="16"/>
        <v>AS-8015.2</v>
      </c>
      <c r="P186" t="str">
        <f t="shared" si="17"/>
        <v/>
      </c>
    </row>
    <row r="187" spans="1:16" x14ac:dyDescent="0.25">
      <c r="A187">
        <v>33</v>
      </c>
      <c r="B187">
        <v>48</v>
      </c>
      <c r="C187" t="s">
        <v>580</v>
      </c>
      <c r="D187">
        <v>0</v>
      </c>
      <c r="E187">
        <v>33.299999999999997</v>
      </c>
      <c r="F187" t="s">
        <v>11</v>
      </c>
      <c r="G187">
        <v>0.8</v>
      </c>
      <c r="H187" t="s">
        <v>12</v>
      </c>
      <c r="I187">
        <v>100</v>
      </c>
      <c r="K187">
        <f t="shared" si="12"/>
        <v>81</v>
      </c>
      <c r="L187" t="str">
        <f t="shared" si="13"/>
        <v>AS-81</v>
      </c>
      <c r="M187">
        <f t="shared" si="14"/>
        <v>33.299999999999997</v>
      </c>
      <c r="N187">
        <f t="shared" si="15"/>
        <v>2.0815230647445806E-2</v>
      </c>
      <c r="O187" t="str">
        <f t="shared" si="16"/>
        <v>AS-8133.3</v>
      </c>
      <c r="P187" t="str">
        <f t="shared" si="17"/>
        <v/>
      </c>
    </row>
    <row r="188" spans="1:16" x14ac:dyDescent="0.25">
      <c r="A188">
        <v>33</v>
      </c>
      <c r="B188">
        <v>49</v>
      </c>
      <c r="C188" t="s">
        <v>581</v>
      </c>
      <c r="D188">
        <v>0</v>
      </c>
      <c r="E188">
        <v>19.100000000000001</v>
      </c>
      <c r="F188" t="s">
        <v>11</v>
      </c>
      <c r="G188">
        <v>0.5</v>
      </c>
      <c r="H188" t="s">
        <v>12</v>
      </c>
      <c r="I188">
        <v>100</v>
      </c>
      <c r="K188">
        <f t="shared" si="12"/>
        <v>82</v>
      </c>
      <c r="L188" t="str">
        <f t="shared" si="13"/>
        <v>AS-82</v>
      </c>
      <c r="M188">
        <f t="shared" si="14"/>
        <v>19.100000000000001</v>
      </c>
      <c r="N188">
        <f t="shared" si="15"/>
        <v>3.6290428301567812E-2</v>
      </c>
      <c r="O188" t="str">
        <f t="shared" si="16"/>
        <v>AS-8219.1</v>
      </c>
      <c r="P188" t="str">
        <f t="shared" si="17"/>
        <v/>
      </c>
    </row>
    <row r="189" spans="1:16" x14ac:dyDescent="0.25">
      <c r="A189">
        <v>33</v>
      </c>
      <c r="B189">
        <v>49</v>
      </c>
      <c r="C189" t="s">
        <v>581</v>
      </c>
      <c r="D189">
        <v>0.13159999999999999</v>
      </c>
      <c r="E189">
        <v>13.6</v>
      </c>
      <c r="F189" t="s">
        <v>11</v>
      </c>
      <c r="G189">
        <v>0.3</v>
      </c>
      <c r="H189" t="s">
        <v>12</v>
      </c>
      <c r="I189">
        <v>100</v>
      </c>
      <c r="K189">
        <f t="shared" si="12"/>
        <v>82</v>
      </c>
      <c r="L189" t="str">
        <f t="shared" si="13"/>
        <v>AS-82</v>
      </c>
      <c r="M189">
        <f t="shared" si="14"/>
        <v>13.6</v>
      </c>
      <c r="N189">
        <f t="shared" si="15"/>
        <v>5.0966704452937155E-2</v>
      </c>
      <c r="O189" t="str">
        <f t="shared" si="16"/>
        <v>AS-8213.6</v>
      </c>
      <c r="P189" t="str">
        <f t="shared" si="17"/>
        <v/>
      </c>
    </row>
    <row r="190" spans="1:16" x14ac:dyDescent="0.25">
      <c r="A190">
        <v>33</v>
      </c>
      <c r="B190">
        <v>50</v>
      </c>
      <c r="C190" t="s">
        <v>567</v>
      </c>
      <c r="D190">
        <v>0</v>
      </c>
      <c r="E190">
        <v>14.1</v>
      </c>
      <c r="F190" t="s">
        <v>11</v>
      </c>
      <c r="G190">
        <v>1.1000000000000001</v>
      </c>
      <c r="H190" t="s">
        <v>12</v>
      </c>
      <c r="I190">
        <v>100</v>
      </c>
      <c r="K190">
        <f t="shared" si="12"/>
        <v>83</v>
      </c>
      <c r="L190" t="str">
        <f t="shared" si="13"/>
        <v>AS-83</v>
      </c>
      <c r="M190">
        <f t="shared" si="14"/>
        <v>14.1</v>
      </c>
      <c r="N190">
        <f t="shared" si="15"/>
        <v>4.9159374507797539E-2</v>
      </c>
      <c r="O190" t="str">
        <f t="shared" si="16"/>
        <v>AS-8314.1</v>
      </c>
      <c r="P190" t="str">
        <f t="shared" si="17"/>
        <v/>
      </c>
    </row>
    <row r="191" spans="1:16" x14ac:dyDescent="0.25">
      <c r="A191">
        <v>33</v>
      </c>
      <c r="B191">
        <v>51</v>
      </c>
      <c r="C191" t="s">
        <v>571</v>
      </c>
      <c r="D191">
        <v>0</v>
      </c>
      <c r="E191">
        <v>3.16</v>
      </c>
      <c r="F191" t="s">
        <v>11</v>
      </c>
      <c r="G191">
        <v>0.57999999999999996</v>
      </c>
      <c r="H191" t="s">
        <v>12</v>
      </c>
      <c r="I191">
        <v>100</v>
      </c>
      <c r="K191">
        <f t="shared" si="12"/>
        <v>84</v>
      </c>
      <c r="L191" t="str">
        <f t="shared" si="13"/>
        <v>AS-84</v>
      </c>
      <c r="M191">
        <f t="shared" si="14"/>
        <v>3.16</v>
      </c>
      <c r="N191">
        <f t="shared" si="15"/>
        <v>0.21935037359491938</v>
      </c>
      <c r="O191" t="str">
        <f t="shared" si="16"/>
        <v>AS-843.16</v>
      </c>
      <c r="P191" t="str">
        <f t="shared" si="17"/>
        <v/>
      </c>
    </row>
    <row r="192" spans="1:16" x14ac:dyDescent="0.25">
      <c r="A192">
        <v>33</v>
      </c>
      <c r="B192">
        <v>52</v>
      </c>
      <c r="C192" t="s">
        <v>572</v>
      </c>
      <c r="D192">
        <v>0</v>
      </c>
      <c r="E192">
        <v>2.0230000000000001</v>
      </c>
      <c r="F192" t="s">
        <v>11</v>
      </c>
      <c r="G192">
        <v>7.0000000000000001E-3</v>
      </c>
      <c r="H192" t="s">
        <v>12</v>
      </c>
      <c r="I192">
        <v>100</v>
      </c>
      <c r="K192">
        <f t="shared" si="12"/>
        <v>85</v>
      </c>
      <c r="L192" t="str">
        <f t="shared" si="13"/>
        <v>AS-85</v>
      </c>
      <c r="M192">
        <f t="shared" si="14"/>
        <v>2.0230000000000001</v>
      </c>
      <c r="N192">
        <f t="shared" si="15"/>
        <v>0.34263330724663632</v>
      </c>
      <c r="O192" t="str">
        <f t="shared" si="16"/>
        <v>AS-852.023</v>
      </c>
      <c r="P192" t="str">
        <f t="shared" si="17"/>
        <v/>
      </c>
    </row>
    <row r="193" spans="1:16" x14ac:dyDescent="0.25">
      <c r="A193">
        <v>33</v>
      </c>
      <c r="B193">
        <v>53</v>
      </c>
      <c r="C193" t="s">
        <v>569</v>
      </c>
      <c r="D193">
        <v>0</v>
      </c>
      <c r="E193">
        <v>944</v>
      </c>
      <c r="F193" t="s">
        <v>17</v>
      </c>
      <c r="G193">
        <v>8</v>
      </c>
      <c r="H193" t="s">
        <v>12</v>
      </c>
      <c r="I193">
        <v>100</v>
      </c>
      <c r="K193">
        <f t="shared" si="12"/>
        <v>86</v>
      </c>
      <c r="L193" t="str">
        <f t="shared" si="13"/>
        <v>AS-86</v>
      </c>
      <c r="M193">
        <f t="shared" si="14"/>
        <v>0.94400000000000006</v>
      </c>
      <c r="N193">
        <f t="shared" si="15"/>
        <v>0.73426608110163694</v>
      </c>
      <c r="O193" t="str">
        <f t="shared" si="16"/>
        <v>AS-860.944</v>
      </c>
      <c r="P193" t="str">
        <f t="shared" si="17"/>
        <v/>
      </c>
    </row>
    <row r="194" spans="1:16" x14ac:dyDescent="0.25">
      <c r="A194">
        <v>33</v>
      </c>
      <c r="B194">
        <v>54</v>
      </c>
      <c r="C194" t="s">
        <v>570</v>
      </c>
      <c r="D194">
        <v>0</v>
      </c>
      <c r="E194">
        <v>484</v>
      </c>
      <c r="F194" t="s">
        <v>17</v>
      </c>
      <c r="G194">
        <v>26</v>
      </c>
      <c r="H194" t="s">
        <v>12</v>
      </c>
      <c r="I194">
        <v>100</v>
      </c>
      <c r="K194">
        <f t="shared" ref="K194:K257" si="18">A194+B194</f>
        <v>87</v>
      </c>
      <c r="L194" t="str">
        <f t="shared" ref="L194:L257" si="19">UPPER(SUBSTITUTE(C194,K194,""))&amp;"-"&amp;K194&amp;IF(H194="IT","M","")</f>
        <v>AS-87</v>
      </c>
      <c r="M194">
        <f t="shared" ref="M194:M257" si="20">E194*VLOOKUP(F194,_TimeConvert,2,FALSE)</f>
        <v>0.48399999999999999</v>
      </c>
      <c r="N194">
        <f t="shared" ref="N194:N257" si="21">LN(2)/M194</f>
        <v>1.4321222738841846</v>
      </c>
      <c r="O194" t="str">
        <f t="shared" ref="O194:O257" si="22">L194&amp;M194</f>
        <v>AS-870.484</v>
      </c>
      <c r="P194" t="str">
        <f t="shared" ref="P194:P257" si="23">IF(AND(RIGHT(L195,1)="M",M194=M195),"Delete","")</f>
        <v/>
      </c>
    </row>
    <row r="195" spans="1:16" x14ac:dyDescent="0.25">
      <c r="A195">
        <v>33</v>
      </c>
      <c r="B195">
        <v>55</v>
      </c>
      <c r="C195" t="s">
        <v>568</v>
      </c>
      <c r="D195">
        <v>0</v>
      </c>
      <c r="E195">
        <v>200</v>
      </c>
      <c r="F195" t="s">
        <v>17</v>
      </c>
      <c r="G195">
        <f>200-90</f>
        <v>110</v>
      </c>
      <c r="H195" t="s">
        <v>12</v>
      </c>
      <c r="I195">
        <v>100</v>
      </c>
      <c r="K195">
        <f t="shared" si="18"/>
        <v>88</v>
      </c>
      <c r="L195" t="str">
        <f t="shared" si="19"/>
        <v>AS-88</v>
      </c>
      <c r="M195">
        <f t="shared" si="20"/>
        <v>0.2</v>
      </c>
      <c r="N195">
        <f t="shared" si="21"/>
        <v>3.4657359027997261</v>
      </c>
      <c r="O195" t="str">
        <f t="shared" si="22"/>
        <v>AS-880.2</v>
      </c>
      <c r="P195" t="str">
        <f t="shared" si="23"/>
        <v/>
      </c>
    </row>
    <row r="196" spans="1:16" x14ac:dyDescent="0.25">
      <c r="A196">
        <v>85</v>
      </c>
      <c r="B196">
        <v>106</v>
      </c>
      <c r="C196" t="s">
        <v>2344</v>
      </c>
      <c r="D196">
        <v>0</v>
      </c>
      <c r="E196">
        <v>1.7</v>
      </c>
      <c r="F196" t="s">
        <v>17</v>
      </c>
      <c r="G196">
        <f>1.1-0.5</f>
        <v>0.60000000000000009</v>
      </c>
      <c r="H196" t="s">
        <v>27</v>
      </c>
      <c r="I196">
        <v>100</v>
      </c>
      <c r="K196">
        <f t="shared" si="18"/>
        <v>191</v>
      </c>
      <c r="L196" t="str">
        <f t="shared" si="19"/>
        <v>AT-191</v>
      </c>
      <c r="M196">
        <f t="shared" si="20"/>
        <v>1.6999999999999999E-3</v>
      </c>
      <c r="N196">
        <f t="shared" si="21"/>
        <v>407.73363562349726</v>
      </c>
      <c r="O196" t="str">
        <f t="shared" si="22"/>
        <v>AT-1910.0017</v>
      </c>
      <c r="P196" t="str">
        <f t="shared" si="23"/>
        <v/>
      </c>
    </row>
    <row r="197" spans="1:16" x14ac:dyDescent="0.25">
      <c r="A197">
        <v>85</v>
      </c>
      <c r="B197">
        <v>107</v>
      </c>
      <c r="C197" t="s">
        <v>2345</v>
      </c>
      <c r="D197" t="s">
        <v>70</v>
      </c>
      <c r="E197">
        <v>88</v>
      </c>
      <c r="F197" t="s">
        <v>17</v>
      </c>
      <c r="G197">
        <v>6</v>
      </c>
      <c r="H197" t="s">
        <v>27</v>
      </c>
      <c r="I197">
        <v>100</v>
      </c>
      <c r="K197">
        <f t="shared" si="18"/>
        <v>192</v>
      </c>
      <c r="L197" t="str">
        <f t="shared" si="19"/>
        <v>AT-192</v>
      </c>
      <c r="M197">
        <f t="shared" si="20"/>
        <v>8.7999999999999995E-2</v>
      </c>
      <c r="N197">
        <f t="shared" si="21"/>
        <v>7.8766725063630147</v>
      </c>
      <c r="O197" t="str">
        <f t="shared" si="22"/>
        <v>AT-1920.088</v>
      </c>
      <c r="P197" t="str">
        <f t="shared" si="23"/>
        <v/>
      </c>
    </row>
    <row r="198" spans="1:16" x14ac:dyDescent="0.25">
      <c r="A198">
        <v>85</v>
      </c>
      <c r="B198">
        <v>107</v>
      </c>
      <c r="C198" t="s">
        <v>2345</v>
      </c>
      <c r="D198" t="s">
        <v>70</v>
      </c>
      <c r="E198">
        <v>11.5</v>
      </c>
      <c r="F198" t="s">
        <v>17</v>
      </c>
      <c r="G198">
        <v>0.6</v>
      </c>
      <c r="H198" t="s">
        <v>27</v>
      </c>
      <c r="I198">
        <v>100</v>
      </c>
      <c r="K198">
        <f t="shared" si="18"/>
        <v>192</v>
      </c>
      <c r="L198" t="str">
        <f t="shared" si="19"/>
        <v>AT-192</v>
      </c>
      <c r="M198">
        <f t="shared" si="20"/>
        <v>1.15E-2</v>
      </c>
      <c r="N198">
        <f t="shared" si="21"/>
        <v>60.27366787477785</v>
      </c>
      <c r="O198" t="str">
        <f t="shared" si="22"/>
        <v>AT-1920.0115</v>
      </c>
      <c r="P198" t="str">
        <f t="shared" si="23"/>
        <v/>
      </c>
    </row>
    <row r="199" spans="1:16" x14ac:dyDescent="0.25">
      <c r="A199">
        <v>85</v>
      </c>
      <c r="B199">
        <v>108</v>
      </c>
      <c r="C199" t="s">
        <v>2342</v>
      </c>
      <c r="D199">
        <v>0</v>
      </c>
      <c r="E199">
        <v>28</v>
      </c>
      <c r="F199" t="s">
        <v>17</v>
      </c>
      <c r="G199">
        <f>5-4</f>
        <v>1</v>
      </c>
      <c r="H199" t="s">
        <v>27</v>
      </c>
      <c r="I199">
        <v>100</v>
      </c>
      <c r="K199">
        <f t="shared" si="18"/>
        <v>193</v>
      </c>
      <c r="L199" t="str">
        <f t="shared" si="19"/>
        <v>AT-193</v>
      </c>
      <c r="M199">
        <f t="shared" si="20"/>
        <v>2.8000000000000001E-2</v>
      </c>
      <c r="N199">
        <f t="shared" si="21"/>
        <v>24.755256448569472</v>
      </c>
      <c r="O199" t="str">
        <f t="shared" si="22"/>
        <v>AT-1930.028</v>
      </c>
      <c r="P199" t="str">
        <f t="shared" si="23"/>
        <v/>
      </c>
    </row>
    <row r="200" spans="1:16" x14ac:dyDescent="0.25">
      <c r="A200">
        <v>85</v>
      </c>
      <c r="B200">
        <v>109</v>
      </c>
      <c r="C200" t="s">
        <v>2343</v>
      </c>
      <c r="D200" t="s">
        <v>70</v>
      </c>
      <c r="E200">
        <v>286</v>
      </c>
      <c r="F200" t="s">
        <v>17</v>
      </c>
      <c r="G200">
        <v>7</v>
      </c>
      <c r="H200" t="s">
        <v>27</v>
      </c>
      <c r="I200">
        <v>100</v>
      </c>
      <c r="K200">
        <f t="shared" si="18"/>
        <v>194</v>
      </c>
      <c r="L200" t="str">
        <f t="shared" si="19"/>
        <v>AT-194</v>
      </c>
      <c r="M200">
        <f t="shared" si="20"/>
        <v>0.28600000000000003</v>
      </c>
      <c r="N200">
        <f t="shared" si="21"/>
        <v>2.4235915404193888</v>
      </c>
      <c r="O200" t="str">
        <f t="shared" si="22"/>
        <v>AT-1940.286</v>
      </c>
      <c r="P200" t="str">
        <f t="shared" si="23"/>
        <v/>
      </c>
    </row>
    <row r="201" spans="1:16" x14ac:dyDescent="0.25">
      <c r="A201">
        <v>85</v>
      </c>
      <c r="B201">
        <v>109</v>
      </c>
      <c r="C201" t="s">
        <v>2343</v>
      </c>
      <c r="D201">
        <v>0.01</v>
      </c>
      <c r="E201">
        <v>323</v>
      </c>
      <c r="F201" t="s">
        <v>17</v>
      </c>
      <c r="G201">
        <v>7</v>
      </c>
      <c r="H201" t="s">
        <v>77</v>
      </c>
      <c r="K201">
        <f t="shared" si="18"/>
        <v>194</v>
      </c>
      <c r="L201" t="str">
        <f t="shared" si="19"/>
        <v>AT-194M</v>
      </c>
      <c r="M201">
        <f t="shared" si="20"/>
        <v>0.32300000000000001</v>
      </c>
      <c r="N201">
        <f t="shared" si="21"/>
        <v>2.1459665032815645</v>
      </c>
      <c r="O201" t="str">
        <f t="shared" si="22"/>
        <v>AT-194M0.323</v>
      </c>
      <c r="P201" t="str">
        <f t="shared" si="23"/>
        <v/>
      </c>
    </row>
    <row r="202" spans="1:16" x14ac:dyDescent="0.25">
      <c r="A202">
        <v>85</v>
      </c>
      <c r="B202">
        <v>110</v>
      </c>
      <c r="C202" t="s">
        <v>2355</v>
      </c>
      <c r="D202">
        <v>0</v>
      </c>
      <c r="E202">
        <v>309</v>
      </c>
      <c r="F202" t="s">
        <v>17</v>
      </c>
      <c r="G202">
        <v>19</v>
      </c>
      <c r="H202" t="s">
        <v>27</v>
      </c>
      <c r="I202">
        <v>100</v>
      </c>
      <c r="K202">
        <f t="shared" si="18"/>
        <v>195</v>
      </c>
      <c r="L202" t="str">
        <f t="shared" si="19"/>
        <v>AT-195</v>
      </c>
      <c r="M202">
        <f t="shared" si="20"/>
        <v>0.309</v>
      </c>
      <c r="N202">
        <f t="shared" si="21"/>
        <v>2.2431947590936741</v>
      </c>
      <c r="O202" t="str">
        <f t="shared" si="22"/>
        <v>AT-1950.309</v>
      </c>
      <c r="P202" t="str">
        <f t="shared" si="23"/>
        <v/>
      </c>
    </row>
    <row r="203" spans="1:16" x14ac:dyDescent="0.25">
      <c r="A203">
        <v>85</v>
      </c>
      <c r="B203">
        <v>110</v>
      </c>
      <c r="C203" t="s">
        <v>2355</v>
      </c>
      <c r="D203">
        <v>3.3000000000000002E-2</v>
      </c>
      <c r="E203">
        <v>144</v>
      </c>
      <c r="F203" t="s">
        <v>17</v>
      </c>
      <c r="G203">
        <v>3</v>
      </c>
      <c r="H203" t="s">
        <v>77</v>
      </c>
      <c r="I203">
        <v>12</v>
      </c>
      <c r="J203">
        <v>4</v>
      </c>
      <c r="K203">
        <f t="shared" si="18"/>
        <v>195</v>
      </c>
      <c r="L203" t="str">
        <f t="shared" si="19"/>
        <v>AT-195M</v>
      </c>
      <c r="M203">
        <f t="shared" si="20"/>
        <v>0.14400000000000002</v>
      </c>
      <c r="N203">
        <f t="shared" si="21"/>
        <v>4.813522087221842</v>
      </c>
      <c r="O203" t="str">
        <f t="shared" si="22"/>
        <v>AT-195M0.144</v>
      </c>
      <c r="P203" t="str">
        <f t="shared" si="23"/>
        <v/>
      </c>
    </row>
    <row r="204" spans="1:16" x14ac:dyDescent="0.25">
      <c r="A204">
        <v>85</v>
      </c>
      <c r="B204">
        <v>111</v>
      </c>
      <c r="C204" t="s">
        <v>2353</v>
      </c>
      <c r="D204">
        <v>0</v>
      </c>
      <c r="E204">
        <v>377</v>
      </c>
      <c r="F204" t="s">
        <v>17</v>
      </c>
      <c r="G204">
        <v>4</v>
      </c>
      <c r="H204" t="s">
        <v>27</v>
      </c>
      <c r="I204">
        <v>97.5</v>
      </c>
      <c r="J204">
        <v>0.3</v>
      </c>
      <c r="K204">
        <f t="shared" si="18"/>
        <v>196</v>
      </c>
      <c r="L204" t="str">
        <f t="shared" si="19"/>
        <v>AT-196</v>
      </c>
      <c r="M204">
        <f t="shared" si="20"/>
        <v>0.377</v>
      </c>
      <c r="N204">
        <f t="shared" si="21"/>
        <v>1.8385866858353985</v>
      </c>
      <c r="O204" t="str">
        <f t="shared" si="22"/>
        <v>AT-1960.377</v>
      </c>
      <c r="P204" t="str">
        <f t="shared" si="23"/>
        <v/>
      </c>
    </row>
    <row r="205" spans="1:16" x14ac:dyDescent="0.25">
      <c r="A205">
        <v>85</v>
      </c>
      <c r="B205">
        <v>112</v>
      </c>
      <c r="C205" t="s">
        <v>2354</v>
      </c>
      <c r="D205">
        <v>0</v>
      </c>
      <c r="E205">
        <v>388</v>
      </c>
      <c r="F205" t="s">
        <v>17</v>
      </c>
      <c r="G205">
        <v>6</v>
      </c>
      <c r="H205" t="s">
        <v>27</v>
      </c>
      <c r="I205">
        <v>96.1</v>
      </c>
      <c r="J205">
        <v>1.2</v>
      </c>
      <c r="K205">
        <f t="shared" si="18"/>
        <v>197</v>
      </c>
      <c r="L205" t="str">
        <f t="shared" si="19"/>
        <v>AT-197</v>
      </c>
      <c r="M205">
        <f t="shared" si="20"/>
        <v>0.38800000000000001</v>
      </c>
      <c r="N205">
        <f t="shared" si="21"/>
        <v>1.7864618055668693</v>
      </c>
      <c r="O205" t="str">
        <f t="shared" si="22"/>
        <v>AT-1970.388</v>
      </c>
      <c r="P205" t="str">
        <f t="shared" si="23"/>
        <v/>
      </c>
    </row>
    <row r="206" spans="1:16" x14ac:dyDescent="0.25">
      <c r="A206">
        <v>85</v>
      </c>
      <c r="B206">
        <v>112</v>
      </c>
      <c r="C206" t="s">
        <v>2354</v>
      </c>
      <c r="D206">
        <v>5.1999999999999998E-2</v>
      </c>
      <c r="E206">
        <v>2</v>
      </c>
      <c r="F206" t="s">
        <v>11</v>
      </c>
      <c r="G206">
        <v>0.2</v>
      </c>
      <c r="H206" t="s">
        <v>77</v>
      </c>
      <c r="K206">
        <f t="shared" si="18"/>
        <v>197</v>
      </c>
      <c r="L206" t="str">
        <f t="shared" si="19"/>
        <v>AT-197M</v>
      </c>
      <c r="M206">
        <f t="shared" si="20"/>
        <v>2</v>
      </c>
      <c r="N206">
        <f t="shared" si="21"/>
        <v>0.34657359027997264</v>
      </c>
      <c r="O206" t="str">
        <f t="shared" si="22"/>
        <v>AT-197M2</v>
      </c>
      <c r="P206" t="str">
        <f t="shared" si="23"/>
        <v/>
      </c>
    </row>
    <row r="207" spans="1:16" x14ac:dyDescent="0.25">
      <c r="A207">
        <v>85</v>
      </c>
      <c r="B207">
        <v>113</v>
      </c>
      <c r="C207" t="s">
        <v>2351</v>
      </c>
      <c r="D207">
        <v>0</v>
      </c>
      <c r="E207">
        <v>4.47</v>
      </c>
      <c r="F207" t="s">
        <v>11</v>
      </c>
      <c r="G207">
        <v>0.1</v>
      </c>
      <c r="H207" t="s">
        <v>27</v>
      </c>
      <c r="I207">
        <v>90</v>
      </c>
      <c r="J207">
        <v>10</v>
      </c>
      <c r="K207">
        <f t="shared" si="18"/>
        <v>198</v>
      </c>
      <c r="L207" t="str">
        <f t="shared" si="19"/>
        <v>AT-198</v>
      </c>
      <c r="M207">
        <f t="shared" si="20"/>
        <v>4.47</v>
      </c>
      <c r="N207">
        <f t="shared" si="21"/>
        <v>0.15506648334674392</v>
      </c>
      <c r="O207" t="str">
        <f t="shared" si="22"/>
        <v>AT-1984.47</v>
      </c>
      <c r="P207" t="str">
        <f t="shared" si="23"/>
        <v/>
      </c>
    </row>
    <row r="208" spans="1:16" x14ac:dyDescent="0.25">
      <c r="A208">
        <v>85</v>
      </c>
      <c r="B208">
        <v>113</v>
      </c>
      <c r="C208" t="s">
        <v>2351</v>
      </c>
      <c r="D208">
        <v>0.26500000000000001</v>
      </c>
      <c r="E208">
        <v>1.22</v>
      </c>
      <c r="F208" t="s">
        <v>11</v>
      </c>
      <c r="G208">
        <v>0.05</v>
      </c>
      <c r="H208" t="s">
        <v>27</v>
      </c>
      <c r="I208">
        <v>84</v>
      </c>
      <c r="J208">
        <v>16</v>
      </c>
      <c r="K208">
        <f t="shared" si="18"/>
        <v>198</v>
      </c>
      <c r="L208" t="str">
        <f t="shared" si="19"/>
        <v>AT-198</v>
      </c>
      <c r="M208">
        <f t="shared" si="20"/>
        <v>1.22</v>
      </c>
      <c r="N208">
        <f t="shared" si="21"/>
        <v>0.56815342668847979</v>
      </c>
      <c r="O208" t="str">
        <f t="shared" si="22"/>
        <v>AT-1981.22</v>
      </c>
      <c r="P208" t="str">
        <f t="shared" si="23"/>
        <v/>
      </c>
    </row>
    <row r="209" spans="1:16" x14ac:dyDescent="0.25">
      <c r="A209">
        <v>85</v>
      </c>
      <c r="B209">
        <v>114</v>
      </c>
      <c r="C209" t="s">
        <v>2352</v>
      </c>
      <c r="D209">
        <v>0</v>
      </c>
      <c r="E209">
        <v>6.97</v>
      </c>
      <c r="F209" t="s">
        <v>11</v>
      </c>
      <c r="G209">
        <v>0.13</v>
      </c>
      <c r="H209" t="s">
        <v>27</v>
      </c>
      <c r="I209">
        <v>92</v>
      </c>
      <c r="K209">
        <f t="shared" si="18"/>
        <v>199</v>
      </c>
      <c r="L209" t="str">
        <f t="shared" si="19"/>
        <v>AT-199</v>
      </c>
      <c r="M209">
        <f t="shared" si="20"/>
        <v>6.97</v>
      </c>
      <c r="N209">
        <f t="shared" si="21"/>
        <v>9.9447228200852986E-2</v>
      </c>
      <c r="O209" t="str">
        <f t="shared" si="22"/>
        <v>AT-1996.97</v>
      </c>
      <c r="P209" t="str">
        <f t="shared" si="23"/>
        <v/>
      </c>
    </row>
    <row r="210" spans="1:16" x14ac:dyDescent="0.25">
      <c r="A210">
        <v>85</v>
      </c>
      <c r="B210">
        <v>114</v>
      </c>
      <c r="C210" t="s">
        <v>2352</v>
      </c>
      <c r="D210">
        <v>0.24399999999999999</v>
      </c>
      <c r="E210">
        <v>273</v>
      </c>
      <c r="F210" t="s">
        <v>17</v>
      </c>
      <c r="G210">
        <v>9</v>
      </c>
      <c r="H210" t="s">
        <v>77</v>
      </c>
      <c r="I210">
        <v>99</v>
      </c>
      <c r="K210">
        <f t="shared" si="18"/>
        <v>199</v>
      </c>
      <c r="L210" t="str">
        <f t="shared" si="19"/>
        <v>AT-199M</v>
      </c>
      <c r="M210">
        <f t="shared" si="20"/>
        <v>0.27300000000000002</v>
      </c>
      <c r="N210">
        <f t="shared" si="21"/>
        <v>2.5390006613917406</v>
      </c>
      <c r="O210" t="str">
        <f t="shared" si="22"/>
        <v>AT-199M0.273</v>
      </c>
      <c r="P210" t="str">
        <f t="shared" si="23"/>
        <v/>
      </c>
    </row>
    <row r="211" spans="1:16" x14ac:dyDescent="0.25">
      <c r="A211">
        <v>85</v>
      </c>
      <c r="B211">
        <v>115</v>
      </c>
      <c r="C211" t="s">
        <v>2349</v>
      </c>
      <c r="D211">
        <v>0</v>
      </c>
      <c r="E211">
        <v>43</v>
      </c>
      <c r="F211" t="s">
        <v>11</v>
      </c>
      <c r="G211">
        <v>1</v>
      </c>
      <c r="H211" t="s">
        <v>27</v>
      </c>
      <c r="I211">
        <v>53</v>
      </c>
      <c r="J211">
        <v>4</v>
      </c>
      <c r="K211">
        <f t="shared" si="18"/>
        <v>200</v>
      </c>
      <c r="L211" t="str">
        <f t="shared" si="19"/>
        <v>AT-200</v>
      </c>
      <c r="M211">
        <f t="shared" si="20"/>
        <v>43</v>
      </c>
      <c r="N211">
        <f t="shared" si="21"/>
        <v>1.6119701873487099E-2</v>
      </c>
      <c r="O211" t="str">
        <f t="shared" si="22"/>
        <v>AT-20043</v>
      </c>
      <c r="P211" t="str">
        <f t="shared" si="23"/>
        <v/>
      </c>
    </row>
    <row r="212" spans="1:16" x14ac:dyDescent="0.25">
      <c r="A212">
        <v>85</v>
      </c>
      <c r="B212">
        <v>115</v>
      </c>
      <c r="C212" t="s">
        <v>2349</v>
      </c>
      <c r="D212">
        <v>0.113</v>
      </c>
      <c r="E212">
        <v>47</v>
      </c>
      <c r="F212" t="s">
        <v>11</v>
      </c>
      <c r="G212">
        <v>1</v>
      </c>
      <c r="H212" t="s">
        <v>27</v>
      </c>
      <c r="I212">
        <v>43</v>
      </c>
      <c r="J212">
        <v>7</v>
      </c>
      <c r="K212">
        <f t="shared" si="18"/>
        <v>200</v>
      </c>
      <c r="L212" t="str">
        <f t="shared" si="19"/>
        <v>AT-200</v>
      </c>
      <c r="M212">
        <f t="shared" si="20"/>
        <v>47</v>
      </c>
      <c r="N212">
        <f t="shared" si="21"/>
        <v>1.4747812352339261E-2</v>
      </c>
      <c r="O212" t="str">
        <f t="shared" si="22"/>
        <v>AT-20047</v>
      </c>
      <c r="P212" t="str">
        <f t="shared" si="23"/>
        <v/>
      </c>
    </row>
    <row r="213" spans="1:16" x14ac:dyDescent="0.25">
      <c r="A213">
        <v>85</v>
      </c>
      <c r="B213">
        <v>115</v>
      </c>
      <c r="C213" t="s">
        <v>2349</v>
      </c>
      <c r="D213">
        <v>0.34399999999999997</v>
      </c>
      <c r="E213">
        <v>6.4</v>
      </c>
      <c r="F213" t="s">
        <v>11</v>
      </c>
      <c r="G213">
        <v>0.5</v>
      </c>
      <c r="H213" t="s">
        <v>77</v>
      </c>
      <c r="I213">
        <v>89.5</v>
      </c>
      <c r="J213">
        <v>0.3</v>
      </c>
      <c r="K213">
        <f t="shared" si="18"/>
        <v>200</v>
      </c>
      <c r="L213" t="str">
        <f t="shared" si="19"/>
        <v>AT-200M</v>
      </c>
      <c r="M213">
        <f t="shared" si="20"/>
        <v>6.4</v>
      </c>
      <c r="N213">
        <f t="shared" si="21"/>
        <v>0.10830424696249144</v>
      </c>
      <c r="O213" t="str">
        <f t="shared" si="22"/>
        <v>AT-200M6.4</v>
      </c>
      <c r="P213" t="str">
        <f t="shared" si="23"/>
        <v/>
      </c>
    </row>
    <row r="214" spans="1:16" x14ac:dyDescent="0.25">
      <c r="A214">
        <v>85</v>
      </c>
      <c r="B214">
        <v>116</v>
      </c>
      <c r="C214" t="s">
        <v>2350</v>
      </c>
      <c r="D214">
        <v>0</v>
      </c>
      <c r="E214">
        <v>85</v>
      </c>
      <c r="F214" t="s">
        <v>11</v>
      </c>
      <c r="G214">
        <v>2</v>
      </c>
      <c r="H214" t="s">
        <v>27</v>
      </c>
      <c r="I214">
        <v>71</v>
      </c>
      <c r="J214">
        <v>7</v>
      </c>
      <c r="K214">
        <f t="shared" si="18"/>
        <v>201</v>
      </c>
      <c r="L214" t="str">
        <f t="shared" si="19"/>
        <v>AT-201</v>
      </c>
      <c r="M214">
        <f t="shared" si="20"/>
        <v>85</v>
      </c>
      <c r="N214">
        <f t="shared" si="21"/>
        <v>8.1546727124699441E-3</v>
      </c>
      <c r="O214" t="str">
        <f t="shared" si="22"/>
        <v>AT-20185</v>
      </c>
      <c r="P214" t="str">
        <f t="shared" si="23"/>
        <v/>
      </c>
    </row>
    <row r="215" spans="1:16" x14ac:dyDescent="0.25">
      <c r="A215">
        <v>85</v>
      </c>
      <c r="B215">
        <v>117</v>
      </c>
      <c r="C215" t="s">
        <v>2347</v>
      </c>
      <c r="D215">
        <v>0</v>
      </c>
      <c r="E215">
        <v>184</v>
      </c>
      <c r="F215" t="s">
        <v>11</v>
      </c>
      <c r="G215">
        <v>1</v>
      </c>
      <c r="H215" t="s">
        <v>36</v>
      </c>
      <c r="I215">
        <v>88</v>
      </c>
      <c r="J215">
        <v>7</v>
      </c>
      <c r="K215">
        <f t="shared" si="18"/>
        <v>202</v>
      </c>
      <c r="L215" t="str">
        <f t="shared" si="19"/>
        <v>AT-202</v>
      </c>
      <c r="M215">
        <f t="shared" si="20"/>
        <v>184</v>
      </c>
      <c r="N215">
        <f t="shared" si="21"/>
        <v>3.7671042421736156E-3</v>
      </c>
      <c r="O215" t="str">
        <f t="shared" si="22"/>
        <v>AT-202184</v>
      </c>
      <c r="P215" t="str">
        <f t="shared" si="23"/>
        <v/>
      </c>
    </row>
    <row r="216" spans="1:16" x14ac:dyDescent="0.25">
      <c r="A216">
        <v>85</v>
      </c>
      <c r="B216">
        <v>117</v>
      </c>
      <c r="C216" t="s">
        <v>2347</v>
      </c>
      <c r="D216">
        <v>0.19</v>
      </c>
      <c r="E216">
        <v>182</v>
      </c>
      <c r="F216" t="s">
        <v>11</v>
      </c>
      <c r="G216">
        <v>2</v>
      </c>
      <c r="H216" t="s">
        <v>36</v>
      </c>
      <c r="I216">
        <v>91.4</v>
      </c>
      <c r="J216">
        <v>1.1000000000000001</v>
      </c>
      <c r="K216">
        <f t="shared" si="18"/>
        <v>202</v>
      </c>
      <c r="L216" t="str">
        <f t="shared" si="19"/>
        <v>AT-202</v>
      </c>
      <c r="M216">
        <f t="shared" si="20"/>
        <v>182</v>
      </c>
      <c r="N216">
        <f t="shared" si="21"/>
        <v>3.8085009920876115E-3</v>
      </c>
      <c r="O216" t="str">
        <f t="shared" si="22"/>
        <v>AT-202182</v>
      </c>
      <c r="P216" t="str">
        <f t="shared" si="23"/>
        <v/>
      </c>
    </row>
    <row r="217" spans="1:16" x14ac:dyDescent="0.25">
      <c r="A217">
        <v>85</v>
      </c>
      <c r="B217">
        <v>117</v>
      </c>
      <c r="C217" t="s">
        <v>2347</v>
      </c>
      <c r="D217">
        <v>0.59</v>
      </c>
      <c r="E217">
        <v>0.46</v>
      </c>
      <c r="F217" t="s">
        <v>11</v>
      </c>
      <c r="G217">
        <v>0.05</v>
      </c>
      <c r="H217" t="s">
        <v>77</v>
      </c>
      <c r="I217">
        <v>99.903999999999996</v>
      </c>
      <c r="J217">
        <v>1.0999999999999999E-2</v>
      </c>
      <c r="K217">
        <f t="shared" si="18"/>
        <v>202</v>
      </c>
      <c r="L217" t="str">
        <f t="shared" si="19"/>
        <v>AT-202M</v>
      </c>
      <c r="M217">
        <f t="shared" si="20"/>
        <v>0.46</v>
      </c>
      <c r="N217">
        <f t="shared" si="21"/>
        <v>1.5068416968694462</v>
      </c>
      <c r="O217" t="str">
        <f t="shared" si="22"/>
        <v>AT-202M0.46</v>
      </c>
      <c r="P217" t="str">
        <f t="shared" si="23"/>
        <v/>
      </c>
    </row>
    <row r="218" spans="1:16" x14ac:dyDescent="0.25">
      <c r="A218">
        <v>85</v>
      </c>
      <c r="B218">
        <v>118</v>
      </c>
      <c r="C218" t="s">
        <v>2348</v>
      </c>
      <c r="D218">
        <v>0</v>
      </c>
      <c r="E218">
        <v>7.4</v>
      </c>
      <c r="F218" t="s">
        <v>43</v>
      </c>
      <c r="G218">
        <v>0.1</v>
      </c>
      <c r="H218" t="s">
        <v>36</v>
      </c>
      <c r="I218">
        <v>69</v>
      </c>
      <c r="J218">
        <v>3</v>
      </c>
      <c r="K218">
        <f t="shared" si="18"/>
        <v>203</v>
      </c>
      <c r="L218" t="str">
        <f t="shared" si="19"/>
        <v>AT-203</v>
      </c>
      <c r="M218">
        <f t="shared" si="20"/>
        <v>444</v>
      </c>
      <c r="N218">
        <f t="shared" si="21"/>
        <v>1.5611422985584353E-3</v>
      </c>
      <c r="O218" t="str">
        <f t="shared" si="22"/>
        <v>AT-203444</v>
      </c>
      <c r="P218" t="str">
        <f t="shared" si="23"/>
        <v/>
      </c>
    </row>
    <row r="219" spans="1:16" x14ac:dyDescent="0.25">
      <c r="A219">
        <v>85</v>
      </c>
      <c r="B219">
        <v>119</v>
      </c>
      <c r="C219" t="s">
        <v>2346</v>
      </c>
      <c r="D219">
        <v>0</v>
      </c>
      <c r="E219">
        <v>9.1999999999999993</v>
      </c>
      <c r="F219" t="s">
        <v>43</v>
      </c>
      <c r="G219">
        <v>0.1</v>
      </c>
      <c r="H219" t="s">
        <v>36</v>
      </c>
      <c r="I219">
        <v>96.1</v>
      </c>
      <c r="J219">
        <v>0.2</v>
      </c>
      <c r="K219">
        <f t="shared" si="18"/>
        <v>204</v>
      </c>
      <c r="L219" t="str">
        <f t="shared" si="19"/>
        <v>AT-204</v>
      </c>
      <c r="M219">
        <f t="shared" si="20"/>
        <v>552</v>
      </c>
      <c r="N219">
        <f t="shared" si="21"/>
        <v>1.2557014140578719E-3</v>
      </c>
      <c r="O219" t="str">
        <f t="shared" si="22"/>
        <v>AT-204552</v>
      </c>
      <c r="P219" t="str">
        <f t="shared" si="23"/>
        <v/>
      </c>
    </row>
    <row r="220" spans="1:16" x14ac:dyDescent="0.25">
      <c r="A220">
        <v>85</v>
      </c>
      <c r="B220">
        <v>119</v>
      </c>
      <c r="C220" t="s">
        <v>2346</v>
      </c>
      <c r="D220">
        <v>0.58729999999999905</v>
      </c>
      <c r="E220">
        <v>108</v>
      </c>
      <c r="F220" t="s">
        <v>17</v>
      </c>
      <c r="G220">
        <v>10</v>
      </c>
      <c r="H220" t="s">
        <v>77</v>
      </c>
      <c r="I220">
        <v>100</v>
      </c>
      <c r="K220">
        <f t="shared" si="18"/>
        <v>204</v>
      </c>
      <c r="L220" t="str">
        <f t="shared" si="19"/>
        <v>AT-204M</v>
      </c>
      <c r="M220">
        <f t="shared" si="20"/>
        <v>0.108</v>
      </c>
      <c r="N220">
        <f t="shared" si="21"/>
        <v>6.418029449629123</v>
      </c>
      <c r="O220" t="str">
        <f t="shared" si="22"/>
        <v>AT-204M0.108</v>
      </c>
      <c r="P220" t="str">
        <f t="shared" si="23"/>
        <v/>
      </c>
    </row>
    <row r="221" spans="1:16" x14ac:dyDescent="0.25">
      <c r="A221">
        <v>85</v>
      </c>
      <c r="B221">
        <v>120</v>
      </c>
      <c r="C221" t="s">
        <v>2364</v>
      </c>
      <c r="D221">
        <v>0</v>
      </c>
      <c r="E221">
        <v>26.9</v>
      </c>
      <c r="F221" t="s">
        <v>43</v>
      </c>
      <c r="G221">
        <v>0.8</v>
      </c>
      <c r="H221" t="s">
        <v>36</v>
      </c>
      <c r="I221">
        <v>90</v>
      </c>
      <c r="J221">
        <v>2</v>
      </c>
      <c r="K221">
        <f t="shared" si="18"/>
        <v>205</v>
      </c>
      <c r="L221" t="str">
        <f t="shared" si="19"/>
        <v>AT-205</v>
      </c>
      <c r="M221">
        <f t="shared" si="20"/>
        <v>1614</v>
      </c>
      <c r="N221">
        <f t="shared" si="21"/>
        <v>4.2945921967778517E-4</v>
      </c>
      <c r="O221" t="str">
        <f t="shared" si="22"/>
        <v>AT-2051614</v>
      </c>
      <c r="P221" t="str">
        <f t="shared" si="23"/>
        <v/>
      </c>
    </row>
    <row r="222" spans="1:16" x14ac:dyDescent="0.25">
      <c r="A222">
        <v>85</v>
      </c>
      <c r="B222">
        <v>121</v>
      </c>
      <c r="C222" t="s">
        <v>2365</v>
      </c>
      <c r="D222">
        <v>0</v>
      </c>
      <c r="E222">
        <v>30.5</v>
      </c>
      <c r="F222" t="s">
        <v>43</v>
      </c>
      <c r="G222">
        <v>0.6</v>
      </c>
      <c r="H222" t="s">
        <v>36</v>
      </c>
      <c r="I222">
        <v>99.1</v>
      </c>
      <c r="J222">
        <v>0.1</v>
      </c>
      <c r="K222">
        <f t="shared" si="18"/>
        <v>206</v>
      </c>
      <c r="L222" t="str">
        <f t="shared" si="19"/>
        <v>AT-206</v>
      </c>
      <c r="M222">
        <f t="shared" si="20"/>
        <v>1830</v>
      </c>
      <c r="N222">
        <f t="shared" si="21"/>
        <v>3.7876895112565315E-4</v>
      </c>
      <c r="O222" t="str">
        <f t="shared" si="22"/>
        <v>AT-2061830</v>
      </c>
      <c r="P222" t="str">
        <f t="shared" si="23"/>
        <v/>
      </c>
    </row>
    <row r="223" spans="1:16" x14ac:dyDescent="0.25">
      <c r="A223">
        <v>85</v>
      </c>
      <c r="B223">
        <v>122</v>
      </c>
      <c r="C223" t="s">
        <v>2362</v>
      </c>
      <c r="D223">
        <v>0</v>
      </c>
      <c r="E223">
        <v>1.81</v>
      </c>
      <c r="F223" t="s">
        <v>109</v>
      </c>
      <c r="G223">
        <v>0.03</v>
      </c>
      <c r="H223" t="s">
        <v>36</v>
      </c>
      <c r="I223">
        <v>90</v>
      </c>
      <c r="K223">
        <f t="shared" si="18"/>
        <v>207</v>
      </c>
      <c r="L223" t="str">
        <f t="shared" si="19"/>
        <v>AT-207</v>
      </c>
      <c r="M223">
        <f t="shared" si="20"/>
        <v>6516</v>
      </c>
      <c r="N223">
        <f t="shared" si="21"/>
        <v>1.0637617872313464E-4</v>
      </c>
      <c r="O223" t="str">
        <f t="shared" si="22"/>
        <v>AT-2076516</v>
      </c>
      <c r="P223" t="str">
        <f t="shared" si="23"/>
        <v/>
      </c>
    </row>
    <row r="224" spans="1:16" x14ac:dyDescent="0.25">
      <c r="A224">
        <v>85</v>
      </c>
      <c r="B224">
        <v>123</v>
      </c>
      <c r="C224" t="s">
        <v>2363</v>
      </c>
      <c r="D224">
        <v>0</v>
      </c>
      <c r="E224">
        <v>1.63</v>
      </c>
      <c r="F224" t="s">
        <v>109</v>
      </c>
      <c r="G224">
        <v>0.03</v>
      </c>
      <c r="H224" t="s">
        <v>36</v>
      </c>
      <c r="I224">
        <v>99.45</v>
      </c>
      <c r="J224">
        <v>0.06</v>
      </c>
      <c r="K224">
        <f t="shared" si="18"/>
        <v>208</v>
      </c>
      <c r="L224" t="str">
        <f t="shared" si="19"/>
        <v>AT-208</v>
      </c>
      <c r="M224">
        <f t="shared" si="20"/>
        <v>5868</v>
      </c>
      <c r="N224">
        <f t="shared" si="21"/>
        <v>1.1812324140421699E-4</v>
      </c>
      <c r="O224" t="str">
        <f t="shared" si="22"/>
        <v>AT-2085868</v>
      </c>
      <c r="P224" t="str">
        <f t="shared" si="23"/>
        <v/>
      </c>
    </row>
    <row r="225" spans="1:16" x14ac:dyDescent="0.25">
      <c r="A225">
        <v>85</v>
      </c>
      <c r="B225">
        <v>124</v>
      </c>
      <c r="C225" t="s">
        <v>2360</v>
      </c>
      <c r="D225">
        <v>0</v>
      </c>
      <c r="E225">
        <v>5.42</v>
      </c>
      <c r="F225" t="s">
        <v>109</v>
      </c>
      <c r="G225">
        <v>0.05</v>
      </c>
      <c r="H225" t="s">
        <v>36</v>
      </c>
      <c r="I225">
        <v>95.9</v>
      </c>
      <c r="J225">
        <v>0.5</v>
      </c>
      <c r="K225">
        <f t="shared" si="18"/>
        <v>209</v>
      </c>
      <c r="L225" t="str">
        <f t="shared" si="19"/>
        <v>AT-209</v>
      </c>
      <c r="M225">
        <f t="shared" si="20"/>
        <v>19512</v>
      </c>
      <c r="N225">
        <f t="shared" si="21"/>
        <v>3.5524148245179649E-5</v>
      </c>
      <c r="O225" t="str">
        <f t="shared" si="22"/>
        <v>AT-20919512</v>
      </c>
      <c r="P225" t="str">
        <f t="shared" si="23"/>
        <v/>
      </c>
    </row>
    <row r="226" spans="1:16" x14ac:dyDescent="0.25">
      <c r="A226">
        <v>85</v>
      </c>
      <c r="B226">
        <v>125</v>
      </c>
      <c r="C226" t="s">
        <v>2361</v>
      </c>
      <c r="D226">
        <v>0</v>
      </c>
      <c r="E226">
        <v>8.1</v>
      </c>
      <c r="F226" t="s">
        <v>109</v>
      </c>
      <c r="G226">
        <v>0.4</v>
      </c>
      <c r="H226" t="s">
        <v>36</v>
      </c>
      <c r="I226">
        <v>99.825000000000003</v>
      </c>
      <c r="J226">
        <v>0.02</v>
      </c>
      <c r="K226">
        <f t="shared" si="18"/>
        <v>210</v>
      </c>
      <c r="L226" t="str">
        <f t="shared" si="19"/>
        <v>AT-210</v>
      </c>
      <c r="M226">
        <f t="shared" si="20"/>
        <v>29160</v>
      </c>
      <c r="N226">
        <f t="shared" si="21"/>
        <v>2.3770479443070827E-5</v>
      </c>
      <c r="O226" t="str">
        <f t="shared" si="22"/>
        <v>AT-21029160</v>
      </c>
      <c r="P226" t="str">
        <f t="shared" si="23"/>
        <v/>
      </c>
    </row>
    <row r="227" spans="1:16" x14ac:dyDescent="0.25">
      <c r="A227">
        <v>85</v>
      </c>
      <c r="B227">
        <v>126</v>
      </c>
      <c r="C227" t="s">
        <v>2358</v>
      </c>
      <c r="D227">
        <v>0</v>
      </c>
      <c r="E227">
        <v>7.2160000000000002</v>
      </c>
      <c r="F227" t="s">
        <v>109</v>
      </c>
      <c r="G227">
        <v>6.0000000000000001E-3</v>
      </c>
      <c r="H227" t="s">
        <v>27</v>
      </c>
      <c r="I227">
        <v>41.78</v>
      </c>
      <c r="J227">
        <v>0.08</v>
      </c>
      <c r="K227">
        <f t="shared" si="18"/>
        <v>211</v>
      </c>
      <c r="L227" t="str">
        <f t="shared" si="19"/>
        <v>AT-211</v>
      </c>
      <c r="M227">
        <f t="shared" si="20"/>
        <v>25977.600000000002</v>
      </c>
      <c r="N227">
        <f t="shared" si="21"/>
        <v>2.6682494940254111E-5</v>
      </c>
      <c r="O227" t="str">
        <f t="shared" si="22"/>
        <v>AT-21125977.6</v>
      </c>
      <c r="P227" t="str">
        <f t="shared" si="23"/>
        <v/>
      </c>
    </row>
    <row r="228" spans="1:16" x14ac:dyDescent="0.25">
      <c r="A228">
        <v>85</v>
      </c>
      <c r="B228">
        <v>127</v>
      </c>
      <c r="C228" t="s">
        <v>2359</v>
      </c>
      <c r="D228">
        <v>0</v>
      </c>
      <c r="E228">
        <v>314</v>
      </c>
      <c r="F228" t="s">
        <v>17</v>
      </c>
      <c r="G228">
        <v>2</v>
      </c>
      <c r="H228" t="s">
        <v>27</v>
      </c>
      <c r="I228">
        <v>100</v>
      </c>
      <c r="K228">
        <f t="shared" si="18"/>
        <v>212</v>
      </c>
      <c r="L228" t="str">
        <f t="shared" si="19"/>
        <v>AT-212</v>
      </c>
      <c r="M228">
        <f t="shared" si="20"/>
        <v>0.314</v>
      </c>
      <c r="N228">
        <f t="shared" si="21"/>
        <v>2.2074750973246666</v>
      </c>
      <c r="O228" t="str">
        <f t="shared" si="22"/>
        <v>AT-2120.314</v>
      </c>
      <c r="P228" t="str">
        <f t="shared" si="23"/>
        <v/>
      </c>
    </row>
    <row r="229" spans="1:16" x14ac:dyDescent="0.25">
      <c r="A229">
        <v>85</v>
      </c>
      <c r="B229">
        <v>127</v>
      </c>
      <c r="C229" t="s">
        <v>2359</v>
      </c>
      <c r="D229">
        <v>0.22289999999999999</v>
      </c>
      <c r="E229">
        <v>121</v>
      </c>
      <c r="F229" t="s">
        <v>17</v>
      </c>
      <c r="G229">
        <v>2</v>
      </c>
      <c r="H229" t="s">
        <v>77</v>
      </c>
      <c r="I229">
        <v>0.5</v>
      </c>
      <c r="J229">
        <v>0.5</v>
      </c>
      <c r="K229">
        <f t="shared" si="18"/>
        <v>212</v>
      </c>
      <c r="L229" t="str">
        <f t="shared" si="19"/>
        <v>AT-212M</v>
      </c>
      <c r="M229">
        <f t="shared" si="20"/>
        <v>0.121</v>
      </c>
      <c r="N229">
        <f t="shared" si="21"/>
        <v>5.7284890955367382</v>
      </c>
      <c r="O229" t="str">
        <f t="shared" si="22"/>
        <v>AT-212M0.121</v>
      </c>
      <c r="P229" t="str">
        <f t="shared" si="23"/>
        <v/>
      </c>
    </row>
    <row r="230" spans="1:16" x14ac:dyDescent="0.25">
      <c r="A230">
        <v>85</v>
      </c>
      <c r="B230">
        <v>128</v>
      </c>
      <c r="C230" t="s">
        <v>2356</v>
      </c>
      <c r="D230">
        <v>0</v>
      </c>
      <c r="E230">
        <v>124</v>
      </c>
      <c r="F230" t="s">
        <v>54</v>
      </c>
      <c r="G230">
        <v>6</v>
      </c>
      <c r="H230" t="s">
        <v>27</v>
      </c>
      <c r="I230">
        <v>100</v>
      </c>
      <c r="K230">
        <f t="shared" si="18"/>
        <v>213</v>
      </c>
      <c r="L230" t="str">
        <f t="shared" si="19"/>
        <v>AT-213</v>
      </c>
      <c r="M230">
        <f t="shared" si="20"/>
        <v>1.24E-7</v>
      </c>
      <c r="N230">
        <f t="shared" si="21"/>
        <v>5589896.6174189141</v>
      </c>
      <c r="O230" t="str">
        <f t="shared" si="22"/>
        <v>AT-2130.000000124</v>
      </c>
      <c r="P230" t="str">
        <f t="shared" si="23"/>
        <v/>
      </c>
    </row>
    <row r="231" spans="1:16" x14ac:dyDescent="0.25">
      <c r="A231">
        <v>85</v>
      </c>
      <c r="B231">
        <v>129</v>
      </c>
      <c r="C231" t="s">
        <v>2357</v>
      </c>
      <c r="D231">
        <v>0</v>
      </c>
      <c r="E231">
        <v>558</v>
      </c>
      <c r="F231" t="s">
        <v>54</v>
      </c>
      <c r="G231">
        <v>10</v>
      </c>
      <c r="H231" t="s">
        <v>27</v>
      </c>
      <c r="I231">
        <v>100</v>
      </c>
      <c r="K231">
        <f t="shared" si="18"/>
        <v>214</v>
      </c>
      <c r="L231" t="str">
        <f t="shared" si="19"/>
        <v>AT-214</v>
      </c>
      <c r="M231">
        <f t="shared" si="20"/>
        <v>5.5799999999999999E-7</v>
      </c>
      <c r="N231">
        <f t="shared" si="21"/>
        <v>1242199.2483153141</v>
      </c>
      <c r="O231" t="str">
        <f t="shared" si="22"/>
        <v>AT-2140.000000558</v>
      </c>
      <c r="P231" t="str">
        <f t="shared" si="23"/>
        <v/>
      </c>
    </row>
    <row r="232" spans="1:16" x14ac:dyDescent="0.25">
      <c r="A232">
        <v>85</v>
      </c>
      <c r="B232">
        <v>130</v>
      </c>
      <c r="C232" t="s">
        <v>2366</v>
      </c>
      <c r="D232">
        <v>0</v>
      </c>
      <c r="E232">
        <v>37</v>
      </c>
      <c r="F232" t="s">
        <v>1188</v>
      </c>
      <c r="G232">
        <v>3</v>
      </c>
      <c r="H232" t="s">
        <v>27</v>
      </c>
      <c r="I232">
        <v>100</v>
      </c>
      <c r="K232">
        <f t="shared" si="18"/>
        <v>215</v>
      </c>
      <c r="L232" t="str">
        <f t="shared" si="19"/>
        <v>AT-215</v>
      </c>
      <c r="M232">
        <f t="shared" si="20"/>
        <v>3.6999999999999998E-5</v>
      </c>
      <c r="N232">
        <f t="shared" si="21"/>
        <v>18733.707582701223</v>
      </c>
      <c r="O232" t="str">
        <f t="shared" si="22"/>
        <v>AT-2150.000037</v>
      </c>
      <c r="P232" t="str">
        <f t="shared" si="23"/>
        <v/>
      </c>
    </row>
    <row r="233" spans="1:16" x14ac:dyDescent="0.25">
      <c r="A233">
        <v>85</v>
      </c>
      <c r="B233">
        <v>131</v>
      </c>
      <c r="C233" t="s">
        <v>2374</v>
      </c>
      <c r="D233">
        <v>0</v>
      </c>
      <c r="E233">
        <v>0.3</v>
      </c>
      <c r="F233" t="s">
        <v>17</v>
      </c>
      <c r="G233">
        <v>0.03</v>
      </c>
      <c r="H233" t="s">
        <v>27</v>
      </c>
      <c r="I233">
        <v>100</v>
      </c>
      <c r="K233">
        <f t="shared" si="18"/>
        <v>216</v>
      </c>
      <c r="L233" t="str">
        <f t="shared" si="19"/>
        <v>AT-216</v>
      </c>
      <c r="M233">
        <f t="shared" si="20"/>
        <v>2.9999999999999997E-4</v>
      </c>
      <c r="N233">
        <f t="shared" si="21"/>
        <v>2310.4906018664847</v>
      </c>
      <c r="O233" t="str">
        <f t="shared" si="22"/>
        <v>AT-2160.0003</v>
      </c>
      <c r="P233" t="str">
        <f t="shared" si="23"/>
        <v/>
      </c>
    </row>
    <row r="234" spans="1:16" x14ac:dyDescent="0.25">
      <c r="A234">
        <v>85</v>
      </c>
      <c r="B234">
        <v>132</v>
      </c>
      <c r="C234" t="s">
        <v>2375</v>
      </c>
      <c r="D234">
        <v>0</v>
      </c>
      <c r="E234">
        <v>32.6</v>
      </c>
      <c r="F234" t="s">
        <v>17</v>
      </c>
      <c r="G234">
        <v>0.2</v>
      </c>
      <c r="H234" t="s">
        <v>27</v>
      </c>
      <c r="I234">
        <v>99.992999999999995</v>
      </c>
      <c r="J234">
        <v>3.0000000000000001E-3</v>
      </c>
      <c r="K234">
        <f t="shared" si="18"/>
        <v>217</v>
      </c>
      <c r="L234" t="str">
        <f t="shared" si="19"/>
        <v>AT-217</v>
      </c>
      <c r="M234">
        <f t="shared" si="20"/>
        <v>3.2600000000000004E-2</v>
      </c>
      <c r="N234">
        <f t="shared" si="21"/>
        <v>21.262183452759054</v>
      </c>
      <c r="O234" t="str">
        <f t="shared" si="22"/>
        <v>AT-2170.0326</v>
      </c>
      <c r="P234" t="str">
        <f t="shared" si="23"/>
        <v/>
      </c>
    </row>
    <row r="235" spans="1:16" x14ac:dyDescent="0.25">
      <c r="A235">
        <v>85</v>
      </c>
      <c r="B235">
        <v>133</v>
      </c>
      <c r="C235" t="s">
        <v>2372</v>
      </c>
      <c r="D235">
        <v>0</v>
      </c>
      <c r="E235">
        <v>1.28</v>
      </c>
      <c r="F235" t="s">
        <v>11</v>
      </c>
      <c r="G235">
        <v>0.05</v>
      </c>
      <c r="H235" t="s">
        <v>27</v>
      </c>
      <c r="I235">
        <v>99.95</v>
      </c>
      <c r="J235">
        <v>0.05</v>
      </c>
      <c r="K235">
        <f t="shared" si="18"/>
        <v>218</v>
      </c>
      <c r="L235" t="str">
        <f t="shared" si="19"/>
        <v>AT-218</v>
      </c>
      <c r="M235">
        <f t="shared" si="20"/>
        <v>1.28</v>
      </c>
      <c r="N235">
        <f t="shared" si="21"/>
        <v>0.54152123481245729</v>
      </c>
      <c r="O235" t="str">
        <f t="shared" si="22"/>
        <v>AT-2181.28</v>
      </c>
      <c r="P235" t="str">
        <f t="shared" si="23"/>
        <v/>
      </c>
    </row>
    <row r="236" spans="1:16" x14ac:dyDescent="0.25">
      <c r="A236">
        <v>85</v>
      </c>
      <c r="B236">
        <v>134</v>
      </c>
      <c r="C236" t="s">
        <v>2373</v>
      </c>
      <c r="D236">
        <v>0</v>
      </c>
      <c r="E236">
        <v>56</v>
      </c>
      <c r="F236" t="s">
        <v>11</v>
      </c>
      <c r="G236">
        <v>3</v>
      </c>
      <c r="H236" t="s">
        <v>27</v>
      </c>
      <c r="I236">
        <v>93.6</v>
      </c>
      <c r="J236">
        <v>1</v>
      </c>
      <c r="K236">
        <f t="shared" si="18"/>
        <v>219</v>
      </c>
      <c r="L236" t="str">
        <f t="shared" si="19"/>
        <v>AT-219</v>
      </c>
      <c r="M236">
        <f t="shared" si="20"/>
        <v>56</v>
      </c>
      <c r="N236">
        <f t="shared" si="21"/>
        <v>1.2377628224284737E-2</v>
      </c>
      <c r="O236" t="str">
        <f t="shared" si="22"/>
        <v>AT-21956</v>
      </c>
      <c r="P236" t="str">
        <f t="shared" si="23"/>
        <v/>
      </c>
    </row>
    <row r="237" spans="1:16" x14ac:dyDescent="0.25">
      <c r="A237">
        <v>85</v>
      </c>
      <c r="B237">
        <v>135</v>
      </c>
      <c r="C237" t="s">
        <v>2370</v>
      </c>
      <c r="D237">
        <v>0</v>
      </c>
      <c r="E237">
        <v>3.71</v>
      </c>
      <c r="F237" t="s">
        <v>43</v>
      </c>
      <c r="G237">
        <v>0.04</v>
      </c>
      <c r="H237" t="s">
        <v>12</v>
      </c>
      <c r="I237">
        <v>92</v>
      </c>
      <c r="J237">
        <v>2</v>
      </c>
      <c r="K237">
        <f t="shared" si="18"/>
        <v>220</v>
      </c>
      <c r="L237" t="str">
        <f t="shared" si="19"/>
        <v>AT-220</v>
      </c>
      <c r="M237">
        <f t="shared" si="20"/>
        <v>222.6</v>
      </c>
      <c r="N237">
        <f t="shared" si="21"/>
        <v>3.1138687356691164E-3</v>
      </c>
      <c r="O237" t="str">
        <f t="shared" si="22"/>
        <v>AT-220222.6</v>
      </c>
      <c r="P237" t="str">
        <f t="shared" si="23"/>
        <v/>
      </c>
    </row>
    <row r="238" spans="1:16" x14ac:dyDescent="0.25">
      <c r="A238">
        <v>85</v>
      </c>
      <c r="B238">
        <v>136</v>
      </c>
      <c r="C238" t="s">
        <v>2371</v>
      </c>
      <c r="D238">
        <v>0</v>
      </c>
      <c r="E238">
        <v>2.2999999999999998</v>
      </c>
      <c r="F238" t="s">
        <v>43</v>
      </c>
      <c r="G238">
        <v>0.2</v>
      </c>
      <c r="H238" t="s">
        <v>12</v>
      </c>
      <c r="I238">
        <v>100</v>
      </c>
      <c r="K238">
        <f t="shared" si="18"/>
        <v>221</v>
      </c>
      <c r="L238" t="str">
        <f t="shared" si="19"/>
        <v>AT-221</v>
      </c>
      <c r="M238">
        <f t="shared" si="20"/>
        <v>138</v>
      </c>
      <c r="N238">
        <f t="shared" si="21"/>
        <v>5.0228056562314875E-3</v>
      </c>
      <c r="O238" t="str">
        <f t="shared" si="22"/>
        <v>AT-221138</v>
      </c>
      <c r="P238" t="str">
        <f t="shared" si="23"/>
        <v/>
      </c>
    </row>
    <row r="239" spans="1:16" x14ac:dyDescent="0.25">
      <c r="A239">
        <v>85</v>
      </c>
      <c r="B239">
        <v>137</v>
      </c>
      <c r="C239" t="s">
        <v>2368</v>
      </c>
      <c r="D239">
        <v>0</v>
      </c>
      <c r="E239">
        <v>54</v>
      </c>
      <c r="F239" t="s">
        <v>11</v>
      </c>
      <c r="G239">
        <v>10</v>
      </c>
      <c r="H239" t="s">
        <v>12</v>
      </c>
      <c r="I239">
        <v>100</v>
      </c>
      <c r="K239">
        <f t="shared" si="18"/>
        <v>222</v>
      </c>
      <c r="L239" t="str">
        <f t="shared" si="19"/>
        <v>AT-222</v>
      </c>
      <c r="M239">
        <f t="shared" si="20"/>
        <v>54</v>
      </c>
      <c r="N239">
        <f t="shared" si="21"/>
        <v>1.2836058899258247E-2</v>
      </c>
      <c r="O239" t="str">
        <f t="shared" si="22"/>
        <v>AT-22254</v>
      </c>
      <c r="P239" t="str">
        <f t="shared" si="23"/>
        <v/>
      </c>
    </row>
    <row r="240" spans="1:16" x14ac:dyDescent="0.25">
      <c r="A240">
        <v>85</v>
      </c>
      <c r="B240">
        <v>138</v>
      </c>
      <c r="C240" t="s">
        <v>2369</v>
      </c>
      <c r="D240">
        <v>0</v>
      </c>
      <c r="E240">
        <v>50</v>
      </c>
      <c r="F240" t="s">
        <v>11</v>
      </c>
      <c r="G240">
        <v>7</v>
      </c>
      <c r="H240" t="s">
        <v>12</v>
      </c>
      <c r="I240">
        <v>100</v>
      </c>
      <c r="K240">
        <f t="shared" si="18"/>
        <v>223</v>
      </c>
      <c r="L240" t="str">
        <f t="shared" si="19"/>
        <v>AT-223</v>
      </c>
      <c r="M240">
        <f t="shared" si="20"/>
        <v>50</v>
      </c>
      <c r="N240">
        <f t="shared" si="21"/>
        <v>1.3862943611198907E-2</v>
      </c>
      <c r="O240" t="str">
        <f t="shared" si="22"/>
        <v>AT-22350</v>
      </c>
      <c r="P240" t="str">
        <f t="shared" si="23"/>
        <v/>
      </c>
    </row>
    <row r="241" spans="1:16" x14ac:dyDescent="0.25">
      <c r="A241">
        <v>85</v>
      </c>
      <c r="B241">
        <v>139</v>
      </c>
      <c r="C241" t="s">
        <v>2367</v>
      </c>
      <c r="D241">
        <v>0</v>
      </c>
      <c r="E241">
        <v>1.27</v>
      </c>
      <c r="F241" t="s">
        <v>43</v>
      </c>
      <c r="G241">
        <f>2.3-0.38</f>
        <v>1.92</v>
      </c>
      <c r="H241" t="s">
        <v>12</v>
      </c>
      <c r="I241">
        <v>100</v>
      </c>
      <c r="K241">
        <f t="shared" si="18"/>
        <v>224</v>
      </c>
      <c r="L241" t="str">
        <f t="shared" si="19"/>
        <v>AT-224</v>
      </c>
      <c r="M241">
        <f t="shared" si="20"/>
        <v>76.2</v>
      </c>
      <c r="N241">
        <f t="shared" si="21"/>
        <v>9.0964196923877336E-3</v>
      </c>
      <c r="O241" t="str">
        <f t="shared" si="22"/>
        <v>AT-22476.2</v>
      </c>
      <c r="P241" t="str">
        <f t="shared" si="23"/>
        <v/>
      </c>
    </row>
    <row r="242" spans="1:16" x14ac:dyDescent="0.25">
      <c r="A242">
        <v>79</v>
      </c>
      <c r="B242">
        <v>91</v>
      </c>
      <c r="C242" t="s">
        <v>2119</v>
      </c>
      <c r="D242">
        <v>0</v>
      </c>
      <c r="E242">
        <v>0.28999999999999998</v>
      </c>
      <c r="F242" t="s">
        <v>17</v>
      </c>
      <c r="G242">
        <f>0.05-0.04</f>
        <v>1.0000000000000002E-2</v>
      </c>
      <c r="H242" t="s">
        <v>19</v>
      </c>
      <c r="I242">
        <v>89</v>
      </c>
      <c r="J242">
        <v>10</v>
      </c>
      <c r="K242">
        <f t="shared" si="18"/>
        <v>170</v>
      </c>
      <c r="L242" t="str">
        <f t="shared" si="19"/>
        <v>AU-170</v>
      </c>
      <c r="M242">
        <f t="shared" si="20"/>
        <v>2.9E-4</v>
      </c>
      <c r="N242">
        <f t="shared" si="21"/>
        <v>2390.1626915860184</v>
      </c>
      <c r="O242" t="str">
        <f t="shared" si="22"/>
        <v>AU-1700.00029</v>
      </c>
      <c r="P242" t="str">
        <f t="shared" si="23"/>
        <v/>
      </c>
    </row>
    <row r="243" spans="1:16" x14ac:dyDescent="0.25">
      <c r="A243">
        <v>79</v>
      </c>
      <c r="B243">
        <v>91</v>
      </c>
      <c r="C243" t="s">
        <v>2119</v>
      </c>
      <c r="D243">
        <v>0.28499999999999998</v>
      </c>
      <c r="E243">
        <v>0.62</v>
      </c>
      <c r="F243" t="s">
        <v>17</v>
      </c>
      <c r="G243">
        <f>0.05-0.04</f>
        <v>1.0000000000000002E-2</v>
      </c>
      <c r="H243" t="s">
        <v>19</v>
      </c>
      <c r="I243">
        <v>58</v>
      </c>
      <c r="J243">
        <v>5</v>
      </c>
      <c r="K243">
        <f t="shared" si="18"/>
        <v>170</v>
      </c>
      <c r="L243" t="str">
        <f t="shared" si="19"/>
        <v>AU-170</v>
      </c>
      <c r="M243">
        <f t="shared" si="20"/>
        <v>6.2E-4</v>
      </c>
      <c r="N243">
        <f t="shared" si="21"/>
        <v>1117.9793234837828</v>
      </c>
      <c r="O243" t="str">
        <f t="shared" si="22"/>
        <v>AU-1700.00062</v>
      </c>
      <c r="P243" t="str">
        <f t="shared" si="23"/>
        <v/>
      </c>
    </row>
    <row r="244" spans="1:16" x14ac:dyDescent="0.25">
      <c r="A244">
        <v>79</v>
      </c>
      <c r="B244">
        <v>92</v>
      </c>
      <c r="C244" t="s">
        <v>2118</v>
      </c>
      <c r="D244">
        <v>0</v>
      </c>
      <c r="E244">
        <v>22</v>
      </c>
      <c r="F244" t="s">
        <v>1188</v>
      </c>
      <c r="G244">
        <f>3-2</f>
        <v>1</v>
      </c>
      <c r="H244" t="s">
        <v>19</v>
      </c>
      <c r="I244">
        <v>100</v>
      </c>
      <c r="K244">
        <f t="shared" si="18"/>
        <v>171</v>
      </c>
      <c r="L244" t="str">
        <f t="shared" si="19"/>
        <v>AU-171</v>
      </c>
      <c r="M244">
        <f t="shared" si="20"/>
        <v>2.1999999999999999E-5</v>
      </c>
      <c r="N244">
        <f t="shared" si="21"/>
        <v>31506.690025452059</v>
      </c>
      <c r="O244" t="str">
        <f t="shared" si="22"/>
        <v>AU-1710.000022</v>
      </c>
      <c r="P244" t="str">
        <f t="shared" si="23"/>
        <v/>
      </c>
    </row>
    <row r="245" spans="1:16" x14ac:dyDescent="0.25">
      <c r="A245">
        <v>79</v>
      </c>
      <c r="B245">
        <v>92</v>
      </c>
      <c r="C245" t="s">
        <v>2118</v>
      </c>
      <c r="D245">
        <v>0.25900000000000001</v>
      </c>
      <c r="E245">
        <v>1.036</v>
      </c>
      <c r="F245" t="s">
        <v>17</v>
      </c>
      <c r="G245">
        <v>3.4000000000000002E-2</v>
      </c>
      <c r="H245" t="s">
        <v>27</v>
      </c>
      <c r="I245">
        <v>60</v>
      </c>
      <c r="J245">
        <v>6</v>
      </c>
      <c r="K245">
        <f t="shared" si="18"/>
        <v>171</v>
      </c>
      <c r="L245" t="str">
        <f t="shared" si="19"/>
        <v>AU-171</v>
      </c>
      <c r="M245">
        <f t="shared" si="20"/>
        <v>1.036E-3</v>
      </c>
      <c r="N245">
        <f t="shared" si="21"/>
        <v>669.06098509647222</v>
      </c>
      <c r="O245" t="str">
        <f t="shared" si="22"/>
        <v>AU-1710.001036</v>
      </c>
      <c r="P245" t="str">
        <f t="shared" si="23"/>
        <v/>
      </c>
    </row>
    <row r="246" spans="1:16" x14ac:dyDescent="0.25">
      <c r="A246">
        <v>79</v>
      </c>
      <c r="B246">
        <v>93</v>
      </c>
      <c r="C246" t="s">
        <v>2121</v>
      </c>
      <c r="D246">
        <v>0</v>
      </c>
      <c r="E246">
        <v>22</v>
      </c>
      <c r="F246" t="s">
        <v>17</v>
      </c>
      <c r="G246">
        <f>6-4</f>
        <v>2</v>
      </c>
      <c r="H246" t="s">
        <v>27</v>
      </c>
      <c r="I246">
        <v>100</v>
      </c>
      <c r="K246">
        <f t="shared" si="18"/>
        <v>172</v>
      </c>
      <c r="L246" t="str">
        <f t="shared" si="19"/>
        <v>AU-172</v>
      </c>
      <c r="M246">
        <f t="shared" si="20"/>
        <v>2.1999999999999999E-2</v>
      </c>
      <c r="N246">
        <f t="shared" si="21"/>
        <v>31.506690025452059</v>
      </c>
      <c r="O246" t="str">
        <f t="shared" si="22"/>
        <v>AU-1720.022</v>
      </c>
      <c r="P246" t="str">
        <f t="shared" si="23"/>
        <v/>
      </c>
    </row>
    <row r="247" spans="1:16" x14ac:dyDescent="0.25">
      <c r="A247">
        <v>79</v>
      </c>
      <c r="B247">
        <v>93</v>
      </c>
      <c r="C247" t="s">
        <v>2121</v>
      </c>
      <c r="D247" t="s">
        <v>70</v>
      </c>
      <c r="E247">
        <v>8.1999999999999993</v>
      </c>
      <c r="F247" t="s">
        <v>17</v>
      </c>
      <c r="G247">
        <f>0.9-0.8</f>
        <v>9.9999999999999978E-2</v>
      </c>
      <c r="H247" t="s">
        <v>27</v>
      </c>
      <c r="I247">
        <v>100</v>
      </c>
      <c r="K247">
        <f t="shared" si="18"/>
        <v>172</v>
      </c>
      <c r="L247" t="str">
        <f t="shared" si="19"/>
        <v>AU-172</v>
      </c>
      <c r="M247">
        <f t="shared" si="20"/>
        <v>8.199999999999999E-3</v>
      </c>
      <c r="N247">
        <f t="shared" si="21"/>
        <v>84.530143970725049</v>
      </c>
      <c r="O247" t="str">
        <f t="shared" si="22"/>
        <v>AU-1720.0082</v>
      </c>
      <c r="P247" t="str">
        <f t="shared" si="23"/>
        <v/>
      </c>
    </row>
    <row r="248" spans="1:16" x14ac:dyDescent="0.25">
      <c r="A248">
        <v>79</v>
      </c>
      <c r="B248">
        <v>94</v>
      </c>
      <c r="C248" t="s">
        <v>2120</v>
      </c>
      <c r="D248">
        <v>0</v>
      </c>
      <c r="E248">
        <v>26.3</v>
      </c>
      <c r="F248" t="s">
        <v>17</v>
      </c>
      <c r="G248">
        <v>1.2</v>
      </c>
      <c r="H248" t="s">
        <v>27</v>
      </c>
      <c r="I248">
        <v>94</v>
      </c>
      <c r="K248">
        <f t="shared" si="18"/>
        <v>173</v>
      </c>
      <c r="L248" t="str">
        <f t="shared" si="19"/>
        <v>AU-173</v>
      </c>
      <c r="M248">
        <f t="shared" si="20"/>
        <v>2.63E-2</v>
      </c>
      <c r="N248">
        <f t="shared" si="21"/>
        <v>26.355406104940887</v>
      </c>
      <c r="O248" t="str">
        <f t="shared" si="22"/>
        <v>AU-1730.0263</v>
      </c>
      <c r="P248" t="str">
        <f t="shared" si="23"/>
        <v/>
      </c>
    </row>
    <row r="249" spans="1:16" x14ac:dyDescent="0.25">
      <c r="A249">
        <v>79</v>
      </c>
      <c r="B249">
        <v>94</v>
      </c>
      <c r="C249" t="s">
        <v>2120</v>
      </c>
      <c r="D249">
        <v>0.214</v>
      </c>
      <c r="E249">
        <v>12.2</v>
      </c>
      <c r="F249" t="s">
        <v>17</v>
      </c>
      <c r="G249">
        <v>0.1</v>
      </c>
      <c r="H249" t="s">
        <v>27</v>
      </c>
      <c r="I249">
        <v>92</v>
      </c>
      <c r="K249">
        <f t="shared" si="18"/>
        <v>173</v>
      </c>
      <c r="L249" t="str">
        <f t="shared" si="19"/>
        <v>AU-173</v>
      </c>
      <c r="M249">
        <f t="shared" si="20"/>
        <v>1.2199999999999999E-2</v>
      </c>
      <c r="N249">
        <f t="shared" si="21"/>
        <v>56.815342668847975</v>
      </c>
      <c r="O249" t="str">
        <f t="shared" si="22"/>
        <v>AU-1730.0122</v>
      </c>
      <c r="P249" t="str">
        <f t="shared" si="23"/>
        <v/>
      </c>
    </row>
    <row r="250" spans="1:16" x14ac:dyDescent="0.25">
      <c r="A250">
        <v>79</v>
      </c>
      <c r="B250">
        <v>95</v>
      </c>
      <c r="C250" t="s">
        <v>2123</v>
      </c>
      <c r="D250">
        <v>0</v>
      </c>
      <c r="E250">
        <v>139</v>
      </c>
      <c r="F250" t="s">
        <v>17</v>
      </c>
      <c r="G250">
        <v>3</v>
      </c>
      <c r="H250" t="s">
        <v>27</v>
      </c>
      <c r="I250">
        <v>90</v>
      </c>
      <c r="J250">
        <v>6</v>
      </c>
      <c r="K250">
        <f t="shared" si="18"/>
        <v>174</v>
      </c>
      <c r="L250" t="str">
        <f t="shared" si="19"/>
        <v>AU-174</v>
      </c>
      <c r="M250">
        <f t="shared" si="20"/>
        <v>0.13900000000000001</v>
      </c>
      <c r="N250">
        <f t="shared" si="21"/>
        <v>4.9866703637406129</v>
      </c>
      <c r="O250" t="str">
        <f t="shared" si="22"/>
        <v>AU-1740.139</v>
      </c>
      <c r="P250" t="str">
        <f t="shared" si="23"/>
        <v/>
      </c>
    </row>
    <row r="251" spans="1:16" x14ac:dyDescent="0.25">
      <c r="A251">
        <v>79</v>
      </c>
      <c r="B251">
        <v>95</v>
      </c>
      <c r="C251" t="s">
        <v>2123</v>
      </c>
      <c r="D251" t="s">
        <v>70</v>
      </c>
      <c r="E251">
        <v>162</v>
      </c>
      <c r="F251" t="s">
        <v>17</v>
      </c>
      <c r="G251">
        <v>3</v>
      </c>
      <c r="H251" t="s">
        <v>27</v>
      </c>
      <c r="K251">
        <f t="shared" si="18"/>
        <v>174</v>
      </c>
      <c r="L251" t="str">
        <f t="shared" si="19"/>
        <v>AU-174</v>
      </c>
      <c r="M251">
        <f t="shared" si="20"/>
        <v>0.16200000000000001</v>
      </c>
      <c r="N251">
        <f t="shared" si="21"/>
        <v>4.2786862997527484</v>
      </c>
      <c r="O251" t="str">
        <f t="shared" si="22"/>
        <v>AU-1740.162</v>
      </c>
      <c r="P251" t="str">
        <f t="shared" si="23"/>
        <v/>
      </c>
    </row>
    <row r="252" spans="1:16" x14ac:dyDescent="0.25">
      <c r="A252">
        <v>79</v>
      </c>
      <c r="B252">
        <v>96</v>
      </c>
      <c r="C252" t="s">
        <v>2122</v>
      </c>
      <c r="D252">
        <v>0</v>
      </c>
      <c r="E252">
        <v>201</v>
      </c>
      <c r="F252" t="s">
        <v>17</v>
      </c>
      <c r="G252">
        <v>3</v>
      </c>
      <c r="H252" t="s">
        <v>27</v>
      </c>
      <c r="I252">
        <v>90</v>
      </c>
      <c r="J252">
        <v>7</v>
      </c>
      <c r="K252">
        <f t="shared" si="18"/>
        <v>175</v>
      </c>
      <c r="L252" t="str">
        <f t="shared" si="19"/>
        <v>AU-175</v>
      </c>
      <c r="M252">
        <f t="shared" si="20"/>
        <v>0.20100000000000001</v>
      </c>
      <c r="N252">
        <f t="shared" si="21"/>
        <v>3.4484934356216179</v>
      </c>
      <c r="O252" t="str">
        <f t="shared" si="22"/>
        <v>AU-1750.201</v>
      </c>
      <c r="P252" t="str">
        <f t="shared" si="23"/>
        <v/>
      </c>
    </row>
    <row r="253" spans="1:16" x14ac:dyDescent="0.25">
      <c r="A253">
        <v>79</v>
      </c>
      <c r="B253">
        <v>96</v>
      </c>
      <c r="C253" t="s">
        <v>2122</v>
      </c>
      <c r="D253" t="s">
        <v>70</v>
      </c>
      <c r="E253">
        <v>137</v>
      </c>
      <c r="F253" t="s">
        <v>17</v>
      </c>
      <c r="G253">
        <v>1</v>
      </c>
      <c r="H253" t="s">
        <v>27</v>
      </c>
      <c r="I253">
        <v>90</v>
      </c>
      <c r="J253">
        <v>3</v>
      </c>
      <c r="K253">
        <f t="shared" si="18"/>
        <v>175</v>
      </c>
      <c r="L253" t="str">
        <f t="shared" si="19"/>
        <v>AU-175</v>
      </c>
      <c r="M253">
        <f t="shared" si="20"/>
        <v>0.13700000000000001</v>
      </c>
      <c r="N253">
        <f t="shared" si="21"/>
        <v>5.0594684712404758</v>
      </c>
      <c r="O253" t="str">
        <f t="shared" si="22"/>
        <v>AU-1750.137</v>
      </c>
      <c r="P253" t="str">
        <f t="shared" si="23"/>
        <v/>
      </c>
    </row>
    <row r="254" spans="1:16" x14ac:dyDescent="0.25">
      <c r="A254">
        <v>79</v>
      </c>
      <c r="B254">
        <v>97</v>
      </c>
      <c r="C254" t="s">
        <v>2125</v>
      </c>
      <c r="D254" t="s">
        <v>70</v>
      </c>
      <c r="E254">
        <v>1.05</v>
      </c>
      <c r="F254" t="s">
        <v>11</v>
      </c>
      <c r="G254">
        <v>0.01</v>
      </c>
      <c r="H254" t="s">
        <v>27</v>
      </c>
      <c r="I254">
        <v>58</v>
      </c>
      <c r="J254">
        <v>5</v>
      </c>
      <c r="K254">
        <f t="shared" si="18"/>
        <v>176</v>
      </c>
      <c r="L254" t="str">
        <f t="shared" si="19"/>
        <v>AU-176</v>
      </c>
      <c r="M254">
        <f t="shared" si="20"/>
        <v>1.05</v>
      </c>
      <c r="N254">
        <f t="shared" si="21"/>
        <v>0.6601401719618526</v>
      </c>
      <c r="O254" t="str">
        <f t="shared" si="22"/>
        <v>AU-1761.05</v>
      </c>
      <c r="P254" t="str">
        <f t="shared" si="23"/>
        <v/>
      </c>
    </row>
    <row r="255" spans="1:16" x14ac:dyDescent="0.25">
      <c r="A255">
        <v>79</v>
      </c>
      <c r="B255">
        <v>97</v>
      </c>
      <c r="C255" t="s">
        <v>2125</v>
      </c>
      <c r="D255" t="s">
        <v>70</v>
      </c>
      <c r="E255">
        <v>1.36</v>
      </c>
      <c r="F255" t="s">
        <v>11</v>
      </c>
      <c r="G255">
        <v>0.02</v>
      </c>
      <c r="H255" t="s">
        <v>36</v>
      </c>
      <c r="I255">
        <v>71</v>
      </c>
      <c r="J255">
        <v>5</v>
      </c>
      <c r="K255">
        <f t="shared" si="18"/>
        <v>176</v>
      </c>
      <c r="L255" t="str">
        <f t="shared" si="19"/>
        <v>AU-176</v>
      </c>
      <c r="M255">
        <f t="shared" si="20"/>
        <v>1.36</v>
      </c>
      <c r="N255">
        <f t="shared" si="21"/>
        <v>0.5096670445293715</v>
      </c>
      <c r="O255" t="str">
        <f t="shared" si="22"/>
        <v>AU-1761.36</v>
      </c>
      <c r="P255" t="str">
        <f t="shared" si="23"/>
        <v/>
      </c>
    </row>
    <row r="256" spans="1:16" x14ac:dyDescent="0.25">
      <c r="A256">
        <v>79</v>
      </c>
      <c r="B256">
        <v>98</v>
      </c>
      <c r="C256" t="s">
        <v>2124</v>
      </c>
      <c r="D256">
        <v>0</v>
      </c>
      <c r="E256">
        <v>1.454</v>
      </c>
      <c r="F256" t="s">
        <v>11</v>
      </c>
      <c r="G256">
        <v>4.5999999999999999E-2</v>
      </c>
      <c r="H256" t="s">
        <v>27</v>
      </c>
      <c r="I256">
        <v>54</v>
      </c>
      <c r="J256">
        <v>12</v>
      </c>
      <c r="K256">
        <f t="shared" si="18"/>
        <v>177</v>
      </c>
      <c r="L256" t="str">
        <f t="shared" si="19"/>
        <v>AU-177</v>
      </c>
      <c r="M256">
        <f t="shared" si="20"/>
        <v>1.454</v>
      </c>
      <c r="N256">
        <f t="shared" si="21"/>
        <v>0.47671745568084273</v>
      </c>
      <c r="O256" t="str">
        <f t="shared" si="22"/>
        <v>AU-1771.454</v>
      </c>
      <c r="P256" t="str">
        <f t="shared" si="23"/>
        <v/>
      </c>
    </row>
    <row r="257" spans="1:16" x14ac:dyDescent="0.25">
      <c r="A257">
        <v>79</v>
      </c>
      <c r="B257">
        <v>98</v>
      </c>
      <c r="C257" t="s">
        <v>2124</v>
      </c>
      <c r="D257">
        <v>0.1827</v>
      </c>
      <c r="E257">
        <v>1.18</v>
      </c>
      <c r="F257" t="s">
        <v>11</v>
      </c>
      <c r="G257">
        <v>1.2E-2</v>
      </c>
      <c r="H257" t="s">
        <v>27</v>
      </c>
      <c r="I257">
        <v>58</v>
      </c>
      <c r="J257">
        <v>6</v>
      </c>
      <c r="K257">
        <f t="shared" si="18"/>
        <v>177</v>
      </c>
      <c r="L257" t="str">
        <f t="shared" si="19"/>
        <v>AU-177</v>
      </c>
      <c r="M257">
        <f t="shared" si="20"/>
        <v>1.18</v>
      </c>
      <c r="N257">
        <f t="shared" si="21"/>
        <v>0.58741286488130962</v>
      </c>
      <c r="O257" t="str">
        <f t="shared" si="22"/>
        <v>AU-1771.18</v>
      </c>
      <c r="P257" t="str">
        <f t="shared" si="23"/>
        <v/>
      </c>
    </row>
    <row r="258" spans="1:16" x14ac:dyDescent="0.25">
      <c r="A258">
        <v>79</v>
      </c>
      <c r="B258">
        <v>99</v>
      </c>
      <c r="C258" t="s">
        <v>2126</v>
      </c>
      <c r="D258">
        <v>0</v>
      </c>
      <c r="E258">
        <v>3.4</v>
      </c>
      <c r="F258" t="s">
        <v>11</v>
      </c>
      <c r="G258">
        <v>0.5</v>
      </c>
      <c r="H258" t="s">
        <v>36</v>
      </c>
      <c r="I258">
        <v>84</v>
      </c>
      <c r="J258">
        <v>1</v>
      </c>
      <c r="K258">
        <f t="shared" ref="K258:K321" si="24">A258+B258</f>
        <v>178</v>
      </c>
      <c r="L258" t="str">
        <f t="shared" ref="L258:L321" si="25">UPPER(SUBSTITUTE(C258,K258,""))&amp;"-"&amp;K258&amp;IF(H258="IT","M","")</f>
        <v>AU-178</v>
      </c>
      <c r="M258">
        <f t="shared" ref="M258:M321" si="26">E258*VLOOKUP(F258,_TimeConvert,2,FALSE)</f>
        <v>3.4</v>
      </c>
      <c r="N258">
        <f t="shared" ref="N258:N321" si="27">LN(2)/M258</f>
        <v>0.20386681781174862</v>
      </c>
      <c r="O258" t="str">
        <f t="shared" ref="O258:O321" si="28">L258&amp;M258</f>
        <v>AU-1783.4</v>
      </c>
      <c r="P258" t="str">
        <f t="shared" ref="P258:P321" si="29">IF(AND(RIGHT(L259,1)="M",M258=M259),"Delete","")</f>
        <v/>
      </c>
    </row>
    <row r="259" spans="1:16" x14ac:dyDescent="0.25">
      <c r="A259">
        <v>79</v>
      </c>
      <c r="B259">
        <v>99</v>
      </c>
      <c r="C259" t="s">
        <v>2126</v>
      </c>
      <c r="D259">
        <v>0.189</v>
      </c>
      <c r="E259">
        <v>2.7</v>
      </c>
      <c r="F259" t="s">
        <v>11</v>
      </c>
      <c r="G259">
        <v>0.5</v>
      </c>
      <c r="H259" t="s">
        <v>36</v>
      </c>
      <c r="I259">
        <v>82</v>
      </c>
      <c r="J259">
        <v>1</v>
      </c>
      <c r="K259">
        <f t="shared" si="24"/>
        <v>178</v>
      </c>
      <c r="L259" t="str">
        <f t="shared" si="25"/>
        <v>AU-178</v>
      </c>
      <c r="M259">
        <f t="shared" si="26"/>
        <v>2.7</v>
      </c>
      <c r="N259">
        <f t="shared" si="27"/>
        <v>0.25672117798516492</v>
      </c>
      <c r="O259" t="str">
        <f t="shared" si="28"/>
        <v>AU-1782.7</v>
      </c>
      <c r="P259" t="str">
        <f t="shared" si="29"/>
        <v/>
      </c>
    </row>
    <row r="260" spans="1:16" x14ac:dyDescent="0.25">
      <c r="A260">
        <v>79</v>
      </c>
      <c r="B260">
        <v>100</v>
      </c>
      <c r="C260" t="s">
        <v>2128</v>
      </c>
      <c r="D260">
        <v>0</v>
      </c>
      <c r="E260">
        <v>7.2</v>
      </c>
      <c r="F260" t="s">
        <v>11</v>
      </c>
      <c r="G260">
        <v>0.2</v>
      </c>
      <c r="H260" t="s">
        <v>36</v>
      </c>
      <c r="I260">
        <v>78</v>
      </c>
      <c r="J260">
        <v>0.9</v>
      </c>
      <c r="K260">
        <f t="shared" si="24"/>
        <v>179</v>
      </c>
      <c r="L260" t="str">
        <f t="shared" si="25"/>
        <v>AU-179</v>
      </c>
      <c r="M260">
        <f t="shared" si="26"/>
        <v>7.2</v>
      </c>
      <c r="N260">
        <f t="shared" si="27"/>
        <v>9.6270441744436844E-2</v>
      </c>
      <c r="O260" t="str">
        <f t="shared" si="28"/>
        <v>AU-1797.2</v>
      </c>
      <c r="P260" t="str">
        <f t="shared" si="29"/>
        <v/>
      </c>
    </row>
    <row r="261" spans="1:16" x14ac:dyDescent="0.25">
      <c r="A261">
        <v>79</v>
      </c>
      <c r="B261">
        <v>101</v>
      </c>
      <c r="C261" t="s">
        <v>2131</v>
      </c>
      <c r="D261">
        <v>0</v>
      </c>
      <c r="E261">
        <v>7.9</v>
      </c>
      <c r="F261" t="s">
        <v>11</v>
      </c>
      <c r="G261">
        <v>0.4</v>
      </c>
      <c r="H261" t="s">
        <v>36</v>
      </c>
      <c r="I261">
        <v>99.42</v>
      </c>
      <c r="J261">
        <v>0.1</v>
      </c>
      <c r="K261">
        <f t="shared" si="24"/>
        <v>180</v>
      </c>
      <c r="L261" t="str">
        <f t="shared" si="25"/>
        <v>AU-180</v>
      </c>
      <c r="M261">
        <f t="shared" si="26"/>
        <v>7.9</v>
      </c>
      <c r="N261">
        <f t="shared" si="27"/>
        <v>8.7740149437967749E-2</v>
      </c>
      <c r="O261" t="str">
        <f t="shared" si="28"/>
        <v>AU-1807.9</v>
      </c>
      <c r="P261" t="str">
        <f t="shared" si="29"/>
        <v/>
      </c>
    </row>
    <row r="262" spans="1:16" x14ac:dyDescent="0.25">
      <c r="A262">
        <v>79</v>
      </c>
      <c r="B262">
        <v>102</v>
      </c>
      <c r="C262" t="s">
        <v>2132</v>
      </c>
      <c r="D262">
        <v>0</v>
      </c>
      <c r="E262">
        <v>13.7</v>
      </c>
      <c r="F262" t="s">
        <v>11</v>
      </c>
      <c r="G262">
        <v>0.9</v>
      </c>
      <c r="H262" t="s">
        <v>36</v>
      </c>
      <c r="I262">
        <v>97.3</v>
      </c>
      <c r="J262">
        <v>0.5</v>
      </c>
      <c r="K262">
        <f t="shared" si="24"/>
        <v>181</v>
      </c>
      <c r="L262" t="str">
        <f t="shared" si="25"/>
        <v>AU-181</v>
      </c>
      <c r="M262">
        <f t="shared" si="26"/>
        <v>13.7</v>
      </c>
      <c r="N262">
        <f t="shared" si="27"/>
        <v>5.0594684712404768E-2</v>
      </c>
      <c r="O262" t="str">
        <f t="shared" si="28"/>
        <v>AU-18113.7</v>
      </c>
      <c r="P262" t="str">
        <f t="shared" si="29"/>
        <v/>
      </c>
    </row>
    <row r="263" spans="1:16" x14ac:dyDescent="0.25">
      <c r="A263">
        <v>79</v>
      </c>
      <c r="B263">
        <v>103</v>
      </c>
      <c r="C263" t="s">
        <v>2129</v>
      </c>
      <c r="D263">
        <v>0</v>
      </c>
      <c r="E263">
        <v>15.5</v>
      </c>
      <c r="F263" t="s">
        <v>11</v>
      </c>
      <c r="G263">
        <v>0.4</v>
      </c>
      <c r="H263" t="s">
        <v>36</v>
      </c>
      <c r="I263">
        <v>99.87</v>
      </c>
      <c r="J263">
        <v>0.05</v>
      </c>
      <c r="K263">
        <f t="shared" si="24"/>
        <v>182</v>
      </c>
      <c r="L263" t="str">
        <f t="shared" si="25"/>
        <v>AU-182</v>
      </c>
      <c r="M263">
        <f t="shared" si="26"/>
        <v>15.5</v>
      </c>
      <c r="N263">
        <f t="shared" si="27"/>
        <v>4.4719172939351307E-2</v>
      </c>
      <c r="O263" t="str">
        <f t="shared" si="28"/>
        <v>AU-18215.5</v>
      </c>
      <c r="P263" t="str">
        <f t="shared" si="29"/>
        <v/>
      </c>
    </row>
    <row r="264" spans="1:16" x14ac:dyDescent="0.25">
      <c r="A264">
        <v>79</v>
      </c>
      <c r="B264">
        <v>104</v>
      </c>
      <c r="C264" t="s">
        <v>2130</v>
      </c>
      <c r="D264">
        <v>0</v>
      </c>
      <c r="E264">
        <v>42.8</v>
      </c>
      <c r="F264" t="s">
        <v>11</v>
      </c>
      <c r="G264">
        <v>1</v>
      </c>
      <c r="H264" t="s">
        <v>36</v>
      </c>
      <c r="I264">
        <v>99.45</v>
      </c>
      <c r="J264">
        <v>0.25</v>
      </c>
      <c r="K264">
        <f t="shared" si="24"/>
        <v>183</v>
      </c>
      <c r="L264" t="str">
        <f t="shared" si="25"/>
        <v>AU-183</v>
      </c>
      <c r="M264">
        <f t="shared" si="26"/>
        <v>42.8</v>
      </c>
      <c r="N264">
        <f t="shared" si="27"/>
        <v>1.6195027583176293E-2</v>
      </c>
      <c r="O264" t="str">
        <f t="shared" si="28"/>
        <v>AU-18342.8</v>
      </c>
      <c r="P264" t="str">
        <f t="shared" si="29"/>
        <v/>
      </c>
    </row>
    <row r="265" spans="1:16" x14ac:dyDescent="0.25">
      <c r="A265">
        <v>79</v>
      </c>
      <c r="B265">
        <v>105</v>
      </c>
      <c r="C265" t="s">
        <v>2135</v>
      </c>
      <c r="D265">
        <v>0</v>
      </c>
      <c r="E265">
        <v>21</v>
      </c>
      <c r="F265" t="s">
        <v>11</v>
      </c>
      <c r="G265">
        <v>1</v>
      </c>
      <c r="H265" t="s">
        <v>36</v>
      </c>
      <c r="I265">
        <v>100</v>
      </c>
      <c r="K265">
        <f t="shared" si="24"/>
        <v>184</v>
      </c>
      <c r="L265" t="str">
        <f t="shared" si="25"/>
        <v>AU-184</v>
      </c>
      <c r="M265">
        <f t="shared" si="26"/>
        <v>21</v>
      </c>
      <c r="N265">
        <f t="shared" si="27"/>
        <v>3.3007008598092635E-2</v>
      </c>
      <c r="O265" t="str">
        <f t="shared" si="28"/>
        <v>AU-18421</v>
      </c>
      <c r="P265" t="str">
        <f t="shared" si="29"/>
        <v/>
      </c>
    </row>
    <row r="266" spans="1:16" x14ac:dyDescent="0.25">
      <c r="A266">
        <v>79</v>
      </c>
      <c r="B266">
        <v>105</v>
      </c>
      <c r="C266" t="s">
        <v>2135</v>
      </c>
      <c r="D266">
        <v>6.8459999999999993E-2</v>
      </c>
      <c r="E266">
        <v>46.4</v>
      </c>
      <c r="F266" t="s">
        <v>11</v>
      </c>
      <c r="G266">
        <v>1</v>
      </c>
      <c r="H266" t="s">
        <v>77</v>
      </c>
      <c r="I266">
        <v>30</v>
      </c>
      <c r="J266">
        <v>10</v>
      </c>
      <c r="K266">
        <f t="shared" si="24"/>
        <v>184</v>
      </c>
      <c r="L266" t="str">
        <f t="shared" si="25"/>
        <v>AU-184M</v>
      </c>
      <c r="M266">
        <f t="shared" si="26"/>
        <v>46.4</v>
      </c>
      <c r="N266">
        <f t="shared" si="27"/>
        <v>1.4938516822412614E-2</v>
      </c>
      <c r="O266" t="str">
        <f t="shared" si="28"/>
        <v>AU-184M46.4</v>
      </c>
      <c r="P266" t="str">
        <f t="shared" si="29"/>
        <v/>
      </c>
    </row>
    <row r="267" spans="1:16" x14ac:dyDescent="0.25">
      <c r="A267">
        <v>79</v>
      </c>
      <c r="B267">
        <v>106</v>
      </c>
      <c r="C267" t="s">
        <v>2136</v>
      </c>
      <c r="D267">
        <v>0</v>
      </c>
      <c r="E267">
        <v>4.3</v>
      </c>
      <c r="F267" t="s">
        <v>43</v>
      </c>
      <c r="G267">
        <v>0.1</v>
      </c>
      <c r="H267" t="s">
        <v>36</v>
      </c>
      <c r="I267">
        <v>99.74</v>
      </c>
      <c r="J267">
        <v>0.06</v>
      </c>
      <c r="K267">
        <f t="shared" si="24"/>
        <v>185</v>
      </c>
      <c r="L267" t="str">
        <f t="shared" si="25"/>
        <v>AU-185</v>
      </c>
      <c r="M267">
        <f t="shared" si="26"/>
        <v>258</v>
      </c>
      <c r="N267">
        <f t="shared" si="27"/>
        <v>2.6866169789145165E-3</v>
      </c>
      <c r="O267" t="str">
        <f t="shared" si="28"/>
        <v>AU-185258</v>
      </c>
      <c r="P267" t="str">
        <f t="shared" si="29"/>
        <v/>
      </c>
    </row>
    <row r="268" spans="1:16" x14ac:dyDescent="0.25">
      <c r="A268">
        <v>79</v>
      </c>
      <c r="B268">
        <v>106</v>
      </c>
      <c r="C268" t="s">
        <v>2136</v>
      </c>
      <c r="D268" t="s">
        <v>70</v>
      </c>
      <c r="E268">
        <v>6.8</v>
      </c>
      <c r="F268" t="s">
        <v>43</v>
      </c>
      <c r="G268">
        <v>0.3</v>
      </c>
      <c r="H268" t="s">
        <v>77</v>
      </c>
      <c r="K268">
        <f t="shared" si="24"/>
        <v>185</v>
      </c>
      <c r="L268" t="str">
        <f t="shared" si="25"/>
        <v>AU-185M</v>
      </c>
      <c r="M268">
        <f t="shared" si="26"/>
        <v>408</v>
      </c>
      <c r="N268">
        <f t="shared" si="27"/>
        <v>1.6988901484312384E-3</v>
      </c>
      <c r="O268" t="str">
        <f t="shared" si="28"/>
        <v>AU-185M408</v>
      </c>
      <c r="P268" t="str">
        <f t="shared" si="29"/>
        <v/>
      </c>
    </row>
    <row r="269" spans="1:16" x14ac:dyDescent="0.25">
      <c r="A269">
        <v>79</v>
      </c>
      <c r="B269">
        <v>107</v>
      </c>
      <c r="C269" t="s">
        <v>2133</v>
      </c>
      <c r="D269">
        <v>0</v>
      </c>
      <c r="E269">
        <v>10.7</v>
      </c>
      <c r="F269" t="s">
        <v>43</v>
      </c>
      <c r="G269">
        <v>0.4</v>
      </c>
      <c r="H269" t="s">
        <v>36</v>
      </c>
      <c r="I269">
        <v>99.999200000000002</v>
      </c>
      <c r="J269">
        <v>2.0000000000000001E-4</v>
      </c>
      <c r="K269">
        <f t="shared" si="24"/>
        <v>186</v>
      </c>
      <c r="L269" t="str">
        <f t="shared" si="25"/>
        <v>AU-186</v>
      </c>
      <c r="M269">
        <f t="shared" si="26"/>
        <v>642</v>
      </c>
      <c r="N269">
        <f t="shared" si="27"/>
        <v>1.079668505545086E-3</v>
      </c>
      <c r="O269" t="str">
        <f t="shared" si="28"/>
        <v>AU-186642</v>
      </c>
      <c r="P269" t="str">
        <f t="shared" si="29"/>
        <v/>
      </c>
    </row>
    <row r="270" spans="1:16" x14ac:dyDescent="0.25">
      <c r="A270">
        <v>79</v>
      </c>
      <c r="B270">
        <v>108</v>
      </c>
      <c r="C270" t="s">
        <v>2134</v>
      </c>
      <c r="D270">
        <v>0</v>
      </c>
      <c r="E270">
        <v>8.3000000000000007</v>
      </c>
      <c r="F270" t="s">
        <v>43</v>
      </c>
      <c r="G270">
        <v>0.2</v>
      </c>
      <c r="H270" t="s">
        <v>36</v>
      </c>
      <c r="I270">
        <v>100</v>
      </c>
      <c r="K270">
        <f t="shared" si="24"/>
        <v>187</v>
      </c>
      <c r="L270" t="str">
        <f t="shared" si="25"/>
        <v>AU-187</v>
      </c>
      <c r="M270">
        <f t="shared" si="26"/>
        <v>498.00000000000006</v>
      </c>
      <c r="N270">
        <f t="shared" si="27"/>
        <v>1.3918618083533037E-3</v>
      </c>
      <c r="O270" t="str">
        <f t="shared" si="28"/>
        <v>AU-187498</v>
      </c>
      <c r="P270" t="str">
        <f t="shared" si="29"/>
        <v/>
      </c>
    </row>
    <row r="271" spans="1:16" x14ac:dyDescent="0.25">
      <c r="A271">
        <v>79</v>
      </c>
      <c r="B271">
        <v>108</v>
      </c>
      <c r="C271" t="s">
        <v>2134</v>
      </c>
      <c r="D271">
        <v>0.12033000000000001</v>
      </c>
      <c r="E271">
        <v>2.2999999999999998</v>
      </c>
      <c r="F271" t="s">
        <v>11</v>
      </c>
      <c r="G271">
        <v>0.1</v>
      </c>
      <c r="H271" t="s">
        <v>77</v>
      </c>
      <c r="I271">
        <v>100</v>
      </c>
      <c r="K271">
        <f t="shared" si="24"/>
        <v>187</v>
      </c>
      <c r="L271" t="str">
        <f t="shared" si="25"/>
        <v>AU-187M</v>
      </c>
      <c r="M271">
        <f t="shared" si="26"/>
        <v>2.2999999999999998</v>
      </c>
      <c r="N271">
        <f t="shared" si="27"/>
        <v>0.30136833937388929</v>
      </c>
      <c r="O271" t="str">
        <f t="shared" si="28"/>
        <v>AU-187M2.3</v>
      </c>
      <c r="P271" t="str">
        <f t="shared" si="29"/>
        <v/>
      </c>
    </row>
    <row r="272" spans="1:16" x14ac:dyDescent="0.25">
      <c r="A272">
        <v>79</v>
      </c>
      <c r="B272">
        <v>109</v>
      </c>
      <c r="C272" t="s">
        <v>2127</v>
      </c>
      <c r="D272">
        <v>0</v>
      </c>
      <c r="E272">
        <v>8.84</v>
      </c>
      <c r="F272" t="s">
        <v>43</v>
      </c>
      <c r="G272">
        <v>0.06</v>
      </c>
      <c r="H272" t="s">
        <v>36</v>
      </c>
      <c r="I272">
        <v>100</v>
      </c>
      <c r="K272">
        <f t="shared" si="24"/>
        <v>188</v>
      </c>
      <c r="L272" t="str">
        <f t="shared" si="25"/>
        <v>AU-188</v>
      </c>
      <c r="M272">
        <f t="shared" si="26"/>
        <v>530.4</v>
      </c>
      <c r="N272">
        <f t="shared" si="27"/>
        <v>1.3068385757163373E-3</v>
      </c>
      <c r="O272" t="str">
        <f t="shared" si="28"/>
        <v>AU-188530.4</v>
      </c>
      <c r="P272" t="str">
        <f t="shared" si="29"/>
        <v/>
      </c>
    </row>
    <row r="273" spans="1:16" x14ac:dyDescent="0.25">
      <c r="A273">
        <v>79</v>
      </c>
      <c r="B273">
        <v>110</v>
      </c>
      <c r="C273" t="s">
        <v>2137</v>
      </c>
      <c r="D273">
        <v>0</v>
      </c>
      <c r="E273">
        <v>28.7</v>
      </c>
      <c r="F273" t="s">
        <v>43</v>
      </c>
      <c r="G273">
        <v>0.3</v>
      </c>
      <c r="H273" t="s">
        <v>36</v>
      </c>
      <c r="I273">
        <v>100</v>
      </c>
      <c r="K273">
        <f t="shared" si="24"/>
        <v>189</v>
      </c>
      <c r="L273" t="str">
        <f t="shared" si="25"/>
        <v>AU-189</v>
      </c>
      <c r="M273">
        <f t="shared" si="26"/>
        <v>1722</v>
      </c>
      <c r="N273">
        <f t="shared" si="27"/>
        <v>4.0252449509869064E-4</v>
      </c>
      <c r="O273" t="str">
        <f t="shared" si="28"/>
        <v>AU-1891722</v>
      </c>
      <c r="P273" t="str">
        <f t="shared" si="29"/>
        <v/>
      </c>
    </row>
    <row r="274" spans="1:16" x14ac:dyDescent="0.25">
      <c r="A274">
        <v>79</v>
      </c>
      <c r="B274">
        <v>110</v>
      </c>
      <c r="C274" t="s">
        <v>2137</v>
      </c>
      <c r="D274">
        <v>0.24729999999999999</v>
      </c>
      <c r="E274">
        <v>4.63</v>
      </c>
      <c r="F274" t="s">
        <v>43</v>
      </c>
      <c r="G274">
        <v>0.08</v>
      </c>
      <c r="H274" t="s">
        <v>77</v>
      </c>
      <c r="K274">
        <f t="shared" si="24"/>
        <v>189</v>
      </c>
      <c r="L274" t="str">
        <f t="shared" si="25"/>
        <v>AU-189M</v>
      </c>
      <c r="M274">
        <f t="shared" si="26"/>
        <v>277.8</v>
      </c>
      <c r="N274">
        <f t="shared" si="27"/>
        <v>2.495130239596635E-3</v>
      </c>
      <c r="O274" t="str">
        <f t="shared" si="28"/>
        <v>AU-189M277.8</v>
      </c>
      <c r="P274" t="str">
        <f t="shared" si="29"/>
        <v/>
      </c>
    </row>
    <row r="275" spans="1:16" x14ac:dyDescent="0.25">
      <c r="A275">
        <v>79</v>
      </c>
      <c r="B275">
        <v>111</v>
      </c>
      <c r="C275" t="s">
        <v>2138</v>
      </c>
      <c r="D275">
        <v>0</v>
      </c>
      <c r="E275">
        <v>42.8</v>
      </c>
      <c r="F275" t="s">
        <v>43</v>
      </c>
      <c r="G275">
        <v>1</v>
      </c>
      <c r="H275" t="s">
        <v>36</v>
      </c>
      <c r="I275">
        <v>100</v>
      </c>
      <c r="K275">
        <f t="shared" si="24"/>
        <v>190</v>
      </c>
      <c r="L275" t="str">
        <f t="shared" si="25"/>
        <v>AU-190</v>
      </c>
      <c r="M275">
        <f t="shared" si="26"/>
        <v>2568</v>
      </c>
      <c r="N275">
        <f t="shared" si="27"/>
        <v>2.6991712638627151E-4</v>
      </c>
      <c r="O275" t="str">
        <f t="shared" si="28"/>
        <v>AU-1902568</v>
      </c>
      <c r="P275" t="str">
        <f t="shared" si="29"/>
        <v/>
      </c>
    </row>
    <row r="276" spans="1:16" x14ac:dyDescent="0.25">
      <c r="A276">
        <v>79</v>
      </c>
      <c r="B276">
        <v>111</v>
      </c>
      <c r="C276" t="s">
        <v>2138</v>
      </c>
      <c r="D276">
        <v>0.26</v>
      </c>
      <c r="E276">
        <v>125</v>
      </c>
      <c r="F276" t="s">
        <v>17</v>
      </c>
      <c r="G276">
        <v>20</v>
      </c>
      <c r="H276" t="s">
        <v>77</v>
      </c>
      <c r="I276">
        <v>100</v>
      </c>
      <c r="K276">
        <f t="shared" si="24"/>
        <v>190</v>
      </c>
      <c r="L276" t="str">
        <f t="shared" si="25"/>
        <v>AU-190M</v>
      </c>
      <c r="M276">
        <f t="shared" si="26"/>
        <v>0.125</v>
      </c>
      <c r="N276">
        <f t="shared" si="27"/>
        <v>5.5451774444795623</v>
      </c>
      <c r="O276" t="str">
        <f t="shared" si="28"/>
        <v>AU-190M0.125</v>
      </c>
      <c r="P276" t="str">
        <f t="shared" si="29"/>
        <v/>
      </c>
    </row>
    <row r="277" spans="1:16" x14ac:dyDescent="0.25">
      <c r="A277">
        <v>79</v>
      </c>
      <c r="B277">
        <v>112</v>
      </c>
      <c r="C277" t="s">
        <v>2141</v>
      </c>
      <c r="D277">
        <v>0</v>
      </c>
      <c r="E277">
        <v>3.18</v>
      </c>
      <c r="F277" t="s">
        <v>109</v>
      </c>
      <c r="G277">
        <v>0.06</v>
      </c>
      <c r="H277" t="s">
        <v>36</v>
      </c>
      <c r="I277">
        <v>100</v>
      </c>
      <c r="K277">
        <f t="shared" si="24"/>
        <v>191</v>
      </c>
      <c r="L277" t="str">
        <f t="shared" si="25"/>
        <v>AU-191</v>
      </c>
      <c r="M277">
        <f t="shared" si="26"/>
        <v>11448</v>
      </c>
      <c r="N277">
        <f t="shared" si="27"/>
        <v>6.0547447638010597E-5</v>
      </c>
      <c r="O277" t="str">
        <f t="shared" si="28"/>
        <v>AU-19111448</v>
      </c>
      <c r="P277" t="str">
        <f t="shared" si="29"/>
        <v/>
      </c>
    </row>
    <row r="278" spans="1:16" x14ac:dyDescent="0.25">
      <c r="A278">
        <v>79</v>
      </c>
      <c r="B278">
        <v>112</v>
      </c>
      <c r="C278" t="s">
        <v>2141</v>
      </c>
      <c r="D278">
        <v>0.26619999999999999</v>
      </c>
      <c r="E278">
        <v>0.92</v>
      </c>
      <c r="F278" t="s">
        <v>11</v>
      </c>
      <c r="G278">
        <v>0.11</v>
      </c>
      <c r="H278" t="s">
        <v>77</v>
      </c>
      <c r="I278">
        <v>100</v>
      </c>
      <c r="K278">
        <f t="shared" si="24"/>
        <v>191</v>
      </c>
      <c r="L278" t="str">
        <f t="shared" si="25"/>
        <v>AU-191M</v>
      </c>
      <c r="M278">
        <f t="shared" si="26"/>
        <v>0.92</v>
      </c>
      <c r="N278">
        <f t="shared" si="27"/>
        <v>0.75342084843472312</v>
      </c>
      <c r="O278" t="str">
        <f t="shared" si="28"/>
        <v>AU-191M0.92</v>
      </c>
      <c r="P278" t="str">
        <f t="shared" si="29"/>
        <v/>
      </c>
    </row>
    <row r="279" spans="1:16" x14ac:dyDescent="0.25">
      <c r="A279">
        <v>79</v>
      </c>
      <c r="B279">
        <v>113</v>
      </c>
      <c r="C279" t="s">
        <v>2142</v>
      </c>
      <c r="D279">
        <v>0</v>
      </c>
      <c r="E279">
        <v>4.9400000000000004</v>
      </c>
      <c r="F279" t="s">
        <v>109</v>
      </c>
      <c r="G279">
        <v>0.09</v>
      </c>
      <c r="H279" t="s">
        <v>36</v>
      </c>
      <c r="I279">
        <v>100</v>
      </c>
      <c r="K279">
        <f t="shared" si="24"/>
        <v>192</v>
      </c>
      <c r="L279" t="str">
        <f t="shared" si="25"/>
        <v>AU-192</v>
      </c>
      <c r="M279">
        <f t="shared" si="26"/>
        <v>17784</v>
      </c>
      <c r="N279">
        <f t="shared" si="27"/>
        <v>3.8975887345925848E-5</v>
      </c>
      <c r="O279" t="str">
        <f t="shared" si="28"/>
        <v>AU-19217784</v>
      </c>
      <c r="P279" t="str">
        <f t="shared" si="29"/>
        <v/>
      </c>
    </row>
    <row r="280" spans="1:16" x14ac:dyDescent="0.25">
      <c r="A280">
        <v>79</v>
      </c>
      <c r="B280">
        <v>113</v>
      </c>
      <c r="C280" t="s">
        <v>2142</v>
      </c>
      <c r="D280">
        <v>0.43159999999999998</v>
      </c>
      <c r="E280">
        <v>160</v>
      </c>
      <c r="F280" t="s">
        <v>17</v>
      </c>
      <c r="G280">
        <v>20</v>
      </c>
      <c r="H280" t="s">
        <v>77</v>
      </c>
      <c r="I280">
        <v>100</v>
      </c>
      <c r="K280">
        <f t="shared" si="24"/>
        <v>192</v>
      </c>
      <c r="L280" t="str">
        <f t="shared" si="25"/>
        <v>AU-192M</v>
      </c>
      <c r="M280">
        <f t="shared" si="26"/>
        <v>0.16</v>
      </c>
      <c r="N280">
        <f t="shared" si="27"/>
        <v>4.3321698784996583</v>
      </c>
      <c r="O280" t="str">
        <f t="shared" si="28"/>
        <v>AU-192M0.16</v>
      </c>
      <c r="P280" t="str">
        <f t="shared" si="29"/>
        <v/>
      </c>
    </row>
    <row r="281" spans="1:16" x14ac:dyDescent="0.25">
      <c r="A281">
        <v>79</v>
      </c>
      <c r="B281">
        <v>114</v>
      </c>
      <c r="C281" t="s">
        <v>2139</v>
      </c>
      <c r="D281">
        <v>0</v>
      </c>
      <c r="E281">
        <v>17.649999999999999</v>
      </c>
      <c r="F281" t="s">
        <v>109</v>
      </c>
      <c r="G281">
        <v>0.15</v>
      </c>
      <c r="H281" t="s">
        <v>36</v>
      </c>
      <c r="I281">
        <v>100</v>
      </c>
      <c r="K281">
        <f t="shared" si="24"/>
        <v>193</v>
      </c>
      <c r="L281" t="str">
        <f t="shared" si="25"/>
        <v>AU-193</v>
      </c>
      <c r="M281">
        <f t="shared" si="26"/>
        <v>63539.999999999993</v>
      </c>
      <c r="N281">
        <f t="shared" si="27"/>
        <v>1.0908831925715225E-5</v>
      </c>
      <c r="O281" t="str">
        <f t="shared" si="28"/>
        <v>AU-19363540</v>
      </c>
      <c r="P281" t="str">
        <f t="shared" si="29"/>
        <v/>
      </c>
    </row>
    <row r="282" spans="1:16" x14ac:dyDescent="0.25">
      <c r="A282">
        <v>79</v>
      </c>
      <c r="B282">
        <v>114</v>
      </c>
      <c r="C282" t="s">
        <v>2139</v>
      </c>
      <c r="D282">
        <v>0.29020000000000001</v>
      </c>
      <c r="E282">
        <v>3.9</v>
      </c>
      <c r="F282" t="s">
        <v>11</v>
      </c>
      <c r="G282">
        <v>0.3</v>
      </c>
      <c r="H282" t="s">
        <v>77</v>
      </c>
      <c r="I282">
        <v>99.97</v>
      </c>
      <c r="K282">
        <f t="shared" si="24"/>
        <v>193</v>
      </c>
      <c r="L282" t="str">
        <f t="shared" si="25"/>
        <v>AU-193M</v>
      </c>
      <c r="M282">
        <f t="shared" si="26"/>
        <v>3.9</v>
      </c>
      <c r="N282">
        <f t="shared" si="27"/>
        <v>0.17773004629742187</v>
      </c>
      <c r="O282" t="str">
        <f t="shared" si="28"/>
        <v>AU-193M3.9</v>
      </c>
      <c r="P282" t="str">
        <f t="shared" si="29"/>
        <v/>
      </c>
    </row>
    <row r="283" spans="1:16" x14ac:dyDescent="0.25">
      <c r="A283">
        <v>79</v>
      </c>
      <c r="B283">
        <v>115</v>
      </c>
      <c r="C283" t="s">
        <v>2140</v>
      </c>
      <c r="D283">
        <v>0</v>
      </c>
      <c r="E283">
        <v>38.06</v>
      </c>
      <c r="F283" t="s">
        <v>109</v>
      </c>
      <c r="G283">
        <v>0.23</v>
      </c>
      <c r="H283" t="s">
        <v>36</v>
      </c>
      <c r="I283">
        <v>100</v>
      </c>
      <c r="K283">
        <f t="shared" si="24"/>
        <v>194</v>
      </c>
      <c r="L283" t="str">
        <f t="shared" si="25"/>
        <v>AU-194</v>
      </c>
      <c r="M283">
        <f t="shared" si="26"/>
        <v>137016</v>
      </c>
      <c r="N283">
        <f t="shared" si="27"/>
        <v>5.0588776534123408E-6</v>
      </c>
      <c r="O283" t="str">
        <f t="shared" si="28"/>
        <v>AU-194137016</v>
      </c>
      <c r="P283" t="str">
        <f t="shared" si="29"/>
        <v/>
      </c>
    </row>
    <row r="284" spans="1:16" x14ac:dyDescent="0.25">
      <c r="A284">
        <v>79</v>
      </c>
      <c r="B284">
        <v>115</v>
      </c>
      <c r="C284" t="s">
        <v>2140</v>
      </c>
      <c r="D284">
        <v>0.1074</v>
      </c>
      <c r="E284">
        <v>600</v>
      </c>
      <c r="F284" t="s">
        <v>17</v>
      </c>
      <c r="G284">
        <v>8</v>
      </c>
      <c r="H284" t="s">
        <v>77</v>
      </c>
      <c r="I284">
        <v>100</v>
      </c>
      <c r="K284">
        <f t="shared" si="24"/>
        <v>194</v>
      </c>
      <c r="L284" t="str">
        <f t="shared" si="25"/>
        <v>AU-194M</v>
      </c>
      <c r="M284">
        <f t="shared" si="26"/>
        <v>0.6</v>
      </c>
      <c r="N284">
        <f t="shared" si="27"/>
        <v>1.1552453009332422</v>
      </c>
      <c r="O284" t="str">
        <f t="shared" si="28"/>
        <v>AU-194M0.6</v>
      </c>
      <c r="P284" t="str">
        <f t="shared" si="29"/>
        <v/>
      </c>
    </row>
    <row r="285" spans="1:16" x14ac:dyDescent="0.25">
      <c r="A285">
        <v>79</v>
      </c>
      <c r="B285">
        <v>115</v>
      </c>
      <c r="C285" t="s">
        <v>2140</v>
      </c>
      <c r="D285">
        <v>0.4758</v>
      </c>
      <c r="E285">
        <v>420</v>
      </c>
      <c r="F285" t="s">
        <v>17</v>
      </c>
      <c r="G285">
        <v>8</v>
      </c>
      <c r="H285" t="s">
        <v>77</v>
      </c>
      <c r="I285">
        <v>100</v>
      </c>
      <c r="K285">
        <f t="shared" si="24"/>
        <v>194</v>
      </c>
      <c r="L285" t="str">
        <f t="shared" si="25"/>
        <v>AU-194M</v>
      </c>
      <c r="M285">
        <f t="shared" si="26"/>
        <v>0.42</v>
      </c>
      <c r="N285">
        <f t="shared" si="27"/>
        <v>1.6503504299046317</v>
      </c>
      <c r="O285" t="str">
        <f t="shared" si="28"/>
        <v>AU-194M0.42</v>
      </c>
      <c r="P285" t="str">
        <f t="shared" si="29"/>
        <v/>
      </c>
    </row>
    <row r="286" spans="1:16" x14ac:dyDescent="0.25">
      <c r="A286">
        <v>79</v>
      </c>
      <c r="B286">
        <v>116</v>
      </c>
      <c r="C286" t="s">
        <v>2145</v>
      </c>
      <c r="D286">
        <v>0</v>
      </c>
      <c r="E286">
        <v>186.01</v>
      </c>
      <c r="F286" t="s">
        <v>25</v>
      </c>
      <c r="G286">
        <v>0.06</v>
      </c>
      <c r="H286" t="s">
        <v>26</v>
      </c>
      <c r="I286">
        <v>100</v>
      </c>
      <c r="K286">
        <f t="shared" si="24"/>
        <v>195</v>
      </c>
      <c r="L286" t="str">
        <f t="shared" si="25"/>
        <v>AU-195</v>
      </c>
      <c r="M286">
        <f t="shared" si="26"/>
        <v>16071264</v>
      </c>
      <c r="N286">
        <f t="shared" si="27"/>
        <v>4.3129599548607084E-8</v>
      </c>
      <c r="O286" t="str">
        <f t="shared" si="28"/>
        <v>AU-19516071264</v>
      </c>
      <c r="P286" t="str">
        <f t="shared" si="29"/>
        <v/>
      </c>
    </row>
    <row r="287" spans="1:16" x14ac:dyDescent="0.25">
      <c r="A287">
        <v>79</v>
      </c>
      <c r="B287">
        <v>116</v>
      </c>
      <c r="C287" t="s">
        <v>2145</v>
      </c>
      <c r="D287">
        <v>0.31857999999999997</v>
      </c>
      <c r="E287">
        <v>30.5</v>
      </c>
      <c r="F287" t="s">
        <v>25</v>
      </c>
      <c r="G287">
        <v>0.2</v>
      </c>
      <c r="H287" t="s">
        <v>77</v>
      </c>
      <c r="I287">
        <v>100</v>
      </c>
      <c r="K287">
        <f t="shared" si="24"/>
        <v>195</v>
      </c>
      <c r="L287" t="str">
        <f t="shared" si="25"/>
        <v>AU-195M</v>
      </c>
      <c r="M287">
        <f t="shared" si="26"/>
        <v>2635200</v>
      </c>
      <c r="N287">
        <f t="shared" si="27"/>
        <v>2.6303399383725917E-7</v>
      </c>
      <c r="O287" t="str">
        <f t="shared" si="28"/>
        <v>AU-195M2635200</v>
      </c>
      <c r="P287" t="str">
        <f t="shared" si="29"/>
        <v/>
      </c>
    </row>
    <row r="288" spans="1:16" x14ac:dyDescent="0.25">
      <c r="A288">
        <v>79</v>
      </c>
      <c r="B288">
        <v>117</v>
      </c>
      <c r="C288" t="s">
        <v>2146</v>
      </c>
      <c r="D288">
        <v>0</v>
      </c>
      <c r="E288">
        <v>6.1559999999999997</v>
      </c>
      <c r="F288" t="s">
        <v>25</v>
      </c>
      <c r="G288">
        <v>1.09E-2</v>
      </c>
      <c r="H288" t="s">
        <v>36</v>
      </c>
      <c r="I288">
        <v>93</v>
      </c>
      <c r="J288">
        <v>0.3</v>
      </c>
      <c r="K288">
        <f t="shared" si="24"/>
        <v>196</v>
      </c>
      <c r="L288" t="str">
        <f t="shared" si="25"/>
        <v>AU-196</v>
      </c>
      <c r="M288">
        <f t="shared" si="26"/>
        <v>531878.40000000002</v>
      </c>
      <c r="N288">
        <f t="shared" si="27"/>
        <v>1.3032061098174794E-6</v>
      </c>
      <c r="O288" t="str">
        <f t="shared" si="28"/>
        <v>AU-196531878.4</v>
      </c>
      <c r="P288" t="str">
        <f t="shared" si="29"/>
        <v/>
      </c>
    </row>
    <row r="289" spans="1:16" x14ac:dyDescent="0.25">
      <c r="A289">
        <v>79</v>
      </c>
      <c r="B289">
        <v>117</v>
      </c>
      <c r="C289" t="s">
        <v>2146</v>
      </c>
      <c r="D289">
        <v>8.4655999999999995E-2</v>
      </c>
      <c r="E289">
        <v>8.1</v>
      </c>
      <c r="F289" t="s">
        <v>11</v>
      </c>
      <c r="G289">
        <v>0.2</v>
      </c>
      <c r="H289" t="s">
        <v>77</v>
      </c>
      <c r="I289">
        <v>100</v>
      </c>
      <c r="K289">
        <f t="shared" si="24"/>
        <v>196</v>
      </c>
      <c r="L289" t="str">
        <f t="shared" si="25"/>
        <v>AU-196M</v>
      </c>
      <c r="M289">
        <f t="shared" si="26"/>
        <v>8.1</v>
      </c>
      <c r="N289">
        <f t="shared" si="27"/>
        <v>8.5573725995054972E-2</v>
      </c>
      <c r="O289" t="str">
        <f t="shared" si="28"/>
        <v>AU-196M8.1</v>
      </c>
      <c r="P289" t="str">
        <f t="shared" si="29"/>
        <v/>
      </c>
    </row>
    <row r="290" spans="1:16" x14ac:dyDescent="0.25">
      <c r="A290">
        <v>79</v>
      </c>
      <c r="B290">
        <v>117</v>
      </c>
      <c r="C290" t="s">
        <v>2146</v>
      </c>
      <c r="D290">
        <v>0.59565999999999997</v>
      </c>
      <c r="E290">
        <v>9.6069999999999993</v>
      </c>
      <c r="F290" t="s">
        <v>109</v>
      </c>
      <c r="G290">
        <v>3.4000000000000002E-2</v>
      </c>
      <c r="H290" t="s">
        <v>77</v>
      </c>
      <c r="I290">
        <v>100</v>
      </c>
      <c r="K290">
        <f t="shared" si="24"/>
        <v>196</v>
      </c>
      <c r="L290" t="str">
        <f t="shared" si="25"/>
        <v>AU-196M</v>
      </c>
      <c r="M290">
        <f t="shared" si="26"/>
        <v>34585.199999999997</v>
      </c>
      <c r="N290">
        <f t="shared" si="27"/>
        <v>2.0041728269894213E-5</v>
      </c>
      <c r="O290" t="str">
        <f t="shared" si="28"/>
        <v>AU-196M34585.2</v>
      </c>
      <c r="P290" t="str">
        <f t="shared" si="29"/>
        <v/>
      </c>
    </row>
    <row r="291" spans="1:16" x14ac:dyDescent="0.25">
      <c r="A291">
        <v>79</v>
      </c>
      <c r="B291">
        <v>118</v>
      </c>
      <c r="C291" t="s">
        <v>2143</v>
      </c>
      <c r="D291">
        <v>0.40914999999999901</v>
      </c>
      <c r="E291">
        <v>7.73</v>
      </c>
      <c r="F291" t="s">
        <v>11</v>
      </c>
      <c r="G291">
        <v>0.06</v>
      </c>
      <c r="H291" t="s">
        <v>77</v>
      </c>
      <c r="I291">
        <v>100</v>
      </c>
      <c r="K291">
        <f t="shared" si="24"/>
        <v>197</v>
      </c>
      <c r="L291" t="str">
        <f t="shared" si="25"/>
        <v>AU-197M</v>
      </c>
      <c r="M291">
        <f t="shared" si="26"/>
        <v>7.73</v>
      </c>
      <c r="N291">
        <f t="shared" si="27"/>
        <v>8.9669751689514257E-2</v>
      </c>
      <c r="O291" t="str">
        <f t="shared" si="28"/>
        <v>AU-197M7.73</v>
      </c>
      <c r="P291" t="str">
        <f t="shared" si="29"/>
        <v/>
      </c>
    </row>
    <row r="292" spans="1:16" x14ac:dyDescent="0.25">
      <c r="A292">
        <v>79</v>
      </c>
      <c r="B292">
        <v>119</v>
      </c>
      <c r="C292" t="s">
        <v>2144</v>
      </c>
      <c r="D292">
        <v>0</v>
      </c>
      <c r="E292">
        <v>2.69469</v>
      </c>
      <c r="F292" t="s">
        <v>25</v>
      </c>
      <c r="G292">
        <v>2.5000000000000001E-4</v>
      </c>
      <c r="H292" t="s">
        <v>12</v>
      </c>
      <c r="I292">
        <v>100</v>
      </c>
      <c r="K292">
        <f t="shared" si="24"/>
        <v>198</v>
      </c>
      <c r="L292" t="str">
        <f t="shared" si="25"/>
        <v>AU-198</v>
      </c>
      <c r="M292">
        <f t="shared" si="26"/>
        <v>232821.21600000001</v>
      </c>
      <c r="N292">
        <f t="shared" si="27"/>
        <v>2.9771650215929859E-6</v>
      </c>
      <c r="O292" t="str">
        <f t="shared" si="28"/>
        <v>AU-198232821.216</v>
      </c>
      <c r="P292" t="str">
        <f t="shared" si="29"/>
        <v/>
      </c>
    </row>
    <row r="293" spans="1:16" x14ac:dyDescent="0.25">
      <c r="A293">
        <v>79</v>
      </c>
      <c r="B293">
        <v>119</v>
      </c>
      <c r="C293" t="s">
        <v>2144</v>
      </c>
      <c r="D293">
        <v>0.81189999999999996</v>
      </c>
      <c r="E293">
        <v>2.2799999999999998</v>
      </c>
      <c r="F293" t="s">
        <v>25</v>
      </c>
      <c r="G293">
        <v>0.02</v>
      </c>
      <c r="H293" t="s">
        <v>77</v>
      </c>
      <c r="I293">
        <v>100</v>
      </c>
      <c r="K293">
        <f t="shared" si="24"/>
        <v>198</v>
      </c>
      <c r="L293" t="str">
        <f t="shared" si="25"/>
        <v>AU-198M</v>
      </c>
      <c r="M293">
        <f t="shared" si="26"/>
        <v>196991.99999999997</v>
      </c>
      <c r="N293">
        <f t="shared" si="27"/>
        <v>3.5186564965071953E-6</v>
      </c>
      <c r="O293" t="str">
        <f t="shared" si="28"/>
        <v>AU-198M196992</v>
      </c>
      <c r="P293" t="str">
        <f t="shared" si="29"/>
        <v/>
      </c>
    </row>
    <row r="294" spans="1:16" x14ac:dyDescent="0.25">
      <c r="A294">
        <v>79</v>
      </c>
      <c r="B294">
        <v>120</v>
      </c>
      <c r="C294" t="s">
        <v>2149</v>
      </c>
      <c r="D294">
        <v>0</v>
      </c>
      <c r="E294">
        <v>3.1349999999999998</v>
      </c>
      <c r="F294" t="s">
        <v>25</v>
      </c>
      <c r="G294">
        <v>3.0000000000000001E-3</v>
      </c>
      <c r="H294" t="s">
        <v>12</v>
      </c>
      <c r="I294">
        <v>100</v>
      </c>
      <c r="K294">
        <f t="shared" si="24"/>
        <v>199</v>
      </c>
      <c r="L294" t="str">
        <f t="shared" si="25"/>
        <v>AU-199</v>
      </c>
      <c r="M294">
        <f t="shared" si="26"/>
        <v>270864</v>
      </c>
      <c r="N294">
        <f t="shared" si="27"/>
        <v>2.5590229065506869E-6</v>
      </c>
      <c r="O294" t="str">
        <f t="shared" si="28"/>
        <v>AU-199270864</v>
      </c>
      <c r="P294" t="str">
        <f t="shared" si="29"/>
        <v/>
      </c>
    </row>
    <row r="295" spans="1:16" x14ac:dyDescent="0.25">
      <c r="A295">
        <v>79</v>
      </c>
      <c r="B295">
        <v>121</v>
      </c>
      <c r="C295" t="s">
        <v>2147</v>
      </c>
      <c r="D295">
        <v>0</v>
      </c>
      <c r="E295">
        <v>48.4</v>
      </c>
      <c r="F295" t="s">
        <v>43</v>
      </c>
      <c r="G295">
        <v>0.3</v>
      </c>
      <c r="H295" t="s">
        <v>12</v>
      </c>
      <c r="I295">
        <v>100</v>
      </c>
      <c r="K295">
        <f t="shared" si="24"/>
        <v>200</v>
      </c>
      <c r="L295" t="str">
        <f t="shared" si="25"/>
        <v>AU-200</v>
      </c>
      <c r="M295">
        <f t="shared" si="26"/>
        <v>2904</v>
      </c>
      <c r="N295">
        <f t="shared" si="27"/>
        <v>2.3868704564736408E-4</v>
      </c>
      <c r="O295" t="str">
        <f t="shared" si="28"/>
        <v>AU-2002904</v>
      </c>
      <c r="P295" t="str">
        <f t="shared" si="29"/>
        <v/>
      </c>
    </row>
    <row r="296" spans="1:16" x14ac:dyDescent="0.25">
      <c r="A296">
        <v>79</v>
      </c>
      <c r="B296">
        <v>121</v>
      </c>
      <c r="C296" t="s">
        <v>2147</v>
      </c>
      <c r="D296">
        <v>0.94</v>
      </c>
      <c r="E296">
        <v>18.7</v>
      </c>
      <c r="F296" t="s">
        <v>109</v>
      </c>
      <c r="G296">
        <v>0.5</v>
      </c>
      <c r="H296" t="s">
        <v>77</v>
      </c>
      <c r="I296">
        <v>16</v>
      </c>
      <c r="J296">
        <v>1</v>
      </c>
      <c r="K296">
        <f t="shared" si="24"/>
        <v>200</v>
      </c>
      <c r="L296" t="str">
        <f t="shared" si="25"/>
        <v>AU-200M</v>
      </c>
      <c r="M296">
        <f t="shared" si="26"/>
        <v>67320</v>
      </c>
      <c r="N296">
        <f t="shared" si="27"/>
        <v>1.0296303929886293E-5</v>
      </c>
      <c r="O296" t="str">
        <f t="shared" si="28"/>
        <v>AU-200M67320</v>
      </c>
      <c r="P296" t="str">
        <f t="shared" si="29"/>
        <v/>
      </c>
    </row>
    <row r="297" spans="1:16" x14ac:dyDescent="0.25">
      <c r="A297">
        <v>79</v>
      </c>
      <c r="B297">
        <v>122</v>
      </c>
      <c r="C297" t="s">
        <v>2148</v>
      </c>
      <c r="D297">
        <v>0</v>
      </c>
      <c r="E297">
        <v>26</v>
      </c>
      <c r="F297" t="s">
        <v>43</v>
      </c>
      <c r="G297">
        <v>0.8</v>
      </c>
      <c r="H297" t="s">
        <v>12</v>
      </c>
      <c r="I297">
        <v>100</v>
      </c>
      <c r="K297">
        <f t="shared" si="24"/>
        <v>201</v>
      </c>
      <c r="L297" t="str">
        <f t="shared" si="25"/>
        <v>AU-201</v>
      </c>
      <c r="M297">
        <f t="shared" si="26"/>
        <v>1560</v>
      </c>
      <c r="N297">
        <f t="shared" si="27"/>
        <v>4.4432511574355469E-4</v>
      </c>
      <c r="O297" t="str">
        <f t="shared" si="28"/>
        <v>AU-2011560</v>
      </c>
      <c r="P297" t="str">
        <f t="shared" si="29"/>
        <v/>
      </c>
    </row>
    <row r="298" spans="1:16" x14ac:dyDescent="0.25">
      <c r="A298">
        <v>79</v>
      </c>
      <c r="B298">
        <v>123</v>
      </c>
      <c r="C298" t="s">
        <v>2152</v>
      </c>
      <c r="D298">
        <v>0</v>
      </c>
      <c r="E298">
        <v>28.4</v>
      </c>
      <c r="F298" t="s">
        <v>11</v>
      </c>
      <c r="G298">
        <v>1.2</v>
      </c>
      <c r="H298" t="s">
        <v>12</v>
      </c>
      <c r="I298">
        <v>100</v>
      </c>
      <c r="K298">
        <f t="shared" si="24"/>
        <v>202</v>
      </c>
      <c r="L298" t="str">
        <f t="shared" si="25"/>
        <v>AU-202</v>
      </c>
      <c r="M298">
        <f t="shared" si="26"/>
        <v>28.4</v>
      </c>
      <c r="N298">
        <f t="shared" si="27"/>
        <v>2.4406590864786807E-2</v>
      </c>
      <c r="O298" t="str">
        <f t="shared" si="28"/>
        <v>AU-20228.4</v>
      </c>
      <c r="P298" t="str">
        <f t="shared" si="29"/>
        <v/>
      </c>
    </row>
    <row r="299" spans="1:16" x14ac:dyDescent="0.25">
      <c r="A299">
        <v>79</v>
      </c>
      <c r="B299">
        <v>124</v>
      </c>
      <c r="C299" t="s">
        <v>2153</v>
      </c>
      <c r="D299">
        <v>0</v>
      </c>
      <c r="E299">
        <v>60</v>
      </c>
      <c r="F299" t="s">
        <v>11</v>
      </c>
      <c r="G299">
        <v>6</v>
      </c>
      <c r="H299" t="s">
        <v>12</v>
      </c>
      <c r="I299">
        <v>100</v>
      </c>
      <c r="K299">
        <f t="shared" si="24"/>
        <v>203</v>
      </c>
      <c r="L299" t="str">
        <f t="shared" si="25"/>
        <v>AU-203</v>
      </c>
      <c r="M299">
        <f t="shared" si="26"/>
        <v>60</v>
      </c>
      <c r="N299">
        <f t="shared" si="27"/>
        <v>1.1552453009332421E-2</v>
      </c>
      <c r="O299" t="str">
        <f t="shared" si="28"/>
        <v>AU-20360</v>
      </c>
      <c r="P299" t="str">
        <f t="shared" si="29"/>
        <v/>
      </c>
    </row>
    <row r="300" spans="1:16" x14ac:dyDescent="0.25">
      <c r="A300">
        <v>79</v>
      </c>
      <c r="B300">
        <v>125</v>
      </c>
      <c r="C300" t="s">
        <v>2150</v>
      </c>
      <c r="D300">
        <v>0</v>
      </c>
      <c r="E300">
        <v>38.4</v>
      </c>
      <c r="F300" t="s">
        <v>11</v>
      </c>
      <c r="G300">
        <v>0.8</v>
      </c>
      <c r="H300" t="s">
        <v>12</v>
      </c>
      <c r="I300">
        <v>100</v>
      </c>
      <c r="K300">
        <f t="shared" si="24"/>
        <v>204</v>
      </c>
      <c r="L300" t="str">
        <f t="shared" si="25"/>
        <v>AU-204</v>
      </c>
      <c r="M300">
        <f t="shared" si="26"/>
        <v>38.4</v>
      </c>
      <c r="N300">
        <f t="shared" si="27"/>
        <v>1.8050707827081909E-2</v>
      </c>
      <c r="O300" t="str">
        <f t="shared" si="28"/>
        <v>AU-20438.4</v>
      </c>
      <c r="P300" t="str">
        <f t="shared" si="29"/>
        <v/>
      </c>
    </row>
    <row r="301" spans="1:16" x14ac:dyDescent="0.25">
      <c r="A301">
        <v>79</v>
      </c>
      <c r="B301">
        <v>126</v>
      </c>
      <c r="C301" t="s">
        <v>2151</v>
      </c>
      <c r="D301">
        <v>0</v>
      </c>
      <c r="E301">
        <v>32</v>
      </c>
      <c r="F301" t="s">
        <v>11</v>
      </c>
      <c r="G301">
        <v>1.1000000000000001</v>
      </c>
      <c r="H301" t="s">
        <v>12</v>
      </c>
      <c r="I301">
        <v>100</v>
      </c>
      <c r="K301">
        <f t="shared" si="24"/>
        <v>205</v>
      </c>
      <c r="L301" t="str">
        <f t="shared" si="25"/>
        <v>AU-205</v>
      </c>
      <c r="M301">
        <f t="shared" si="26"/>
        <v>32</v>
      </c>
      <c r="N301">
        <f t="shared" si="27"/>
        <v>2.166084939249829E-2</v>
      </c>
      <c r="O301" t="str">
        <f t="shared" si="28"/>
        <v>AU-20532</v>
      </c>
      <c r="P301" t="str">
        <f t="shared" si="29"/>
        <v/>
      </c>
    </row>
    <row r="302" spans="1:16" x14ac:dyDescent="0.25">
      <c r="A302">
        <v>79</v>
      </c>
      <c r="B302">
        <v>126</v>
      </c>
      <c r="C302" t="s">
        <v>2151</v>
      </c>
      <c r="D302">
        <v>0.90700000000000003</v>
      </c>
      <c r="E302">
        <v>6</v>
      </c>
      <c r="F302" t="s">
        <v>11</v>
      </c>
      <c r="G302">
        <v>2</v>
      </c>
      <c r="H302" t="s">
        <v>77</v>
      </c>
      <c r="I302">
        <v>100</v>
      </c>
      <c r="K302">
        <f t="shared" si="24"/>
        <v>205</v>
      </c>
      <c r="L302" t="str">
        <f t="shared" si="25"/>
        <v>AU-205M</v>
      </c>
      <c r="M302">
        <f t="shared" si="26"/>
        <v>6</v>
      </c>
      <c r="N302">
        <f t="shared" si="27"/>
        <v>0.11552453009332421</v>
      </c>
      <c r="O302" t="str">
        <f t="shared" si="28"/>
        <v>AU-205M6</v>
      </c>
      <c r="P302" t="str">
        <f t="shared" si="29"/>
        <v/>
      </c>
    </row>
    <row r="303" spans="1:16" x14ac:dyDescent="0.25">
      <c r="A303">
        <v>79</v>
      </c>
      <c r="B303">
        <v>127</v>
      </c>
      <c r="C303" t="s">
        <v>2154</v>
      </c>
      <c r="D303">
        <v>0</v>
      </c>
      <c r="E303">
        <v>47</v>
      </c>
      <c r="F303" t="s">
        <v>11</v>
      </c>
      <c r="G303">
        <v>11.2</v>
      </c>
      <c r="H303" t="s">
        <v>12</v>
      </c>
      <c r="I303">
        <v>100</v>
      </c>
      <c r="K303">
        <f t="shared" si="24"/>
        <v>206</v>
      </c>
      <c r="L303" t="str">
        <f t="shared" si="25"/>
        <v>AU-206</v>
      </c>
      <c r="M303">
        <f t="shared" si="26"/>
        <v>47</v>
      </c>
      <c r="N303">
        <f t="shared" si="27"/>
        <v>1.4747812352339261E-2</v>
      </c>
      <c r="O303" t="str">
        <f t="shared" si="28"/>
        <v>AU-20647</v>
      </c>
      <c r="P303" t="str">
        <f t="shared" si="29"/>
        <v/>
      </c>
    </row>
    <row r="304" spans="1:16" x14ac:dyDescent="0.25">
      <c r="A304">
        <v>5</v>
      </c>
      <c r="B304">
        <v>7</v>
      </c>
      <c r="C304" t="s">
        <v>37</v>
      </c>
      <c r="D304">
        <v>0</v>
      </c>
      <c r="E304">
        <v>20.22</v>
      </c>
      <c r="F304" t="s">
        <v>17</v>
      </c>
      <c r="G304">
        <v>0.04</v>
      </c>
      <c r="H304" t="s">
        <v>12</v>
      </c>
      <c r="I304">
        <v>100</v>
      </c>
      <c r="K304">
        <f t="shared" si="24"/>
        <v>12</v>
      </c>
      <c r="L304" t="str">
        <f t="shared" si="25"/>
        <v>B-12</v>
      </c>
      <c r="M304">
        <f t="shared" si="26"/>
        <v>2.0219999999999998E-2</v>
      </c>
      <c r="N304">
        <f t="shared" si="27"/>
        <v>34.280275992084341</v>
      </c>
      <c r="O304" t="str">
        <f t="shared" si="28"/>
        <v>B-120.02022</v>
      </c>
      <c r="P304" t="str">
        <f t="shared" si="29"/>
        <v/>
      </c>
    </row>
    <row r="305" spans="1:16" x14ac:dyDescent="0.25">
      <c r="A305">
        <v>5</v>
      </c>
      <c r="B305">
        <v>8</v>
      </c>
      <c r="C305" t="s">
        <v>38</v>
      </c>
      <c r="D305">
        <v>0</v>
      </c>
      <c r="E305">
        <v>17.16</v>
      </c>
      <c r="F305" t="s">
        <v>17</v>
      </c>
      <c r="G305">
        <v>0.18</v>
      </c>
      <c r="H305" t="s">
        <v>12</v>
      </c>
      <c r="I305">
        <v>100</v>
      </c>
      <c r="K305">
        <f t="shared" si="24"/>
        <v>13</v>
      </c>
      <c r="L305" t="str">
        <f t="shared" si="25"/>
        <v>B-13</v>
      </c>
      <c r="M305">
        <f t="shared" si="26"/>
        <v>1.7160000000000002E-2</v>
      </c>
      <c r="N305">
        <f t="shared" si="27"/>
        <v>40.393192340323147</v>
      </c>
      <c r="O305" t="str">
        <f t="shared" si="28"/>
        <v>B-130.01716</v>
      </c>
      <c r="P305" t="str">
        <f t="shared" si="29"/>
        <v/>
      </c>
    </row>
    <row r="306" spans="1:16" x14ac:dyDescent="0.25">
      <c r="A306">
        <v>5</v>
      </c>
      <c r="B306">
        <v>9</v>
      </c>
      <c r="C306" t="s">
        <v>39</v>
      </c>
      <c r="D306">
        <v>0</v>
      </c>
      <c r="E306">
        <v>12.34</v>
      </c>
      <c r="F306" t="s">
        <v>17</v>
      </c>
      <c r="G306">
        <v>0.27</v>
      </c>
      <c r="H306" t="s">
        <v>12</v>
      </c>
      <c r="I306">
        <v>100</v>
      </c>
      <c r="K306">
        <f t="shared" si="24"/>
        <v>14</v>
      </c>
      <c r="L306" t="str">
        <f t="shared" si="25"/>
        <v>B-14</v>
      </c>
      <c r="M306">
        <f t="shared" si="26"/>
        <v>1.234E-2</v>
      </c>
      <c r="N306">
        <f t="shared" si="27"/>
        <v>56.170760175036087</v>
      </c>
      <c r="O306" t="str">
        <f t="shared" si="28"/>
        <v>B-140.01234</v>
      </c>
      <c r="P306" t="str">
        <f t="shared" si="29"/>
        <v/>
      </c>
    </row>
    <row r="307" spans="1:16" x14ac:dyDescent="0.25">
      <c r="A307">
        <v>5</v>
      </c>
      <c r="B307">
        <v>10</v>
      </c>
      <c r="C307" t="s">
        <v>34</v>
      </c>
      <c r="D307">
        <v>0</v>
      </c>
      <c r="E307">
        <v>10.18</v>
      </c>
      <c r="F307" t="s">
        <v>17</v>
      </c>
      <c r="G307">
        <v>0.35</v>
      </c>
      <c r="H307" t="s">
        <v>12</v>
      </c>
      <c r="I307">
        <v>100</v>
      </c>
      <c r="K307">
        <f t="shared" si="24"/>
        <v>15</v>
      </c>
      <c r="L307" t="str">
        <f t="shared" si="25"/>
        <v>B-15</v>
      </c>
      <c r="M307">
        <f t="shared" si="26"/>
        <v>1.018E-2</v>
      </c>
      <c r="N307">
        <f t="shared" si="27"/>
        <v>68.089114003923896</v>
      </c>
      <c r="O307" t="str">
        <f t="shared" si="28"/>
        <v>B-150.01018</v>
      </c>
      <c r="P307" t="str">
        <f t="shared" si="29"/>
        <v/>
      </c>
    </row>
    <row r="308" spans="1:16" x14ac:dyDescent="0.25">
      <c r="A308">
        <v>5</v>
      </c>
      <c r="B308">
        <v>12</v>
      </c>
      <c r="C308" t="s">
        <v>32</v>
      </c>
      <c r="D308">
        <v>0</v>
      </c>
      <c r="E308">
        <v>5.07</v>
      </c>
      <c r="F308" t="s">
        <v>17</v>
      </c>
      <c r="G308">
        <v>0.05</v>
      </c>
      <c r="H308" t="s">
        <v>12</v>
      </c>
      <c r="I308">
        <v>100</v>
      </c>
      <c r="K308">
        <f t="shared" si="24"/>
        <v>17</v>
      </c>
      <c r="L308" t="str">
        <f t="shared" si="25"/>
        <v>B-17</v>
      </c>
      <c r="M308">
        <f t="shared" si="26"/>
        <v>5.0700000000000007E-3</v>
      </c>
      <c r="N308">
        <f t="shared" si="27"/>
        <v>136.71542022878603</v>
      </c>
      <c r="O308" t="str">
        <f t="shared" si="28"/>
        <v>B-170.00507</v>
      </c>
      <c r="P308" t="str">
        <f t="shared" si="29"/>
        <v/>
      </c>
    </row>
    <row r="309" spans="1:16" x14ac:dyDescent="0.25">
      <c r="A309">
        <v>5</v>
      </c>
      <c r="B309">
        <v>14</v>
      </c>
      <c r="C309" t="s">
        <v>33</v>
      </c>
      <c r="D309">
        <v>0</v>
      </c>
      <c r="E309">
        <v>2.92</v>
      </c>
      <c r="F309" t="s">
        <v>17</v>
      </c>
      <c r="G309">
        <v>0.13</v>
      </c>
      <c r="H309" t="s">
        <v>12</v>
      </c>
      <c r="I309">
        <v>100</v>
      </c>
      <c r="K309">
        <f t="shared" si="24"/>
        <v>19</v>
      </c>
      <c r="L309" t="str">
        <f t="shared" si="25"/>
        <v>B-19</v>
      </c>
      <c r="M309">
        <f t="shared" si="26"/>
        <v>2.9199999999999999E-3</v>
      </c>
      <c r="N309">
        <f t="shared" si="27"/>
        <v>237.3791714246388</v>
      </c>
      <c r="O309" t="str">
        <f t="shared" si="28"/>
        <v>B-190.00292</v>
      </c>
      <c r="P309" t="str">
        <f t="shared" si="29"/>
        <v/>
      </c>
    </row>
    <row r="310" spans="1:16" x14ac:dyDescent="0.25">
      <c r="A310">
        <v>5</v>
      </c>
      <c r="B310">
        <v>3</v>
      </c>
      <c r="C310" t="s">
        <v>35</v>
      </c>
      <c r="D310">
        <v>0</v>
      </c>
      <c r="E310">
        <v>772.1</v>
      </c>
      <c r="F310" t="s">
        <v>17</v>
      </c>
      <c r="G310">
        <v>1.1000000000000001</v>
      </c>
      <c r="H310" t="s">
        <v>36</v>
      </c>
      <c r="I310">
        <v>100</v>
      </c>
      <c r="K310">
        <f t="shared" si="24"/>
        <v>8</v>
      </c>
      <c r="L310" t="str">
        <f t="shared" si="25"/>
        <v>B-8</v>
      </c>
      <c r="M310">
        <f t="shared" si="26"/>
        <v>0.77210000000000001</v>
      </c>
      <c r="N310">
        <f t="shared" si="27"/>
        <v>0.89774275425455941</v>
      </c>
      <c r="O310" t="str">
        <f t="shared" si="28"/>
        <v>B-80.7721</v>
      </c>
      <c r="P310" t="str">
        <f t="shared" si="29"/>
        <v/>
      </c>
    </row>
    <row r="311" spans="1:16" x14ac:dyDescent="0.25">
      <c r="A311">
        <v>56</v>
      </c>
      <c r="B311">
        <v>58</v>
      </c>
      <c r="C311" t="s">
        <v>1348</v>
      </c>
      <c r="D311">
        <v>0</v>
      </c>
      <c r="E311">
        <v>0.41</v>
      </c>
      <c r="F311" t="s">
        <v>11</v>
      </c>
      <c r="G311">
        <f>0.15-0.1</f>
        <v>4.9999999999999989E-2</v>
      </c>
      <c r="H311" t="s">
        <v>36</v>
      </c>
      <c r="I311">
        <v>99.1</v>
      </c>
      <c r="J311">
        <v>0.3</v>
      </c>
      <c r="K311">
        <f t="shared" si="24"/>
        <v>114</v>
      </c>
      <c r="L311" t="str">
        <f t="shared" si="25"/>
        <v>BA-114</v>
      </c>
      <c r="M311">
        <f t="shared" si="26"/>
        <v>0.41</v>
      </c>
      <c r="N311">
        <f t="shared" si="27"/>
        <v>1.6906028794145007</v>
      </c>
      <c r="O311" t="str">
        <f t="shared" si="28"/>
        <v>BA-1140.41</v>
      </c>
      <c r="P311" t="str">
        <f t="shared" si="29"/>
        <v/>
      </c>
    </row>
    <row r="312" spans="1:16" x14ac:dyDescent="0.25">
      <c r="A312">
        <v>56</v>
      </c>
      <c r="B312">
        <v>59</v>
      </c>
      <c r="C312" t="s">
        <v>1349</v>
      </c>
      <c r="D312">
        <v>0</v>
      </c>
      <c r="E312">
        <v>0.45</v>
      </c>
      <c r="F312" t="s">
        <v>11</v>
      </c>
      <c r="G312">
        <v>0.05</v>
      </c>
      <c r="H312" t="s">
        <v>36</v>
      </c>
      <c r="I312">
        <v>100</v>
      </c>
      <c r="K312">
        <f t="shared" si="24"/>
        <v>115</v>
      </c>
      <c r="L312" t="str">
        <f t="shared" si="25"/>
        <v>BA-115</v>
      </c>
      <c r="M312">
        <f t="shared" si="26"/>
        <v>0.45</v>
      </c>
      <c r="N312">
        <f t="shared" si="27"/>
        <v>1.5403270679109895</v>
      </c>
      <c r="O312" t="str">
        <f t="shared" si="28"/>
        <v>BA-1150.45</v>
      </c>
      <c r="P312" t="str">
        <f t="shared" si="29"/>
        <v/>
      </c>
    </row>
    <row r="313" spans="1:16" x14ac:dyDescent="0.25">
      <c r="A313">
        <v>56</v>
      </c>
      <c r="B313">
        <v>60</v>
      </c>
      <c r="C313" t="s">
        <v>1350</v>
      </c>
      <c r="D313">
        <v>0</v>
      </c>
      <c r="E313">
        <v>1.3</v>
      </c>
      <c r="F313" t="s">
        <v>11</v>
      </c>
      <c r="G313">
        <v>0.2</v>
      </c>
      <c r="H313" t="s">
        <v>36</v>
      </c>
      <c r="I313">
        <v>100</v>
      </c>
      <c r="K313">
        <f t="shared" si="24"/>
        <v>116</v>
      </c>
      <c r="L313" t="str">
        <f t="shared" si="25"/>
        <v>BA-116</v>
      </c>
      <c r="M313">
        <f t="shared" si="26"/>
        <v>1.3</v>
      </c>
      <c r="N313">
        <f t="shared" si="27"/>
        <v>0.53319013889226563</v>
      </c>
      <c r="O313" t="str">
        <f t="shared" si="28"/>
        <v>BA-1161.3</v>
      </c>
      <c r="P313" t="str">
        <f t="shared" si="29"/>
        <v/>
      </c>
    </row>
    <row r="314" spans="1:16" x14ac:dyDescent="0.25">
      <c r="A314">
        <v>56</v>
      </c>
      <c r="B314">
        <v>61</v>
      </c>
      <c r="C314" t="s">
        <v>1351</v>
      </c>
      <c r="D314">
        <v>0</v>
      </c>
      <c r="E314">
        <v>1.75</v>
      </c>
      <c r="F314" t="s">
        <v>11</v>
      </c>
      <c r="G314">
        <v>0.06</v>
      </c>
      <c r="H314" t="s">
        <v>36</v>
      </c>
      <c r="I314">
        <v>100</v>
      </c>
      <c r="K314">
        <f t="shared" si="24"/>
        <v>117</v>
      </c>
      <c r="L314" t="str">
        <f t="shared" si="25"/>
        <v>BA-117</v>
      </c>
      <c r="M314">
        <f t="shared" si="26"/>
        <v>1.75</v>
      </c>
      <c r="N314">
        <f t="shared" si="27"/>
        <v>0.39608410317711157</v>
      </c>
      <c r="O314" t="str">
        <f t="shared" si="28"/>
        <v>BA-1171.75</v>
      </c>
      <c r="P314" t="str">
        <f t="shared" si="29"/>
        <v/>
      </c>
    </row>
    <row r="315" spans="1:16" x14ac:dyDescent="0.25">
      <c r="A315">
        <v>56</v>
      </c>
      <c r="B315">
        <v>62</v>
      </c>
      <c r="C315" t="s">
        <v>1352</v>
      </c>
      <c r="D315">
        <v>0</v>
      </c>
      <c r="E315">
        <v>5.2</v>
      </c>
      <c r="F315" t="s">
        <v>11</v>
      </c>
      <c r="G315">
        <v>0.2</v>
      </c>
      <c r="H315" t="s">
        <v>36</v>
      </c>
      <c r="I315">
        <v>100</v>
      </c>
      <c r="K315">
        <f t="shared" si="24"/>
        <v>118</v>
      </c>
      <c r="L315" t="str">
        <f t="shared" si="25"/>
        <v>BA-118</v>
      </c>
      <c r="M315">
        <f t="shared" si="26"/>
        <v>5.2</v>
      </c>
      <c r="N315">
        <f t="shared" si="27"/>
        <v>0.13329753472306641</v>
      </c>
      <c r="O315" t="str">
        <f t="shared" si="28"/>
        <v>BA-1185.2</v>
      </c>
      <c r="P315" t="str">
        <f t="shared" si="29"/>
        <v/>
      </c>
    </row>
    <row r="316" spans="1:16" x14ac:dyDescent="0.25">
      <c r="A316">
        <v>56</v>
      </c>
      <c r="B316">
        <v>63</v>
      </c>
      <c r="C316" t="s">
        <v>1356</v>
      </c>
      <c r="D316">
        <v>0</v>
      </c>
      <c r="E316">
        <v>5.4</v>
      </c>
      <c r="F316" t="s">
        <v>11</v>
      </c>
      <c r="G316">
        <v>0.3</v>
      </c>
      <c r="H316" t="s">
        <v>36</v>
      </c>
      <c r="I316">
        <v>100</v>
      </c>
      <c r="K316">
        <f t="shared" si="24"/>
        <v>119</v>
      </c>
      <c r="L316" t="str">
        <f t="shared" si="25"/>
        <v>BA-119</v>
      </c>
      <c r="M316">
        <f t="shared" si="26"/>
        <v>5.4</v>
      </c>
      <c r="N316">
        <f t="shared" si="27"/>
        <v>0.12836058899258246</v>
      </c>
      <c r="O316" t="str">
        <f t="shared" si="28"/>
        <v>BA-1195.4</v>
      </c>
      <c r="P316" t="str">
        <f t="shared" si="29"/>
        <v/>
      </c>
    </row>
    <row r="317" spans="1:16" x14ac:dyDescent="0.25">
      <c r="A317">
        <v>56</v>
      </c>
      <c r="B317">
        <v>64</v>
      </c>
      <c r="C317" t="s">
        <v>1357</v>
      </c>
      <c r="D317">
        <v>0</v>
      </c>
      <c r="E317">
        <v>24</v>
      </c>
      <c r="F317" t="s">
        <v>11</v>
      </c>
      <c r="G317">
        <v>2</v>
      </c>
      <c r="H317" t="s">
        <v>36</v>
      </c>
      <c r="I317">
        <v>100</v>
      </c>
      <c r="K317">
        <f t="shared" si="24"/>
        <v>120</v>
      </c>
      <c r="L317" t="str">
        <f t="shared" si="25"/>
        <v>BA-120</v>
      </c>
      <c r="M317">
        <f t="shared" si="26"/>
        <v>24</v>
      </c>
      <c r="N317">
        <f t="shared" si="27"/>
        <v>2.8881132523331052E-2</v>
      </c>
      <c r="O317" t="str">
        <f t="shared" si="28"/>
        <v>BA-12024</v>
      </c>
      <c r="P317" t="str">
        <f t="shared" si="29"/>
        <v/>
      </c>
    </row>
    <row r="318" spans="1:16" x14ac:dyDescent="0.25">
      <c r="A318">
        <v>56</v>
      </c>
      <c r="B318">
        <v>65</v>
      </c>
      <c r="C318" t="s">
        <v>1358</v>
      </c>
      <c r="D318">
        <v>0</v>
      </c>
      <c r="E318">
        <v>29.7</v>
      </c>
      <c r="F318" t="s">
        <v>11</v>
      </c>
      <c r="G318">
        <v>1.5</v>
      </c>
      <c r="H318" t="s">
        <v>36</v>
      </c>
      <c r="I318">
        <v>100</v>
      </c>
      <c r="K318">
        <f t="shared" si="24"/>
        <v>121</v>
      </c>
      <c r="L318" t="str">
        <f t="shared" si="25"/>
        <v>BA-121</v>
      </c>
      <c r="M318">
        <f t="shared" si="26"/>
        <v>29.7</v>
      </c>
      <c r="N318">
        <f t="shared" si="27"/>
        <v>2.3338288907742265E-2</v>
      </c>
      <c r="O318" t="str">
        <f t="shared" si="28"/>
        <v>BA-12129.7</v>
      </c>
      <c r="P318" t="str">
        <f t="shared" si="29"/>
        <v/>
      </c>
    </row>
    <row r="319" spans="1:16" x14ac:dyDescent="0.25">
      <c r="A319">
        <v>56</v>
      </c>
      <c r="B319">
        <v>66</v>
      </c>
      <c r="C319" t="s">
        <v>1359</v>
      </c>
      <c r="D319">
        <v>0</v>
      </c>
      <c r="E319">
        <v>1.95</v>
      </c>
      <c r="F319" t="s">
        <v>43</v>
      </c>
      <c r="G319">
        <v>0.15</v>
      </c>
      <c r="H319" t="s">
        <v>36</v>
      </c>
      <c r="I319">
        <v>100</v>
      </c>
      <c r="K319">
        <f t="shared" si="24"/>
        <v>122</v>
      </c>
      <c r="L319" t="str">
        <f t="shared" si="25"/>
        <v>BA-122</v>
      </c>
      <c r="M319">
        <f t="shared" si="26"/>
        <v>117</v>
      </c>
      <c r="N319">
        <f t="shared" si="27"/>
        <v>5.9243348765807289E-3</v>
      </c>
      <c r="O319" t="str">
        <f t="shared" si="28"/>
        <v>BA-122117</v>
      </c>
      <c r="P319" t="str">
        <f t="shared" si="29"/>
        <v/>
      </c>
    </row>
    <row r="320" spans="1:16" x14ac:dyDescent="0.25">
      <c r="A320">
        <v>56</v>
      </c>
      <c r="B320">
        <v>67</v>
      </c>
      <c r="C320" t="s">
        <v>1353</v>
      </c>
      <c r="D320">
        <v>0</v>
      </c>
      <c r="E320">
        <v>2.4</v>
      </c>
      <c r="F320" t="s">
        <v>43</v>
      </c>
      <c r="G320">
        <v>0.4</v>
      </c>
      <c r="H320" t="s">
        <v>36</v>
      </c>
      <c r="I320">
        <v>100</v>
      </c>
      <c r="K320">
        <f t="shared" si="24"/>
        <v>123</v>
      </c>
      <c r="L320" t="str">
        <f t="shared" si="25"/>
        <v>BA-123</v>
      </c>
      <c r="M320">
        <f t="shared" si="26"/>
        <v>144</v>
      </c>
      <c r="N320">
        <f t="shared" si="27"/>
        <v>4.8135220872218424E-3</v>
      </c>
      <c r="O320" t="str">
        <f t="shared" si="28"/>
        <v>BA-123144</v>
      </c>
      <c r="P320" t="str">
        <f t="shared" si="29"/>
        <v/>
      </c>
    </row>
    <row r="321" spans="1:16" x14ac:dyDescent="0.25">
      <c r="A321">
        <v>56</v>
      </c>
      <c r="B321">
        <v>68</v>
      </c>
      <c r="C321" t="s">
        <v>1354</v>
      </c>
      <c r="D321">
        <v>0</v>
      </c>
      <c r="E321">
        <v>10.8</v>
      </c>
      <c r="F321" t="s">
        <v>43</v>
      </c>
      <c r="G321">
        <v>0.6</v>
      </c>
      <c r="H321" t="s">
        <v>36</v>
      </c>
      <c r="I321">
        <v>100</v>
      </c>
      <c r="K321">
        <f t="shared" si="24"/>
        <v>124</v>
      </c>
      <c r="L321" t="str">
        <f t="shared" si="25"/>
        <v>BA-124</v>
      </c>
      <c r="M321">
        <f t="shared" si="26"/>
        <v>648</v>
      </c>
      <c r="N321">
        <f t="shared" si="27"/>
        <v>1.0696715749381872E-3</v>
      </c>
      <c r="O321" t="str">
        <f t="shared" si="28"/>
        <v>BA-124648</v>
      </c>
      <c r="P321" t="str">
        <f t="shared" si="29"/>
        <v/>
      </c>
    </row>
    <row r="322" spans="1:16" x14ac:dyDescent="0.25">
      <c r="A322">
        <v>56</v>
      </c>
      <c r="B322">
        <v>69</v>
      </c>
      <c r="C322" t="s">
        <v>1355</v>
      </c>
      <c r="D322">
        <v>0</v>
      </c>
      <c r="E322">
        <v>3.3</v>
      </c>
      <c r="F322" t="s">
        <v>43</v>
      </c>
      <c r="G322">
        <v>0.3</v>
      </c>
      <c r="H322" t="s">
        <v>36</v>
      </c>
      <c r="I322">
        <v>100</v>
      </c>
      <c r="K322">
        <f t="shared" ref="K322:K385" si="30">A322+B322</f>
        <v>125</v>
      </c>
      <c r="L322" t="str">
        <f t="shared" ref="L322:L385" si="31">UPPER(SUBSTITUTE(C322,K322,""))&amp;"-"&amp;K322&amp;IF(H322="IT","M","")</f>
        <v>BA-125</v>
      </c>
      <c r="M322">
        <f t="shared" ref="M322:M385" si="32">E322*VLOOKUP(F322,_TimeConvert,2,FALSE)</f>
        <v>198</v>
      </c>
      <c r="N322">
        <f t="shared" ref="N322:N385" si="33">LN(2)/M322</f>
        <v>3.5007433361613398E-3</v>
      </c>
      <c r="O322" t="str">
        <f t="shared" ref="O322:O385" si="34">L322&amp;M322</f>
        <v>BA-125198</v>
      </c>
      <c r="P322" t="str">
        <f t="shared" ref="P322:P385" si="35">IF(AND(RIGHT(L323,1)="M",M322=M323),"Delete","")</f>
        <v/>
      </c>
    </row>
    <row r="323" spans="1:16" x14ac:dyDescent="0.25">
      <c r="A323">
        <v>56</v>
      </c>
      <c r="B323">
        <v>70</v>
      </c>
      <c r="C323" t="s">
        <v>1360</v>
      </c>
      <c r="D323">
        <v>0</v>
      </c>
      <c r="E323">
        <v>98.6</v>
      </c>
      <c r="F323" t="s">
        <v>43</v>
      </c>
      <c r="G323">
        <v>1.5</v>
      </c>
      <c r="H323" t="s">
        <v>36</v>
      </c>
      <c r="I323">
        <v>100</v>
      </c>
      <c r="K323">
        <f t="shared" si="30"/>
        <v>126</v>
      </c>
      <c r="L323" t="str">
        <f t="shared" si="31"/>
        <v>BA-126</v>
      </c>
      <c r="M323">
        <f t="shared" si="32"/>
        <v>5916</v>
      </c>
      <c r="N323">
        <f t="shared" si="33"/>
        <v>1.1716483782284403E-4</v>
      </c>
      <c r="O323" t="str">
        <f t="shared" si="34"/>
        <v>BA-1265916</v>
      </c>
      <c r="P323" t="str">
        <f t="shared" si="35"/>
        <v/>
      </c>
    </row>
    <row r="324" spans="1:16" x14ac:dyDescent="0.25">
      <c r="A324">
        <v>56</v>
      </c>
      <c r="B324">
        <v>71</v>
      </c>
      <c r="C324" t="s">
        <v>1361</v>
      </c>
      <c r="D324">
        <v>0</v>
      </c>
      <c r="E324">
        <v>12.8</v>
      </c>
      <c r="F324" t="s">
        <v>43</v>
      </c>
      <c r="G324">
        <v>0.3</v>
      </c>
      <c r="H324" t="s">
        <v>36</v>
      </c>
      <c r="I324">
        <v>100</v>
      </c>
      <c r="K324">
        <f t="shared" si="30"/>
        <v>127</v>
      </c>
      <c r="L324" t="str">
        <f t="shared" si="31"/>
        <v>BA-127</v>
      </c>
      <c r="M324">
        <f t="shared" si="32"/>
        <v>768</v>
      </c>
      <c r="N324">
        <f t="shared" si="33"/>
        <v>9.0253539135409539E-4</v>
      </c>
      <c r="O324" t="str">
        <f t="shared" si="34"/>
        <v>BA-127768</v>
      </c>
      <c r="P324" t="str">
        <f t="shared" si="35"/>
        <v/>
      </c>
    </row>
    <row r="325" spans="1:16" x14ac:dyDescent="0.25">
      <c r="A325">
        <v>56</v>
      </c>
      <c r="B325">
        <v>71</v>
      </c>
      <c r="C325" t="s">
        <v>1361</v>
      </c>
      <c r="D325">
        <v>8.0319999999999905E-2</v>
      </c>
      <c r="E325">
        <v>1.93</v>
      </c>
      <c r="F325" t="s">
        <v>11</v>
      </c>
      <c r="G325">
        <v>7.0000000000000007E-2</v>
      </c>
      <c r="H325" t="s">
        <v>77</v>
      </c>
      <c r="I325">
        <v>100</v>
      </c>
      <c r="K325">
        <f t="shared" si="30"/>
        <v>127</v>
      </c>
      <c r="L325" t="str">
        <f t="shared" si="31"/>
        <v>BA-127M</v>
      </c>
      <c r="M325">
        <f t="shared" si="32"/>
        <v>1.93</v>
      </c>
      <c r="N325">
        <f t="shared" si="33"/>
        <v>0.359143616870438</v>
      </c>
      <c r="O325" t="str">
        <f t="shared" si="34"/>
        <v>BA-127M1.93</v>
      </c>
      <c r="P325" t="str">
        <f t="shared" si="35"/>
        <v/>
      </c>
    </row>
    <row r="326" spans="1:16" x14ac:dyDescent="0.25">
      <c r="A326">
        <v>56</v>
      </c>
      <c r="B326">
        <v>72</v>
      </c>
      <c r="C326" t="s">
        <v>1362</v>
      </c>
      <c r="D326">
        <v>0</v>
      </c>
      <c r="E326">
        <v>2.4300000000000002</v>
      </c>
      <c r="F326" t="s">
        <v>25</v>
      </c>
      <c r="G326">
        <v>0.05</v>
      </c>
      <c r="H326" t="s">
        <v>26</v>
      </c>
      <c r="I326">
        <v>100</v>
      </c>
      <c r="K326">
        <f t="shared" si="30"/>
        <v>128</v>
      </c>
      <c r="L326" t="str">
        <f t="shared" si="31"/>
        <v>BA-128</v>
      </c>
      <c r="M326">
        <f t="shared" si="32"/>
        <v>209952</v>
      </c>
      <c r="N326">
        <f t="shared" si="33"/>
        <v>3.3014554782042812E-6</v>
      </c>
      <c r="O326" t="str">
        <f t="shared" si="34"/>
        <v>BA-128209952</v>
      </c>
      <c r="P326" t="str">
        <f t="shared" si="35"/>
        <v/>
      </c>
    </row>
    <row r="327" spans="1:16" x14ac:dyDescent="0.25">
      <c r="A327">
        <v>56</v>
      </c>
      <c r="B327">
        <v>73</v>
      </c>
      <c r="C327" t="s">
        <v>1363</v>
      </c>
      <c r="D327">
        <v>0</v>
      </c>
      <c r="E327">
        <v>2.23</v>
      </c>
      <c r="F327" t="s">
        <v>109</v>
      </c>
      <c r="G327">
        <v>0.1</v>
      </c>
      <c r="H327" t="s">
        <v>36</v>
      </c>
      <c r="I327">
        <v>100</v>
      </c>
      <c r="K327">
        <f t="shared" si="30"/>
        <v>129</v>
      </c>
      <c r="L327" t="str">
        <f t="shared" si="31"/>
        <v>BA-129</v>
      </c>
      <c r="M327">
        <f t="shared" si="32"/>
        <v>8028</v>
      </c>
      <c r="N327">
        <f t="shared" si="33"/>
        <v>8.6341203358239325E-5</v>
      </c>
      <c r="O327" t="str">
        <f t="shared" si="34"/>
        <v>BA-1298028</v>
      </c>
      <c r="P327" t="str">
        <f t="shared" si="35"/>
        <v/>
      </c>
    </row>
    <row r="328" spans="1:16" x14ac:dyDescent="0.25">
      <c r="A328">
        <v>56</v>
      </c>
      <c r="B328">
        <v>73</v>
      </c>
      <c r="C328" t="s">
        <v>1363</v>
      </c>
      <c r="D328">
        <v>8.4200000000000004E-3</v>
      </c>
      <c r="E328">
        <v>2.1419999999999999</v>
      </c>
      <c r="F328" t="s">
        <v>109</v>
      </c>
      <c r="G328">
        <v>8.0000000000000002E-3</v>
      </c>
      <c r="H328" t="s">
        <v>77</v>
      </c>
      <c r="K328">
        <f t="shared" si="30"/>
        <v>129</v>
      </c>
      <c r="L328" t="str">
        <f t="shared" si="31"/>
        <v>BA-129M</v>
      </c>
      <c r="M328">
        <f t="shared" si="32"/>
        <v>7711.2</v>
      </c>
      <c r="N328">
        <f t="shared" si="33"/>
        <v>8.9888367641864465E-5</v>
      </c>
      <c r="O328" t="str">
        <f t="shared" si="34"/>
        <v>BA-129M7711.2</v>
      </c>
      <c r="P328" t="str">
        <f t="shared" si="35"/>
        <v/>
      </c>
    </row>
    <row r="329" spans="1:16" x14ac:dyDescent="0.25">
      <c r="A329">
        <v>56</v>
      </c>
      <c r="B329">
        <v>75</v>
      </c>
      <c r="C329" t="s">
        <v>1365</v>
      </c>
      <c r="D329">
        <v>0</v>
      </c>
      <c r="E329">
        <v>11.52</v>
      </c>
      <c r="F329" t="s">
        <v>25</v>
      </c>
      <c r="G329">
        <v>0.01</v>
      </c>
      <c r="H329" t="s">
        <v>36</v>
      </c>
      <c r="I329">
        <v>100</v>
      </c>
      <c r="K329">
        <f t="shared" si="30"/>
        <v>131</v>
      </c>
      <c r="L329" t="str">
        <f t="shared" si="31"/>
        <v>BA-131</v>
      </c>
      <c r="M329">
        <f t="shared" si="32"/>
        <v>995328</v>
      </c>
      <c r="N329">
        <f t="shared" si="33"/>
        <v>6.9640076493371558E-7</v>
      </c>
      <c r="O329" t="str">
        <f t="shared" si="34"/>
        <v>BA-131995328</v>
      </c>
      <c r="P329" t="str">
        <f t="shared" si="35"/>
        <v/>
      </c>
    </row>
    <row r="330" spans="1:16" x14ac:dyDescent="0.25">
      <c r="A330">
        <v>56</v>
      </c>
      <c r="B330">
        <v>75</v>
      </c>
      <c r="C330" t="s">
        <v>1365</v>
      </c>
      <c r="D330">
        <v>0.187995</v>
      </c>
      <c r="E330">
        <v>14.26</v>
      </c>
      <c r="F330" t="s">
        <v>43</v>
      </c>
      <c r="G330">
        <v>0.09</v>
      </c>
      <c r="H330" t="s">
        <v>77</v>
      </c>
      <c r="I330">
        <v>100</v>
      </c>
      <c r="K330">
        <f t="shared" si="30"/>
        <v>131</v>
      </c>
      <c r="L330" t="str">
        <f t="shared" si="31"/>
        <v>BA-131M</v>
      </c>
      <c r="M330">
        <f t="shared" si="32"/>
        <v>855.6</v>
      </c>
      <c r="N330">
        <f t="shared" si="33"/>
        <v>8.1012994455346575E-4</v>
      </c>
      <c r="O330" t="str">
        <f t="shared" si="34"/>
        <v>BA-131M855.6</v>
      </c>
      <c r="P330" t="str">
        <f t="shared" si="35"/>
        <v/>
      </c>
    </row>
    <row r="331" spans="1:16" x14ac:dyDescent="0.25">
      <c r="A331">
        <v>56</v>
      </c>
      <c r="B331">
        <v>77</v>
      </c>
      <c r="C331" t="s">
        <v>1366</v>
      </c>
      <c r="D331">
        <v>0</v>
      </c>
      <c r="E331">
        <v>10.536</v>
      </c>
      <c r="F331" t="s">
        <v>14</v>
      </c>
      <c r="G331">
        <f>0.004-0.004</f>
        <v>0</v>
      </c>
      <c r="H331" t="s">
        <v>26</v>
      </c>
      <c r="I331">
        <v>100</v>
      </c>
      <c r="K331">
        <f t="shared" si="30"/>
        <v>133</v>
      </c>
      <c r="L331" t="str">
        <f t="shared" si="31"/>
        <v>BA-133</v>
      </c>
      <c r="M331">
        <f t="shared" si="32"/>
        <v>332490873.59999996</v>
      </c>
      <c r="N331">
        <f t="shared" si="33"/>
        <v>2.0847103953711209E-9</v>
      </c>
      <c r="O331" t="str">
        <f t="shared" si="34"/>
        <v>BA-133332490873.6</v>
      </c>
      <c r="P331" t="str">
        <f t="shared" si="35"/>
        <v/>
      </c>
    </row>
    <row r="332" spans="1:16" x14ac:dyDescent="0.25">
      <c r="A332">
        <v>56</v>
      </c>
      <c r="B332">
        <v>77</v>
      </c>
      <c r="C332" t="s">
        <v>1366</v>
      </c>
      <c r="D332">
        <v>0.28825200000000001</v>
      </c>
      <c r="E332">
        <v>38.869999999999997</v>
      </c>
      <c r="F332" t="s">
        <v>109</v>
      </c>
      <c r="G332">
        <v>7.0000000000000007E-2</v>
      </c>
      <c r="H332" t="s">
        <v>77</v>
      </c>
      <c r="I332">
        <v>99.989599999999996</v>
      </c>
      <c r="J332">
        <v>5.0000000000000001E-4</v>
      </c>
      <c r="K332">
        <f t="shared" si="30"/>
        <v>133</v>
      </c>
      <c r="L332" t="str">
        <f t="shared" si="31"/>
        <v>BA-133M</v>
      </c>
      <c r="M332">
        <f t="shared" si="32"/>
        <v>139932</v>
      </c>
      <c r="N332">
        <f t="shared" si="33"/>
        <v>4.9534572546661612E-6</v>
      </c>
      <c r="O332" t="str">
        <f t="shared" si="34"/>
        <v>BA-133M139932</v>
      </c>
      <c r="P332" t="str">
        <f t="shared" si="35"/>
        <v/>
      </c>
    </row>
    <row r="333" spans="1:16" x14ac:dyDescent="0.25">
      <c r="A333">
        <v>56</v>
      </c>
      <c r="B333">
        <v>79</v>
      </c>
      <c r="C333" t="s">
        <v>1364</v>
      </c>
      <c r="D333">
        <v>0.26821800000000001</v>
      </c>
      <c r="E333">
        <v>28.12</v>
      </c>
      <c r="F333" t="s">
        <v>109</v>
      </c>
      <c r="G333">
        <v>0.06</v>
      </c>
      <c r="H333" t="s">
        <v>77</v>
      </c>
      <c r="I333">
        <v>100</v>
      </c>
      <c r="K333">
        <f t="shared" si="30"/>
        <v>135</v>
      </c>
      <c r="L333" t="str">
        <f t="shared" si="31"/>
        <v>BA-135M</v>
      </c>
      <c r="M333">
        <f t="shared" si="32"/>
        <v>101232</v>
      </c>
      <c r="N333">
        <f t="shared" si="33"/>
        <v>6.8471153445545413E-6</v>
      </c>
      <c r="O333" t="str">
        <f t="shared" si="34"/>
        <v>BA-135M101232</v>
      </c>
      <c r="P333" t="str">
        <f t="shared" si="35"/>
        <v/>
      </c>
    </row>
    <row r="334" spans="1:16" x14ac:dyDescent="0.25">
      <c r="A334">
        <v>56</v>
      </c>
      <c r="B334">
        <v>80</v>
      </c>
      <c r="C334" t="s">
        <v>1370</v>
      </c>
      <c r="D334">
        <v>2.030535</v>
      </c>
      <c r="E334">
        <v>302.2</v>
      </c>
      <c r="F334" t="s">
        <v>17</v>
      </c>
      <c r="G334">
        <v>6.2</v>
      </c>
      <c r="H334" t="s">
        <v>77</v>
      </c>
      <c r="I334">
        <v>100</v>
      </c>
      <c r="K334">
        <f t="shared" si="30"/>
        <v>136</v>
      </c>
      <c r="L334" t="str">
        <f t="shared" si="31"/>
        <v>BA-136M</v>
      </c>
      <c r="M334">
        <f t="shared" si="32"/>
        <v>0.30219999999999997</v>
      </c>
      <c r="N334">
        <f t="shared" si="33"/>
        <v>2.2936703526139821</v>
      </c>
      <c r="O334" t="str">
        <f t="shared" si="34"/>
        <v>BA-136M0.3022</v>
      </c>
      <c r="P334" t="str">
        <f t="shared" si="35"/>
        <v/>
      </c>
    </row>
    <row r="335" spans="1:16" x14ac:dyDescent="0.25">
      <c r="A335">
        <v>56</v>
      </c>
      <c r="B335">
        <v>81</v>
      </c>
      <c r="C335" t="s">
        <v>1367</v>
      </c>
      <c r="D335">
        <v>0.661659</v>
      </c>
      <c r="E335">
        <v>2.5518000000000001</v>
      </c>
      <c r="F335" t="s">
        <v>43</v>
      </c>
      <c r="G335">
        <v>1E-3</v>
      </c>
      <c r="H335" t="s">
        <v>77</v>
      </c>
      <c r="I335">
        <v>100</v>
      </c>
      <c r="K335">
        <f t="shared" si="30"/>
        <v>137</v>
      </c>
      <c r="L335" t="str">
        <f t="shared" si="31"/>
        <v>BA-137M</v>
      </c>
      <c r="M335">
        <f t="shared" si="32"/>
        <v>153.108</v>
      </c>
      <c r="N335">
        <f t="shared" si="33"/>
        <v>4.5271780740388824E-3</v>
      </c>
      <c r="O335" t="str">
        <f t="shared" si="34"/>
        <v>BA-137M153.108</v>
      </c>
      <c r="P335" t="str">
        <f t="shared" si="35"/>
        <v/>
      </c>
    </row>
    <row r="336" spans="1:16" x14ac:dyDescent="0.25">
      <c r="A336">
        <v>56</v>
      </c>
      <c r="B336">
        <v>83</v>
      </c>
      <c r="C336" t="s">
        <v>1368</v>
      </c>
      <c r="D336">
        <v>0</v>
      </c>
      <c r="E336">
        <v>82.89</v>
      </c>
      <c r="F336" t="s">
        <v>43</v>
      </c>
      <c r="G336">
        <v>0.14000000000000001</v>
      </c>
      <c r="H336" t="s">
        <v>12</v>
      </c>
      <c r="I336">
        <v>100</v>
      </c>
      <c r="K336">
        <f t="shared" si="30"/>
        <v>139</v>
      </c>
      <c r="L336" t="str">
        <f t="shared" si="31"/>
        <v>BA-139</v>
      </c>
      <c r="M336">
        <f t="shared" si="32"/>
        <v>4973.3999999999996</v>
      </c>
      <c r="N336">
        <f t="shared" si="33"/>
        <v>1.3937088924276055E-4</v>
      </c>
      <c r="O336" t="str">
        <f t="shared" si="34"/>
        <v>BA-1394973.4</v>
      </c>
      <c r="P336" t="str">
        <f t="shared" si="35"/>
        <v/>
      </c>
    </row>
    <row r="337" spans="1:16" x14ac:dyDescent="0.25">
      <c r="A337">
        <v>56</v>
      </c>
      <c r="B337">
        <v>84</v>
      </c>
      <c r="C337" t="s">
        <v>1369</v>
      </c>
      <c r="D337">
        <v>0</v>
      </c>
      <c r="E337">
        <v>12.752599999999999</v>
      </c>
      <c r="F337" t="s">
        <v>25</v>
      </c>
      <c r="G337">
        <v>1.4E-3</v>
      </c>
      <c r="H337" t="s">
        <v>12</v>
      </c>
      <c r="I337">
        <v>100</v>
      </c>
      <c r="K337">
        <f t="shared" si="30"/>
        <v>140</v>
      </c>
      <c r="L337" t="str">
        <f t="shared" si="31"/>
        <v>BA-140</v>
      </c>
      <c r="M337">
        <f t="shared" si="32"/>
        <v>1101824.6399999999</v>
      </c>
      <c r="N337">
        <f t="shared" si="33"/>
        <v>6.2909028841462958E-7</v>
      </c>
      <c r="O337" t="str">
        <f t="shared" si="34"/>
        <v>BA-1401101824.64</v>
      </c>
      <c r="P337" t="str">
        <f t="shared" si="35"/>
        <v/>
      </c>
    </row>
    <row r="338" spans="1:16" x14ac:dyDescent="0.25">
      <c r="A338">
        <v>56</v>
      </c>
      <c r="B338">
        <v>85</v>
      </c>
      <c r="C338" t="s">
        <v>1372</v>
      </c>
      <c r="D338">
        <v>0</v>
      </c>
      <c r="E338">
        <v>18.239999999999998</v>
      </c>
      <c r="F338" t="s">
        <v>43</v>
      </c>
      <c r="G338">
        <v>0.08</v>
      </c>
      <c r="H338" t="s">
        <v>12</v>
      </c>
      <c r="I338">
        <v>100</v>
      </c>
      <c r="K338">
        <f t="shared" si="30"/>
        <v>141</v>
      </c>
      <c r="L338" t="str">
        <f t="shared" si="31"/>
        <v>BA-141</v>
      </c>
      <c r="M338">
        <f t="shared" si="32"/>
        <v>1094.3999999999999</v>
      </c>
      <c r="N338">
        <f t="shared" si="33"/>
        <v>6.3335816937129508E-4</v>
      </c>
      <c r="O338" t="str">
        <f t="shared" si="34"/>
        <v>BA-1411094.4</v>
      </c>
      <c r="P338" t="str">
        <f t="shared" si="35"/>
        <v/>
      </c>
    </row>
    <row r="339" spans="1:16" x14ac:dyDescent="0.25">
      <c r="A339">
        <v>56</v>
      </c>
      <c r="B339">
        <v>86</v>
      </c>
      <c r="C339" t="s">
        <v>1373</v>
      </c>
      <c r="D339">
        <v>0</v>
      </c>
      <c r="E339">
        <v>10.51</v>
      </c>
      <c r="F339" t="s">
        <v>43</v>
      </c>
      <c r="G339">
        <v>0.15</v>
      </c>
      <c r="H339" t="s">
        <v>12</v>
      </c>
      <c r="I339">
        <v>100</v>
      </c>
      <c r="K339">
        <f t="shared" si="30"/>
        <v>142</v>
      </c>
      <c r="L339" t="str">
        <f t="shared" si="31"/>
        <v>BA-142</v>
      </c>
      <c r="M339">
        <f t="shared" si="32"/>
        <v>630.6</v>
      </c>
      <c r="N339">
        <f t="shared" si="33"/>
        <v>1.0991867753884321E-3</v>
      </c>
      <c r="O339" t="str">
        <f t="shared" si="34"/>
        <v>BA-142630.6</v>
      </c>
      <c r="P339" t="str">
        <f t="shared" si="35"/>
        <v/>
      </c>
    </row>
    <row r="340" spans="1:16" x14ac:dyDescent="0.25">
      <c r="A340">
        <v>56</v>
      </c>
      <c r="B340">
        <v>87</v>
      </c>
      <c r="C340" t="s">
        <v>1374</v>
      </c>
      <c r="D340">
        <v>0</v>
      </c>
      <c r="E340">
        <v>14.38</v>
      </c>
      <c r="F340" t="s">
        <v>11</v>
      </c>
      <c r="G340">
        <v>0.21</v>
      </c>
      <c r="H340" t="s">
        <v>12</v>
      </c>
      <c r="I340">
        <v>100</v>
      </c>
      <c r="K340">
        <f t="shared" si="30"/>
        <v>143</v>
      </c>
      <c r="L340" t="str">
        <f t="shared" si="31"/>
        <v>BA-143</v>
      </c>
      <c r="M340">
        <f t="shared" si="32"/>
        <v>14.38</v>
      </c>
      <c r="N340">
        <f t="shared" si="33"/>
        <v>4.820216832822985E-2</v>
      </c>
      <c r="O340" t="str">
        <f t="shared" si="34"/>
        <v>BA-14314.38</v>
      </c>
      <c r="P340" t="str">
        <f t="shared" si="35"/>
        <v/>
      </c>
    </row>
    <row r="341" spans="1:16" x14ac:dyDescent="0.25">
      <c r="A341">
        <v>56</v>
      </c>
      <c r="B341">
        <v>88</v>
      </c>
      <c r="C341" t="s">
        <v>1375</v>
      </c>
      <c r="D341">
        <v>0</v>
      </c>
      <c r="E341">
        <v>11.7</v>
      </c>
      <c r="F341" t="s">
        <v>11</v>
      </c>
      <c r="G341">
        <v>0.1</v>
      </c>
      <c r="H341" t="s">
        <v>12</v>
      </c>
      <c r="I341">
        <v>100</v>
      </c>
      <c r="K341">
        <f t="shared" si="30"/>
        <v>144</v>
      </c>
      <c r="L341" t="str">
        <f t="shared" si="31"/>
        <v>BA-144</v>
      </c>
      <c r="M341">
        <f t="shared" si="32"/>
        <v>11.7</v>
      </c>
      <c r="N341">
        <f t="shared" si="33"/>
        <v>5.9243348765807294E-2</v>
      </c>
      <c r="O341" t="str">
        <f t="shared" si="34"/>
        <v>BA-14411.7</v>
      </c>
      <c r="P341" t="str">
        <f t="shared" si="35"/>
        <v/>
      </c>
    </row>
    <row r="342" spans="1:16" x14ac:dyDescent="0.25">
      <c r="A342">
        <v>56</v>
      </c>
      <c r="B342">
        <v>89</v>
      </c>
      <c r="C342" t="s">
        <v>1371</v>
      </c>
      <c r="D342">
        <v>0</v>
      </c>
      <c r="E342">
        <v>3.99</v>
      </c>
      <c r="F342" t="s">
        <v>11</v>
      </c>
      <c r="G342">
        <v>0.19</v>
      </c>
      <c r="H342" t="s">
        <v>12</v>
      </c>
      <c r="I342">
        <v>100</v>
      </c>
      <c r="K342">
        <f t="shared" si="30"/>
        <v>145</v>
      </c>
      <c r="L342" t="str">
        <f t="shared" si="31"/>
        <v>BA-145</v>
      </c>
      <c r="M342">
        <f t="shared" si="32"/>
        <v>3.99</v>
      </c>
      <c r="N342">
        <f t="shared" si="33"/>
        <v>0.17372109788469806</v>
      </c>
      <c r="O342" t="str">
        <f t="shared" si="34"/>
        <v>BA-1453.99</v>
      </c>
      <c r="P342" t="str">
        <f t="shared" si="35"/>
        <v/>
      </c>
    </row>
    <row r="343" spans="1:16" x14ac:dyDescent="0.25">
      <c r="A343">
        <v>56</v>
      </c>
      <c r="B343">
        <v>90</v>
      </c>
      <c r="C343" t="s">
        <v>1343</v>
      </c>
      <c r="D343">
        <v>0</v>
      </c>
      <c r="E343">
        <v>2.16</v>
      </c>
      <c r="F343" t="s">
        <v>11</v>
      </c>
      <c r="G343">
        <v>0.04</v>
      </c>
      <c r="H343" t="s">
        <v>12</v>
      </c>
      <c r="I343">
        <v>100</v>
      </c>
      <c r="K343">
        <f t="shared" si="30"/>
        <v>146</v>
      </c>
      <c r="L343" t="str">
        <f t="shared" si="31"/>
        <v>BA-146</v>
      </c>
      <c r="M343">
        <f t="shared" si="32"/>
        <v>2.16</v>
      </c>
      <c r="N343">
        <f t="shared" si="33"/>
        <v>0.32090147248145612</v>
      </c>
      <c r="O343" t="str">
        <f t="shared" si="34"/>
        <v>BA-1462.16</v>
      </c>
      <c r="P343" t="str">
        <f t="shared" si="35"/>
        <v/>
      </c>
    </row>
    <row r="344" spans="1:16" x14ac:dyDescent="0.25">
      <c r="A344">
        <v>56</v>
      </c>
      <c r="B344">
        <v>91</v>
      </c>
      <c r="C344" t="s">
        <v>1344</v>
      </c>
      <c r="D344">
        <v>0</v>
      </c>
      <c r="E344">
        <v>894</v>
      </c>
      <c r="F344" t="s">
        <v>17</v>
      </c>
      <c r="G344">
        <v>7</v>
      </c>
      <c r="H344" t="s">
        <v>12</v>
      </c>
      <c r="I344">
        <v>100</v>
      </c>
      <c r="K344">
        <f t="shared" si="30"/>
        <v>147</v>
      </c>
      <c r="L344" t="str">
        <f t="shared" si="31"/>
        <v>BA-147</v>
      </c>
      <c r="M344">
        <f t="shared" si="32"/>
        <v>0.89400000000000002</v>
      </c>
      <c r="N344">
        <f t="shared" si="33"/>
        <v>0.77533241673371955</v>
      </c>
      <c r="O344" t="str">
        <f t="shared" si="34"/>
        <v>BA-1470.894</v>
      </c>
      <c r="P344" t="str">
        <f t="shared" si="35"/>
        <v/>
      </c>
    </row>
    <row r="345" spans="1:16" x14ac:dyDescent="0.25">
      <c r="A345">
        <v>56</v>
      </c>
      <c r="B345">
        <v>92</v>
      </c>
      <c r="C345" t="s">
        <v>1339</v>
      </c>
      <c r="D345">
        <v>0</v>
      </c>
      <c r="E345">
        <v>619</v>
      </c>
      <c r="F345" t="s">
        <v>17</v>
      </c>
      <c r="G345">
        <v>4</v>
      </c>
      <c r="H345" t="s">
        <v>12</v>
      </c>
      <c r="I345">
        <v>100</v>
      </c>
      <c r="K345">
        <f t="shared" si="30"/>
        <v>148</v>
      </c>
      <c r="L345" t="str">
        <f t="shared" si="31"/>
        <v>BA-148</v>
      </c>
      <c r="M345">
        <f t="shared" si="32"/>
        <v>0.61899999999999999</v>
      </c>
      <c r="N345">
        <f t="shared" si="33"/>
        <v>1.1197854290144511</v>
      </c>
      <c r="O345" t="str">
        <f t="shared" si="34"/>
        <v>BA-1480.619</v>
      </c>
      <c r="P345" t="str">
        <f t="shared" si="35"/>
        <v/>
      </c>
    </row>
    <row r="346" spans="1:16" x14ac:dyDescent="0.25">
      <c r="A346">
        <v>56</v>
      </c>
      <c r="B346">
        <v>93</v>
      </c>
      <c r="C346" t="s">
        <v>1340</v>
      </c>
      <c r="D346">
        <v>0</v>
      </c>
      <c r="E346">
        <v>352</v>
      </c>
      <c r="F346" t="s">
        <v>17</v>
      </c>
      <c r="G346">
        <v>5</v>
      </c>
      <c r="H346" t="s">
        <v>12</v>
      </c>
      <c r="I346">
        <v>100</v>
      </c>
      <c r="K346">
        <f t="shared" si="30"/>
        <v>149</v>
      </c>
      <c r="L346" t="str">
        <f t="shared" si="31"/>
        <v>BA-149</v>
      </c>
      <c r="M346">
        <f t="shared" si="32"/>
        <v>0.35199999999999998</v>
      </c>
      <c r="N346">
        <f t="shared" si="33"/>
        <v>1.9691681265907537</v>
      </c>
      <c r="O346" t="str">
        <f t="shared" si="34"/>
        <v>BA-1490.352</v>
      </c>
      <c r="P346" t="str">
        <f t="shared" si="35"/>
        <v/>
      </c>
    </row>
    <row r="347" spans="1:16" x14ac:dyDescent="0.25">
      <c r="A347">
        <v>56</v>
      </c>
      <c r="B347">
        <v>94</v>
      </c>
      <c r="C347" t="s">
        <v>1341</v>
      </c>
      <c r="D347">
        <v>0</v>
      </c>
      <c r="E347">
        <v>258</v>
      </c>
      <c r="F347" t="s">
        <v>17</v>
      </c>
      <c r="G347">
        <v>5</v>
      </c>
      <c r="H347" t="s">
        <v>12</v>
      </c>
      <c r="I347">
        <v>100</v>
      </c>
      <c r="K347">
        <f t="shared" si="30"/>
        <v>150</v>
      </c>
      <c r="L347" t="str">
        <f t="shared" si="31"/>
        <v>BA-150</v>
      </c>
      <c r="M347">
        <f t="shared" si="32"/>
        <v>0.25800000000000001</v>
      </c>
      <c r="N347">
        <f t="shared" si="33"/>
        <v>2.6866169789145165</v>
      </c>
      <c r="O347" t="str">
        <f t="shared" si="34"/>
        <v>BA-1500.258</v>
      </c>
      <c r="P347" t="str">
        <f t="shared" si="35"/>
        <v/>
      </c>
    </row>
    <row r="348" spans="1:16" x14ac:dyDescent="0.25">
      <c r="A348">
        <v>56</v>
      </c>
      <c r="B348">
        <v>95</v>
      </c>
      <c r="C348" t="s">
        <v>1342</v>
      </c>
      <c r="D348">
        <v>0</v>
      </c>
      <c r="E348">
        <v>167</v>
      </c>
      <c r="F348" t="s">
        <v>17</v>
      </c>
      <c r="G348">
        <v>5</v>
      </c>
      <c r="H348" t="s">
        <v>12</v>
      </c>
      <c r="I348">
        <v>100</v>
      </c>
      <c r="K348">
        <f t="shared" si="30"/>
        <v>151</v>
      </c>
      <c r="L348" t="str">
        <f t="shared" si="31"/>
        <v>BA-151</v>
      </c>
      <c r="M348">
        <f t="shared" si="32"/>
        <v>0.16700000000000001</v>
      </c>
      <c r="N348">
        <f t="shared" si="33"/>
        <v>4.1505819195206302</v>
      </c>
      <c r="O348" t="str">
        <f t="shared" si="34"/>
        <v>BA-1510.167</v>
      </c>
      <c r="P348" t="str">
        <f t="shared" si="35"/>
        <v/>
      </c>
    </row>
    <row r="349" spans="1:16" x14ac:dyDescent="0.25">
      <c r="A349">
        <v>56</v>
      </c>
      <c r="B349">
        <v>96</v>
      </c>
      <c r="C349" t="s">
        <v>1345</v>
      </c>
      <c r="D349">
        <v>0</v>
      </c>
      <c r="E349">
        <v>140</v>
      </c>
      <c r="F349" t="s">
        <v>17</v>
      </c>
      <c r="G349">
        <v>7</v>
      </c>
      <c r="H349" t="s">
        <v>12</v>
      </c>
      <c r="I349">
        <v>100</v>
      </c>
      <c r="K349">
        <f t="shared" si="30"/>
        <v>152</v>
      </c>
      <c r="L349" t="str">
        <f t="shared" si="31"/>
        <v>BA-152</v>
      </c>
      <c r="M349">
        <f t="shared" si="32"/>
        <v>0.14000000000000001</v>
      </c>
      <c r="N349">
        <f t="shared" si="33"/>
        <v>4.9510512897138943</v>
      </c>
      <c r="O349" t="str">
        <f t="shared" si="34"/>
        <v>BA-1520.14</v>
      </c>
      <c r="P349" t="str">
        <f t="shared" si="35"/>
        <v/>
      </c>
    </row>
    <row r="350" spans="1:16" x14ac:dyDescent="0.25">
      <c r="A350">
        <v>56</v>
      </c>
      <c r="B350">
        <v>97</v>
      </c>
      <c r="C350" t="s">
        <v>1346</v>
      </c>
      <c r="D350">
        <v>0</v>
      </c>
      <c r="E350">
        <v>113</v>
      </c>
      <c r="F350" t="s">
        <v>17</v>
      </c>
      <c r="G350">
        <v>39</v>
      </c>
      <c r="H350" t="s">
        <v>12</v>
      </c>
      <c r="I350">
        <v>100</v>
      </c>
      <c r="K350">
        <f t="shared" si="30"/>
        <v>153</v>
      </c>
      <c r="L350" t="str">
        <f t="shared" si="31"/>
        <v>BA-153</v>
      </c>
      <c r="M350">
        <f t="shared" si="32"/>
        <v>0.113</v>
      </c>
      <c r="N350">
        <f t="shared" si="33"/>
        <v>6.1340458456632323</v>
      </c>
      <c r="O350" t="str">
        <f t="shared" si="34"/>
        <v>BA-1530.113</v>
      </c>
      <c r="P350" t="str">
        <f t="shared" si="35"/>
        <v/>
      </c>
    </row>
    <row r="351" spans="1:16" x14ac:dyDescent="0.25">
      <c r="A351">
        <v>56</v>
      </c>
      <c r="B351">
        <v>98</v>
      </c>
      <c r="C351" t="s">
        <v>1347</v>
      </c>
      <c r="D351">
        <v>0</v>
      </c>
      <c r="E351">
        <v>53</v>
      </c>
      <c r="F351" t="s">
        <v>17</v>
      </c>
      <c r="G351">
        <v>48</v>
      </c>
      <c r="H351" t="s">
        <v>12</v>
      </c>
      <c r="I351">
        <v>100</v>
      </c>
      <c r="K351">
        <f t="shared" si="30"/>
        <v>154</v>
      </c>
      <c r="L351" t="str">
        <f t="shared" si="31"/>
        <v>BA-154</v>
      </c>
      <c r="M351">
        <f t="shared" si="32"/>
        <v>5.2999999999999999E-2</v>
      </c>
      <c r="N351">
        <f t="shared" si="33"/>
        <v>13.078248689810289</v>
      </c>
      <c r="O351" t="str">
        <f t="shared" si="34"/>
        <v>BA-1540.053</v>
      </c>
      <c r="P351" t="str">
        <f t="shared" si="35"/>
        <v/>
      </c>
    </row>
    <row r="352" spans="1:16" x14ac:dyDescent="0.25">
      <c r="A352">
        <v>4</v>
      </c>
      <c r="B352">
        <v>6</v>
      </c>
      <c r="C352" t="s">
        <v>28</v>
      </c>
      <c r="D352">
        <v>0</v>
      </c>
      <c r="E352" s="1">
        <v>1390000</v>
      </c>
      <c r="F352" t="s">
        <v>14</v>
      </c>
      <c r="G352" s="1">
        <v>11600</v>
      </c>
      <c r="H352" t="s">
        <v>12</v>
      </c>
      <c r="I352">
        <v>100</v>
      </c>
      <c r="K352">
        <f t="shared" si="30"/>
        <v>10</v>
      </c>
      <c r="L352" t="str">
        <f t="shared" si="31"/>
        <v>BE-10</v>
      </c>
      <c r="M352">
        <f t="shared" si="32"/>
        <v>43865064000000</v>
      </c>
      <c r="N352">
        <f t="shared" si="33"/>
        <v>1.5801804838582824E-14</v>
      </c>
      <c r="O352" t="str">
        <f t="shared" si="34"/>
        <v>BE-1043865064000000</v>
      </c>
      <c r="P352" t="str">
        <f t="shared" si="35"/>
        <v/>
      </c>
    </row>
    <row r="353" spans="1:16" x14ac:dyDescent="0.25">
      <c r="A353">
        <v>4</v>
      </c>
      <c r="B353">
        <v>7</v>
      </c>
      <c r="C353" t="s">
        <v>29</v>
      </c>
      <c r="D353">
        <v>0</v>
      </c>
      <c r="E353">
        <v>13.77</v>
      </c>
      <c r="F353" t="s">
        <v>11</v>
      </c>
      <c r="G353">
        <v>7.0000000000000007E-2</v>
      </c>
      <c r="H353" t="s">
        <v>12</v>
      </c>
      <c r="I353">
        <v>100</v>
      </c>
      <c r="K353">
        <f t="shared" si="30"/>
        <v>11</v>
      </c>
      <c r="L353" t="str">
        <f t="shared" si="31"/>
        <v>BE-11</v>
      </c>
      <c r="M353">
        <f t="shared" si="32"/>
        <v>13.77</v>
      </c>
      <c r="N353">
        <f t="shared" si="33"/>
        <v>5.0337485879444102E-2</v>
      </c>
      <c r="O353" t="str">
        <f t="shared" si="34"/>
        <v>BE-1113.77</v>
      </c>
      <c r="P353" t="str">
        <f t="shared" si="35"/>
        <v/>
      </c>
    </row>
    <row r="354" spans="1:16" x14ac:dyDescent="0.25">
      <c r="A354">
        <v>4</v>
      </c>
      <c r="B354">
        <v>8</v>
      </c>
      <c r="C354" t="s">
        <v>30</v>
      </c>
      <c r="D354">
        <v>0</v>
      </c>
      <c r="E354">
        <v>21.46</v>
      </c>
      <c r="F354" t="s">
        <v>17</v>
      </c>
      <c r="G354">
        <v>0.05</v>
      </c>
      <c r="H354" t="s">
        <v>12</v>
      </c>
      <c r="I354">
        <v>100</v>
      </c>
      <c r="K354">
        <f t="shared" si="30"/>
        <v>12</v>
      </c>
      <c r="L354" t="str">
        <f t="shared" si="31"/>
        <v>BE-12</v>
      </c>
      <c r="M354">
        <f t="shared" si="32"/>
        <v>2.146E-2</v>
      </c>
      <c r="N354">
        <f t="shared" si="33"/>
        <v>32.299495832243487</v>
      </c>
      <c r="O354" t="str">
        <f t="shared" si="34"/>
        <v>BE-120.02146</v>
      </c>
      <c r="P354" t="str">
        <f t="shared" si="35"/>
        <v/>
      </c>
    </row>
    <row r="355" spans="1:16" x14ac:dyDescent="0.25">
      <c r="A355">
        <v>4</v>
      </c>
      <c r="B355">
        <v>10</v>
      </c>
      <c r="C355" t="s">
        <v>31</v>
      </c>
      <c r="D355">
        <v>0</v>
      </c>
      <c r="E355">
        <v>4.6500000000000004</v>
      </c>
      <c r="F355" t="s">
        <v>17</v>
      </c>
      <c r="G355">
        <v>0.12</v>
      </c>
      <c r="H355" t="s">
        <v>12</v>
      </c>
      <c r="I355">
        <v>100</v>
      </c>
      <c r="K355">
        <f t="shared" si="30"/>
        <v>14</v>
      </c>
      <c r="L355" t="str">
        <f t="shared" si="31"/>
        <v>BE-14</v>
      </c>
      <c r="M355">
        <f t="shared" si="32"/>
        <v>4.6500000000000005E-3</v>
      </c>
      <c r="N355">
        <f t="shared" si="33"/>
        <v>149.06390979783768</v>
      </c>
      <c r="O355" t="str">
        <f t="shared" si="34"/>
        <v>BE-140.00465</v>
      </c>
      <c r="P355" t="str">
        <f t="shared" si="35"/>
        <v/>
      </c>
    </row>
    <row r="356" spans="1:16" x14ac:dyDescent="0.25">
      <c r="A356">
        <v>4</v>
      </c>
      <c r="B356">
        <v>3</v>
      </c>
      <c r="C356" t="s">
        <v>24</v>
      </c>
      <c r="D356">
        <v>0</v>
      </c>
      <c r="E356">
        <v>53.3</v>
      </c>
      <c r="F356" t="s">
        <v>25</v>
      </c>
      <c r="G356">
        <v>0.1</v>
      </c>
      <c r="H356" t="s">
        <v>26</v>
      </c>
      <c r="I356">
        <v>100</v>
      </c>
      <c r="K356">
        <f t="shared" si="30"/>
        <v>7</v>
      </c>
      <c r="L356" t="str">
        <f t="shared" si="31"/>
        <v>BE-7</v>
      </c>
      <c r="M356">
        <f t="shared" si="32"/>
        <v>4605120</v>
      </c>
      <c r="N356">
        <f t="shared" si="33"/>
        <v>1.5051663812451038E-7</v>
      </c>
      <c r="O356" t="str">
        <f t="shared" si="34"/>
        <v>BE-74605120</v>
      </c>
      <c r="P356" t="str">
        <f t="shared" si="35"/>
        <v/>
      </c>
    </row>
    <row r="357" spans="1:16" x14ac:dyDescent="0.25">
      <c r="A357">
        <v>107</v>
      </c>
      <c r="B357">
        <v>153</v>
      </c>
      <c r="C357" t="s">
        <v>2842</v>
      </c>
      <c r="D357">
        <v>0</v>
      </c>
      <c r="E357">
        <v>35</v>
      </c>
      <c r="F357" t="s">
        <v>17</v>
      </c>
      <c r="G357">
        <f>19-9</f>
        <v>10</v>
      </c>
      <c r="H357" t="s">
        <v>27</v>
      </c>
      <c r="I357">
        <v>100</v>
      </c>
      <c r="K357">
        <f t="shared" si="30"/>
        <v>260</v>
      </c>
      <c r="L357" t="str">
        <f t="shared" si="31"/>
        <v>BH-260</v>
      </c>
      <c r="M357">
        <f t="shared" si="32"/>
        <v>3.5000000000000003E-2</v>
      </c>
      <c r="N357">
        <f t="shared" si="33"/>
        <v>19.804205158855577</v>
      </c>
      <c r="O357" t="str">
        <f t="shared" si="34"/>
        <v>BH-2600.035</v>
      </c>
      <c r="P357" t="str">
        <f t="shared" si="35"/>
        <v/>
      </c>
    </row>
    <row r="358" spans="1:16" x14ac:dyDescent="0.25">
      <c r="A358">
        <v>107</v>
      </c>
      <c r="B358">
        <v>154</v>
      </c>
      <c r="C358" t="s">
        <v>2840</v>
      </c>
      <c r="D358">
        <v>0</v>
      </c>
      <c r="E358">
        <v>11.7</v>
      </c>
      <c r="F358" t="s">
        <v>17</v>
      </c>
      <c r="G358">
        <f>3.7-2.4</f>
        <v>1.3000000000000003</v>
      </c>
      <c r="H358" t="s">
        <v>27</v>
      </c>
      <c r="I358">
        <v>100</v>
      </c>
      <c r="K358">
        <f t="shared" si="30"/>
        <v>261</v>
      </c>
      <c r="L358" t="str">
        <f t="shared" si="31"/>
        <v>BH-261</v>
      </c>
      <c r="M358">
        <f t="shared" si="32"/>
        <v>1.17E-2</v>
      </c>
      <c r="N358">
        <f t="shared" si="33"/>
        <v>59.243348765807291</v>
      </c>
      <c r="O358" t="str">
        <f t="shared" si="34"/>
        <v>BH-2610.0117</v>
      </c>
      <c r="P358" t="str">
        <f t="shared" si="35"/>
        <v/>
      </c>
    </row>
    <row r="359" spans="1:16" x14ac:dyDescent="0.25">
      <c r="A359">
        <v>107</v>
      </c>
      <c r="B359">
        <v>155</v>
      </c>
      <c r="C359" t="s">
        <v>2839</v>
      </c>
      <c r="D359">
        <v>0</v>
      </c>
      <c r="E359">
        <v>88</v>
      </c>
      <c r="F359" t="s">
        <v>17</v>
      </c>
      <c r="G359">
        <f>11-10</f>
        <v>1</v>
      </c>
      <c r="H359" t="s">
        <v>27</v>
      </c>
      <c r="I359">
        <v>100</v>
      </c>
      <c r="K359">
        <f t="shared" si="30"/>
        <v>262</v>
      </c>
      <c r="L359" t="str">
        <f t="shared" si="31"/>
        <v>BH-262</v>
      </c>
      <c r="M359">
        <f t="shared" si="32"/>
        <v>8.7999999999999995E-2</v>
      </c>
      <c r="N359">
        <f t="shared" si="33"/>
        <v>7.8766725063630147</v>
      </c>
      <c r="O359" t="str">
        <f t="shared" si="34"/>
        <v>BH-2620.088</v>
      </c>
      <c r="P359" t="str">
        <f t="shared" si="35"/>
        <v/>
      </c>
    </row>
    <row r="360" spans="1:16" x14ac:dyDescent="0.25">
      <c r="A360">
        <v>107</v>
      </c>
      <c r="B360">
        <v>155</v>
      </c>
      <c r="C360" t="s">
        <v>2839</v>
      </c>
      <c r="D360">
        <v>0.25</v>
      </c>
      <c r="E360">
        <v>9.4</v>
      </c>
      <c r="F360" t="s">
        <v>17</v>
      </c>
      <c r="G360">
        <f>1.7-1.6</f>
        <v>9.9999999999999867E-2</v>
      </c>
      <c r="H360" t="s">
        <v>27</v>
      </c>
      <c r="I360">
        <v>100</v>
      </c>
      <c r="K360">
        <f t="shared" si="30"/>
        <v>262</v>
      </c>
      <c r="L360" t="str">
        <f t="shared" si="31"/>
        <v>BH-262</v>
      </c>
      <c r="M360">
        <f t="shared" si="32"/>
        <v>9.4000000000000004E-3</v>
      </c>
      <c r="N360">
        <f t="shared" si="33"/>
        <v>73.739061761696306</v>
      </c>
      <c r="O360" t="str">
        <f t="shared" si="34"/>
        <v>BH-2620.0094</v>
      </c>
      <c r="P360" t="str">
        <f t="shared" si="35"/>
        <v/>
      </c>
    </row>
    <row r="361" spans="1:16" x14ac:dyDescent="0.25">
      <c r="A361">
        <v>107</v>
      </c>
      <c r="B361">
        <v>157</v>
      </c>
      <c r="C361" t="s">
        <v>2841</v>
      </c>
      <c r="D361">
        <v>0</v>
      </c>
      <c r="E361">
        <v>0.99</v>
      </c>
      <c r="F361" t="s">
        <v>11</v>
      </c>
      <c r="G361">
        <f>0.23-0.18</f>
        <v>5.0000000000000017E-2</v>
      </c>
      <c r="H361" t="s">
        <v>27</v>
      </c>
      <c r="I361">
        <v>85</v>
      </c>
      <c r="K361">
        <f t="shared" si="30"/>
        <v>264</v>
      </c>
      <c r="L361" t="str">
        <f t="shared" si="31"/>
        <v>BH-264</v>
      </c>
      <c r="M361">
        <f t="shared" si="32"/>
        <v>0.99</v>
      </c>
      <c r="N361">
        <f t="shared" si="33"/>
        <v>0.70014866723226798</v>
      </c>
      <c r="O361" t="str">
        <f t="shared" si="34"/>
        <v>BH-2640.99</v>
      </c>
      <c r="P361" t="str">
        <f t="shared" si="35"/>
        <v/>
      </c>
    </row>
    <row r="362" spans="1:16" x14ac:dyDescent="0.25">
      <c r="A362">
        <v>107</v>
      </c>
      <c r="B362">
        <v>158</v>
      </c>
      <c r="C362" t="s">
        <v>2849</v>
      </c>
      <c r="D362">
        <v>0</v>
      </c>
      <c r="E362">
        <v>0.94</v>
      </c>
      <c r="F362" t="s">
        <v>11</v>
      </c>
      <c r="G362">
        <f>0.7-0.31</f>
        <v>0.38999999999999996</v>
      </c>
      <c r="H362" t="s">
        <v>27</v>
      </c>
      <c r="I362">
        <v>100</v>
      </c>
      <c r="K362">
        <f t="shared" si="30"/>
        <v>265</v>
      </c>
      <c r="L362" t="str">
        <f t="shared" si="31"/>
        <v>BH-265</v>
      </c>
      <c r="M362">
        <f t="shared" si="32"/>
        <v>0.94</v>
      </c>
      <c r="N362">
        <f t="shared" si="33"/>
        <v>0.73739061761696312</v>
      </c>
      <c r="O362" t="str">
        <f t="shared" si="34"/>
        <v>BH-2650.94</v>
      </c>
      <c r="P362" t="str">
        <f t="shared" si="35"/>
        <v/>
      </c>
    </row>
    <row r="363" spans="1:16" x14ac:dyDescent="0.25">
      <c r="A363">
        <v>107</v>
      </c>
      <c r="B363">
        <v>159</v>
      </c>
      <c r="C363" t="s">
        <v>2848</v>
      </c>
      <c r="D363">
        <v>0</v>
      </c>
      <c r="E363">
        <v>10</v>
      </c>
      <c r="F363" t="s">
        <v>11</v>
      </c>
      <c r="G363">
        <f>2.6-1.7</f>
        <v>0.90000000000000013</v>
      </c>
      <c r="H363" t="s">
        <v>27</v>
      </c>
      <c r="I363">
        <v>100</v>
      </c>
      <c r="K363">
        <f t="shared" si="30"/>
        <v>266</v>
      </c>
      <c r="L363" t="str">
        <f t="shared" si="31"/>
        <v>BH-266</v>
      </c>
      <c r="M363">
        <f t="shared" si="32"/>
        <v>10</v>
      </c>
      <c r="N363">
        <f t="shared" si="33"/>
        <v>6.9314718055994526E-2</v>
      </c>
      <c r="O363" t="str">
        <f t="shared" si="34"/>
        <v>BH-26610</v>
      </c>
      <c r="P363" t="str">
        <f t="shared" si="35"/>
        <v/>
      </c>
    </row>
    <row r="364" spans="1:16" x14ac:dyDescent="0.25">
      <c r="A364">
        <v>107</v>
      </c>
      <c r="B364">
        <v>160</v>
      </c>
      <c r="C364" t="s">
        <v>2843</v>
      </c>
      <c r="D364">
        <v>0</v>
      </c>
      <c r="E364">
        <v>16</v>
      </c>
      <c r="F364" t="s">
        <v>11</v>
      </c>
      <c r="G364">
        <f>7-4</f>
        <v>3</v>
      </c>
      <c r="H364" t="s">
        <v>27</v>
      </c>
      <c r="I364">
        <v>100</v>
      </c>
      <c r="K364">
        <f t="shared" si="30"/>
        <v>267</v>
      </c>
      <c r="L364" t="str">
        <f t="shared" si="31"/>
        <v>BH-267</v>
      </c>
      <c r="M364">
        <f t="shared" si="32"/>
        <v>16</v>
      </c>
      <c r="N364">
        <f t="shared" si="33"/>
        <v>4.332169878499658E-2</v>
      </c>
      <c r="O364" t="str">
        <f t="shared" si="34"/>
        <v>BH-26716</v>
      </c>
      <c r="P364" t="str">
        <f t="shared" si="35"/>
        <v/>
      </c>
    </row>
    <row r="365" spans="1:16" x14ac:dyDescent="0.25">
      <c r="A365">
        <v>107</v>
      </c>
      <c r="B365">
        <v>163</v>
      </c>
      <c r="C365" t="s">
        <v>2847</v>
      </c>
      <c r="D365">
        <v>0</v>
      </c>
      <c r="E365">
        <v>1</v>
      </c>
      <c r="F365" t="s">
        <v>43</v>
      </c>
      <c r="G365">
        <f>4.9-0.5</f>
        <v>4.4000000000000004</v>
      </c>
      <c r="H365" t="s">
        <v>27</v>
      </c>
      <c r="I365">
        <v>100</v>
      </c>
      <c r="K365">
        <f t="shared" si="30"/>
        <v>270</v>
      </c>
      <c r="L365" t="str">
        <f t="shared" si="31"/>
        <v>BH-270</v>
      </c>
      <c r="M365">
        <f t="shared" si="32"/>
        <v>60</v>
      </c>
      <c r="N365">
        <f t="shared" si="33"/>
        <v>1.1552453009332421E-2</v>
      </c>
      <c r="O365" t="str">
        <f t="shared" si="34"/>
        <v>BH-27060</v>
      </c>
      <c r="P365" t="str">
        <f t="shared" si="35"/>
        <v/>
      </c>
    </row>
    <row r="366" spans="1:16" x14ac:dyDescent="0.25">
      <c r="A366">
        <v>107</v>
      </c>
      <c r="B366">
        <v>164</v>
      </c>
      <c r="C366" t="s">
        <v>2846</v>
      </c>
      <c r="D366">
        <v>0</v>
      </c>
      <c r="E366">
        <v>1.5</v>
      </c>
      <c r="F366" t="s">
        <v>11</v>
      </c>
      <c r="G366">
        <f>2.8-0.6</f>
        <v>2.1999999999999997</v>
      </c>
      <c r="H366" t="s">
        <v>27</v>
      </c>
      <c r="I366">
        <v>100</v>
      </c>
      <c r="K366">
        <f t="shared" si="30"/>
        <v>271</v>
      </c>
      <c r="L366" t="str">
        <f t="shared" si="31"/>
        <v>BH-271</v>
      </c>
      <c r="M366">
        <f t="shared" si="32"/>
        <v>1.5</v>
      </c>
      <c r="N366">
        <f t="shared" si="33"/>
        <v>0.46209812037329684</v>
      </c>
      <c r="O366" t="str">
        <f t="shared" si="34"/>
        <v>BH-2711.5</v>
      </c>
      <c r="P366" t="str">
        <f t="shared" si="35"/>
        <v/>
      </c>
    </row>
    <row r="367" spans="1:16" x14ac:dyDescent="0.25">
      <c r="A367">
        <v>107</v>
      </c>
      <c r="B367">
        <v>165</v>
      </c>
      <c r="C367" t="s">
        <v>2844</v>
      </c>
      <c r="D367">
        <v>0</v>
      </c>
      <c r="E367">
        <v>9.4</v>
      </c>
      <c r="F367" t="s">
        <v>11</v>
      </c>
      <c r="G367">
        <v>1.2</v>
      </c>
      <c r="H367" t="s">
        <v>27</v>
      </c>
      <c r="I367">
        <v>100</v>
      </c>
      <c r="K367">
        <f t="shared" si="30"/>
        <v>272</v>
      </c>
      <c r="L367" t="str">
        <f t="shared" si="31"/>
        <v>BH-272</v>
      </c>
      <c r="M367">
        <f t="shared" si="32"/>
        <v>9.4</v>
      </c>
      <c r="N367">
        <f t="shared" si="33"/>
        <v>7.3739061761696298E-2</v>
      </c>
      <c r="O367" t="str">
        <f t="shared" si="34"/>
        <v>BH-2729.4</v>
      </c>
      <c r="P367" t="str">
        <f t="shared" si="35"/>
        <v/>
      </c>
    </row>
    <row r="368" spans="1:16" x14ac:dyDescent="0.25">
      <c r="A368">
        <v>107</v>
      </c>
      <c r="B368">
        <v>167</v>
      </c>
      <c r="C368" t="s">
        <v>2845</v>
      </c>
      <c r="D368">
        <v>0</v>
      </c>
      <c r="E368">
        <v>44</v>
      </c>
      <c r="F368" t="s">
        <v>11</v>
      </c>
      <c r="G368">
        <f>34-13</f>
        <v>21</v>
      </c>
      <c r="H368" t="s">
        <v>27</v>
      </c>
      <c r="I368">
        <v>100</v>
      </c>
      <c r="K368">
        <f t="shared" si="30"/>
        <v>274</v>
      </c>
      <c r="L368" t="str">
        <f t="shared" si="31"/>
        <v>BH-274</v>
      </c>
      <c r="M368">
        <f t="shared" si="32"/>
        <v>44</v>
      </c>
      <c r="N368">
        <f t="shared" si="33"/>
        <v>1.575334501272603E-2</v>
      </c>
      <c r="O368" t="str">
        <f t="shared" si="34"/>
        <v>BH-27444</v>
      </c>
      <c r="P368" t="str">
        <f t="shared" si="35"/>
        <v/>
      </c>
    </row>
    <row r="369" spans="1:16" x14ac:dyDescent="0.25">
      <c r="A369">
        <v>107</v>
      </c>
      <c r="B369">
        <v>171</v>
      </c>
      <c r="C369" t="s">
        <v>2838</v>
      </c>
      <c r="D369">
        <v>0</v>
      </c>
      <c r="E369">
        <v>19</v>
      </c>
      <c r="F369" t="s">
        <v>43</v>
      </c>
      <c r="G369">
        <f>55-5</f>
        <v>50</v>
      </c>
      <c r="H369" t="s">
        <v>2525</v>
      </c>
      <c r="I369">
        <v>100</v>
      </c>
      <c r="K369">
        <f t="shared" si="30"/>
        <v>278</v>
      </c>
      <c r="L369" t="str">
        <f t="shared" si="31"/>
        <v>BH-278</v>
      </c>
      <c r="M369">
        <f t="shared" si="32"/>
        <v>1140</v>
      </c>
      <c r="N369">
        <f t="shared" si="33"/>
        <v>6.0802384259644321E-4</v>
      </c>
      <c r="O369" t="str">
        <f t="shared" si="34"/>
        <v>BH-2781140</v>
      </c>
      <c r="P369" t="str">
        <f t="shared" si="35"/>
        <v/>
      </c>
    </row>
    <row r="370" spans="1:16" x14ac:dyDescent="0.25">
      <c r="A370">
        <v>83</v>
      </c>
      <c r="B370">
        <v>101</v>
      </c>
      <c r="C370" t="s">
        <v>2283</v>
      </c>
      <c r="D370" t="s">
        <v>70</v>
      </c>
      <c r="E370">
        <v>13</v>
      </c>
      <c r="F370" t="s">
        <v>17</v>
      </c>
      <c r="G370">
        <v>2</v>
      </c>
      <c r="H370" t="s">
        <v>27</v>
      </c>
      <c r="I370">
        <v>100</v>
      </c>
      <c r="K370">
        <f t="shared" si="30"/>
        <v>184</v>
      </c>
      <c r="L370" t="str">
        <f t="shared" si="31"/>
        <v>BI-184</v>
      </c>
      <c r="M370">
        <f t="shared" si="32"/>
        <v>1.3000000000000001E-2</v>
      </c>
      <c r="N370">
        <f t="shared" si="33"/>
        <v>53.319013889226554</v>
      </c>
      <c r="O370" t="str">
        <f t="shared" si="34"/>
        <v>BI-1840.013</v>
      </c>
      <c r="P370" t="str">
        <f t="shared" si="35"/>
        <v/>
      </c>
    </row>
    <row r="371" spans="1:16" x14ac:dyDescent="0.25">
      <c r="A371">
        <v>83</v>
      </c>
      <c r="B371">
        <v>102</v>
      </c>
      <c r="C371" t="s">
        <v>2281</v>
      </c>
      <c r="D371">
        <v>0</v>
      </c>
      <c r="E371">
        <v>2.8</v>
      </c>
      <c r="F371" t="s">
        <v>1188</v>
      </c>
      <c r="G371">
        <f>2.3-1</f>
        <v>1.2999999999999998</v>
      </c>
      <c r="H371" t="s">
        <v>19</v>
      </c>
      <c r="I371">
        <v>92</v>
      </c>
      <c r="J371">
        <v>2</v>
      </c>
      <c r="K371">
        <f t="shared" si="30"/>
        <v>185</v>
      </c>
      <c r="L371" t="str">
        <f t="shared" si="31"/>
        <v>BI-185</v>
      </c>
      <c r="M371">
        <f t="shared" si="32"/>
        <v>2.7999999999999999E-6</v>
      </c>
      <c r="N371">
        <f t="shared" si="33"/>
        <v>247552.56448569475</v>
      </c>
      <c r="O371" t="str">
        <f t="shared" si="34"/>
        <v>BI-1850.0000028</v>
      </c>
      <c r="P371" t="str">
        <f t="shared" si="35"/>
        <v/>
      </c>
    </row>
    <row r="372" spans="1:16" x14ac:dyDescent="0.25">
      <c r="A372">
        <v>83</v>
      </c>
      <c r="B372">
        <v>103</v>
      </c>
      <c r="C372" t="s">
        <v>2282</v>
      </c>
      <c r="D372">
        <v>0</v>
      </c>
      <c r="E372">
        <v>14.8</v>
      </c>
      <c r="F372" t="s">
        <v>17</v>
      </c>
      <c r="G372">
        <v>0.8</v>
      </c>
      <c r="H372" t="s">
        <v>27</v>
      </c>
      <c r="I372">
        <v>100</v>
      </c>
      <c r="K372">
        <f t="shared" si="30"/>
        <v>186</v>
      </c>
      <c r="L372" t="str">
        <f t="shared" si="31"/>
        <v>BI-186</v>
      </c>
      <c r="M372">
        <f t="shared" si="32"/>
        <v>1.4800000000000001E-2</v>
      </c>
      <c r="N372">
        <f t="shared" si="33"/>
        <v>46.834268956753057</v>
      </c>
      <c r="O372" t="str">
        <f t="shared" si="34"/>
        <v>BI-1860.0148</v>
      </c>
      <c r="P372" t="str">
        <f t="shared" si="35"/>
        <v/>
      </c>
    </row>
    <row r="373" spans="1:16" x14ac:dyDescent="0.25">
      <c r="A373">
        <v>83</v>
      </c>
      <c r="B373">
        <v>104</v>
      </c>
      <c r="C373" t="s">
        <v>2286</v>
      </c>
      <c r="D373">
        <v>0</v>
      </c>
      <c r="E373">
        <v>37</v>
      </c>
      <c r="F373" t="s">
        <v>17</v>
      </c>
      <c r="G373">
        <v>2</v>
      </c>
      <c r="H373" t="s">
        <v>27</v>
      </c>
      <c r="I373">
        <v>100</v>
      </c>
      <c r="K373">
        <f t="shared" si="30"/>
        <v>187</v>
      </c>
      <c r="L373" t="str">
        <f t="shared" si="31"/>
        <v>BI-187</v>
      </c>
      <c r="M373">
        <f t="shared" si="32"/>
        <v>3.6999999999999998E-2</v>
      </c>
      <c r="N373">
        <f t="shared" si="33"/>
        <v>18.733707582701225</v>
      </c>
      <c r="O373" t="str">
        <f t="shared" si="34"/>
        <v>BI-1870.037</v>
      </c>
      <c r="P373" t="str">
        <f t="shared" si="35"/>
        <v/>
      </c>
    </row>
    <row r="374" spans="1:16" x14ac:dyDescent="0.25">
      <c r="A374">
        <v>83</v>
      </c>
      <c r="B374">
        <v>105</v>
      </c>
      <c r="C374" t="s">
        <v>2287</v>
      </c>
      <c r="D374">
        <v>0</v>
      </c>
      <c r="E374">
        <v>60</v>
      </c>
      <c r="F374" t="s">
        <v>17</v>
      </c>
      <c r="G374">
        <v>3</v>
      </c>
      <c r="H374" t="s">
        <v>27</v>
      </c>
      <c r="I374">
        <v>100</v>
      </c>
      <c r="K374">
        <f t="shared" si="30"/>
        <v>188</v>
      </c>
      <c r="L374" t="str">
        <f t="shared" si="31"/>
        <v>BI-188</v>
      </c>
      <c r="M374">
        <f t="shared" si="32"/>
        <v>0.06</v>
      </c>
      <c r="N374">
        <f t="shared" si="33"/>
        <v>11.552453009332423</v>
      </c>
      <c r="O374" t="str">
        <f t="shared" si="34"/>
        <v>BI-1880.06</v>
      </c>
      <c r="P374" t="str">
        <f t="shared" si="35"/>
        <v/>
      </c>
    </row>
    <row r="375" spans="1:16" x14ac:dyDescent="0.25">
      <c r="A375">
        <v>83</v>
      </c>
      <c r="B375">
        <v>105</v>
      </c>
      <c r="C375" t="s">
        <v>2287</v>
      </c>
      <c r="D375" t="s">
        <v>70</v>
      </c>
      <c r="E375">
        <v>265</v>
      </c>
      <c r="F375" t="s">
        <v>17</v>
      </c>
      <c r="G375">
        <v>15</v>
      </c>
      <c r="H375" t="s">
        <v>27</v>
      </c>
      <c r="I375">
        <v>100</v>
      </c>
      <c r="K375">
        <f t="shared" si="30"/>
        <v>188</v>
      </c>
      <c r="L375" t="str">
        <f t="shared" si="31"/>
        <v>BI-188</v>
      </c>
      <c r="M375">
        <f t="shared" si="32"/>
        <v>0.26500000000000001</v>
      </c>
      <c r="N375">
        <f t="shared" si="33"/>
        <v>2.6156497379620576</v>
      </c>
      <c r="O375" t="str">
        <f t="shared" si="34"/>
        <v>BI-1880.265</v>
      </c>
      <c r="P375" t="str">
        <f t="shared" si="35"/>
        <v/>
      </c>
    </row>
    <row r="376" spans="1:16" x14ac:dyDescent="0.25">
      <c r="A376">
        <v>83</v>
      </c>
      <c r="B376">
        <v>106</v>
      </c>
      <c r="C376" t="s">
        <v>2284</v>
      </c>
      <c r="D376">
        <v>0</v>
      </c>
      <c r="E376">
        <v>685</v>
      </c>
      <c r="F376" t="s">
        <v>17</v>
      </c>
      <c r="G376">
        <v>7</v>
      </c>
      <c r="H376" t="s">
        <v>27</v>
      </c>
      <c r="I376">
        <v>100</v>
      </c>
      <c r="K376">
        <f t="shared" si="30"/>
        <v>189</v>
      </c>
      <c r="L376" t="str">
        <f t="shared" si="31"/>
        <v>BI-189</v>
      </c>
      <c r="M376">
        <f t="shared" si="32"/>
        <v>0.68500000000000005</v>
      </c>
      <c r="N376">
        <f t="shared" si="33"/>
        <v>1.0118936942480952</v>
      </c>
      <c r="O376" t="str">
        <f t="shared" si="34"/>
        <v>BI-1890.685</v>
      </c>
      <c r="P376" t="str">
        <f t="shared" si="35"/>
        <v/>
      </c>
    </row>
    <row r="377" spans="1:16" x14ac:dyDescent="0.25">
      <c r="A377">
        <v>83</v>
      </c>
      <c r="B377">
        <v>107</v>
      </c>
      <c r="C377" t="s">
        <v>2285</v>
      </c>
      <c r="D377">
        <v>0</v>
      </c>
      <c r="E377">
        <v>6.3</v>
      </c>
      <c r="F377" t="s">
        <v>11</v>
      </c>
      <c r="G377">
        <v>0.1</v>
      </c>
      <c r="H377" t="s">
        <v>27</v>
      </c>
      <c r="I377">
        <v>90</v>
      </c>
      <c r="K377">
        <f t="shared" si="30"/>
        <v>190</v>
      </c>
      <c r="L377" t="str">
        <f t="shared" si="31"/>
        <v>BI-190</v>
      </c>
      <c r="M377">
        <f t="shared" si="32"/>
        <v>6.3</v>
      </c>
      <c r="N377">
        <f t="shared" si="33"/>
        <v>0.11002336199364211</v>
      </c>
      <c r="O377" t="str">
        <f t="shared" si="34"/>
        <v>BI-1906.3</v>
      </c>
      <c r="P377" t="str">
        <f t="shared" si="35"/>
        <v/>
      </c>
    </row>
    <row r="378" spans="1:16" x14ac:dyDescent="0.25">
      <c r="A378">
        <v>83</v>
      </c>
      <c r="B378">
        <v>107</v>
      </c>
      <c r="C378" t="s">
        <v>2285</v>
      </c>
      <c r="D378">
        <v>0.191</v>
      </c>
      <c r="E378">
        <v>6.2</v>
      </c>
      <c r="F378" t="s">
        <v>11</v>
      </c>
      <c r="G378">
        <v>0.1</v>
      </c>
      <c r="H378" t="s">
        <v>27</v>
      </c>
      <c r="I378">
        <v>70</v>
      </c>
      <c r="J378">
        <v>9</v>
      </c>
      <c r="K378">
        <f t="shared" si="30"/>
        <v>190</v>
      </c>
      <c r="L378" t="str">
        <f t="shared" si="31"/>
        <v>BI-190</v>
      </c>
      <c r="M378">
        <f t="shared" si="32"/>
        <v>6.2</v>
      </c>
      <c r="N378">
        <f t="shared" si="33"/>
        <v>0.11179793234837827</v>
      </c>
      <c r="O378" t="str">
        <f t="shared" si="34"/>
        <v>BI-1906.2</v>
      </c>
      <c r="P378" t="str">
        <f t="shared" si="35"/>
        <v/>
      </c>
    </row>
    <row r="379" spans="1:16" x14ac:dyDescent="0.25">
      <c r="A379">
        <v>83</v>
      </c>
      <c r="B379">
        <v>108</v>
      </c>
      <c r="C379" t="s">
        <v>2288</v>
      </c>
      <c r="D379">
        <v>0</v>
      </c>
      <c r="E379">
        <v>12.4</v>
      </c>
      <c r="F379" t="s">
        <v>11</v>
      </c>
      <c r="G379">
        <v>0.3</v>
      </c>
      <c r="H379" t="s">
        <v>27</v>
      </c>
      <c r="I379">
        <v>51</v>
      </c>
      <c r="J379">
        <v>10</v>
      </c>
      <c r="K379">
        <f t="shared" si="30"/>
        <v>191</v>
      </c>
      <c r="L379" t="str">
        <f t="shared" si="31"/>
        <v>BI-191</v>
      </c>
      <c r="M379">
        <f t="shared" si="32"/>
        <v>12.4</v>
      </c>
      <c r="N379">
        <f t="shared" si="33"/>
        <v>5.5898966174189137E-2</v>
      </c>
      <c r="O379" t="str">
        <f t="shared" si="34"/>
        <v>BI-19112.4</v>
      </c>
      <c r="P379" t="str">
        <f t="shared" si="35"/>
        <v/>
      </c>
    </row>
    <row r="380" spans="1:16" x14ac:dyDescent="0.25">
      <c r="A380">
        <v>83</v>
      </c>
      <c r="B380">
        <v>108</v>
      </c>
      <c r="C380" t="s">
        <v>2288</v>
      </c>
      <c r="D380">
        <v>0.24</v>
      </c>
      <c r="E380">
        <v>126</v>
      </c>
      <c r="F380" t="s">
        <v>17</v>
      </c>
      <c r="G380">
        <v>7</v>
      </c>
      <c r="H380" t="s">
        <v>77</v>
      </c>
      <c r="I380">
        <v>32</v>
      </c>
      <c r="J380">
        <v>5</v>
      </c>
      <c r="K380">
        <f t="shared" si="30"/>
        <v>191</v>
      </c>
      <c r="L380" t="str">
        <f t="shared" si="31"/>
        <v>BI-191M</v>
      </c>
      <c r="M380">
        <f t="shared" si="32"/>
        <v>0.126</v>
      </c>
      <c r="N380">
        <f t="shared" si="33"/>
        <v>5.5011680996821051</v>
      </c>
      <c r="O380" t="str">
        <f t="shared" si="34"/>
        <v>BI-191M0.126</v>
      </c>
      <c r="P380" t="str">
        <f t="shared" si="35"/>
        <v/>
      </c>
    </row>
    <row r="381" spans="1:16" x14ac:dyDescent="0.25">
      <c r="A381">
        <v>83</v>
      </c>
      <c r="B381">
        <v>109</v>
      </c>
      <c r="C381" t="s">
        <v>2289</v>
      </c>
      <c r="D381">
        <v>0</v>
      </c>
      <c r="E381">
        <v>34.6</v>
      </c>
      <c r="F381" t="s">
        <v>11</v>
      </c>
      <c r="G381">
        <v>0.9</v>
      </c>
      <c r="H381" t="s">
        <v>36</v>
      </c>
      <c r="I381">
        <v>88</v>
      </c>
      <c r="J381">
        <v>5</v>
      </c>
      <c r="K381">
        <f t="shared" si="30"/>
        <v>192</v>
      </c>
      <c r="L381" t="str">
        <f t="shared" si="31"/>
        <v>BI-192</v>
      </c>
      <c r="M381">
        <f t="shared" si="32"/>
        <v>34.6</v>
      </c>
      <c r="N381">
        <f t="shared" si="33"/>
        <v>2.0033155507512869E-2</v>
      </c>
      <c r="O381" t="str">
        <f t="shared" si="34"/>
        <v>BI-19234.6</v>
      </c>
      <c r="P381" t="str">
        <f t="shared" si="35"/>
        <v/>
      </c>
    </row>
    <row r="382" spans="1:16" x14ac:dyDescent="0.25">
      <c r="A382">
        <v>83</v>
      </c>
      <c r="B382">
        <v>109</v>
      </c>
      <c r="C382" t="s">
        <v>2289</v>
      </c>
      <c r="D382">
        <v>0.14699999999999999</v>
      </c>
      <c r="E382">
        <v>39.799999999999997</v>
      </c>
      <c r="F382" t="s">
        <v>11</v>
      </c>
      <c r="G382">
        <v>0.4</v>
      </c>
      <c r="H382" t="s">
        <v>36</v>
      </c>
      <c r="I382">
        <v>90</v>
      </c>
      <c r="J382">
        <v>3</v>
      </c>
      <c r="K382">
        <f t="shared" si="30"/>
        <v>192</v>
      </c>
      <c r="L382" t="str">
        <f t="shared" si="31"/>
        <v>BI-192</v>
      </c>
      <c r="M382">
        <f t="shared" si="32"/>
        <v>39.799999999999997</v>
      </c>
      <c r="N382">
        <f t="shared" si="33"/>
        <v>1.7415758305526264E-2</v>
      </c>
      <c r="O382" t="str">
        <f t="shared" si="34"/>
        <v>BI-19239.8</v>
      </c>
      <c r="P382" t="str">
        <f t="shared" si="35"/>
        <v/>
      </c>
    </row>
    <row r="383" spans="1:16" x14ac:dyDescent="0.25">
      <c r="A383">
        <v>83</v>
      </c>
      <c r="B383">
        <v>110</v>
      </c>
      <c r="C383" t="s">
        <v>2280</v>
      </c>
      <c r="D383">
        <v>0</v>
      </c>
      <c r="E383">
        <v>63</v>
      </c>
      <c r="F383" t="s">
        <v>11</v>
      </c>
      <c r="G383">
        <v>2.4</v>
      </c>
      <c r="H383" t="s">
        <v>36</v>
      </c>
      <c r="I383">
        <v>96.5</v>
      </c>
      <c r="J383">
        <v>1.5</v>
      </c>
      <c r="K383">
        <f t="shared" si="30"/>
        <v>193</v>
      </c>
      <c r="L383" t="str">
        <f t="shared" si="31"/>
        <v>BI-193</v>
      </c>
      <c r="M383">
        <f t="shared" si="32"/>
        <v>63</v>
      </c>
      <c r="N383">
        <f t="shared" si="33"/>
        <v>1.1002336199364211E-2</v>
      </c>
      <c r="O383" t="str">
        <f t="shared" si="34"/>
        <v>BI-19363</v>
      </c>
      <c r="P383" t="str">
        <f t="shared" si="35"/>
        <v/>
      </c>
    </row>
    <row r="384" spans="1:16" x14ac:dyDescent="0.25">
      <c r="A384">
        <v>83</v>
      </c>
      <c r="B384">
        <v>110</v>
      </c>
      <c r="C384" t="s">
        <v>2280</v>
      </c>
      <c r="D384">
        <v>0.30499999999999999</v>
      </c>
      <c r="E384">
        <v>3.2</v>
      </c>
      <c r="F384" t="s">
        <v>11</v>
      </c>
      <c r="G384">
        <v>0.2</v>
      </c>
      <c r="H384" t="s">
        <v>27</v>
      </c>
      <c r="I384">
        <v>90</v>
      </c>
      <c r="K384">
        <f t="shared" si="30"/>
        <v>193</v>
      </c>
      <c r="L384" t="str">
        <f t="shared" si="31"/>
        <v>BI-193</v>
      </c>
      <c r="M384">
        <f t="shared" si="32"/>
        <v>3.2</v>
      </c>
      <c r="N384">
        <f t="shared" si="33"/>
        <v>0.21660849392498288</v>
      </c>
      <c r="O384" t="str">
        <f t="shared" si="34"/>
        <v>BI-1933.2</v>
      </c>
      <c r="P384" t="str">
        <f t="shared" si="35"/>
        <v/>
      </c>
    </row>
    <row r="385" spans="1:16" x14ac:dyDescent="0.25">
      <c r="A385">
        <v>83</v>
      </c>
      <c r="B385">
        <v>111</v>
      </c>
      <c r="C385" t="s">
        <v>2273</v>
      </c>
      <c r="D385">
        <v>0</v>
      </c>
      <c r="E385">
        <v>100</v>
      </c>
      <c r="F385" t="s">
        <v>11</v>
      </c>
      <c r="G385">
        <v>3</v>
      </c>
      <c r="H385" t="s">
        <v>36</v>
      </c>
      <c r="I385">
        <v>99.54</v>
      </c>
      <c r="J385">
        <v>0.25</v>
      </c>
      <c r="K385">
        <f t="shared" si="30"/>
        <v>194</v>
      </c>
      <c r="L385" t="str">
        <f t="shared" si="31"/>
        <v>BI-194</v>
      </c>
      <c r="M385">
        <f t="shared" si="32"/>
        <v>100</v>
      </c>
      <c r="N385">
        <f t="shared" si="33"/>
        <v>6.9314718055994533E-3</v>
      </c>
      <c r="O385" t="str">
        <f t="shared" si="34"/>
        <v>BI-194100</v>
      </c>
      <c r="P385" t="str">
        <f t="shared" si="35"/>
        <v/>
      </c>
    </row>
    <row r="386" spans="1:16" x14ac:dyDescent="0.25">
      <c r="A386">
        <v>83</v>
      </c>
      <c r="B386">
        <v>111</v>
      </c>
      <c r="C386" t="s">
        <v>2273</v>
      </c>
      <c r="D386">
        <v>0.14499999999999999</v>
      </c>
      <c r="E386">
        <v>125</v>
      </c>
      <c r="F386" t="s">
        <v>11</v>
      </c>
      <c r="G386">
        <v>2</v>
      </c>
      <c r="H386" t="s">
        <v>36</v>
      </c>
      <c r="I386">
        <v>100</v>
      </c>
      <c r="K386">
        <f t="shared" ref="K386:K449" si="36">A386+B386</f>
        <v>194</v>
      </c>
      <c r="L386" t="str">
        <f t="shared" ref="L386:L449" si="37">UPPER(SUBSTITUTE(C386,K386,""))&amp;"-"&amp;K386&amp;IF(H386="IT","M","")</f>
        <v>BI-194</v>
      </c>
      <c r="M386">
        <f t="shared" ref="M386:M449" si="38">E386*VLOOKUP(F386,_TimeConvert,2,FALSE)</f>
        <v>125</v>
      </c>
      <c r="N386">
        <f t="shared" ref="N386:N449" si="39">LN(2)/M386</f>
        <v>5.5451774444795626E-3</v>
      </c>
      <c r="O386" t="str">
        <f t="shared" ref="O386:O449" si="40">L386&amp;M386</f>
        <v>BI-194125</v>
      </c>
      <c r="P386" t="str">
        <f t="shared" ref="P386:P449" si="41">IF(AND(RIGHT(L387,1)="M",M386=M387),"Delete","")</f>
        <v/>
      </c>
    </row>
    <row r="387" spans="1:16" x14ac:dyDescent="0.25">
      <c r="A387">
        <v>83</v>
      </c>
      <c r="B387">
        <v>111</v>
      </c>
      <c r="C387" t="s">
        <v>2273</v>
      </c>
      <c r="D387">
        <v>0.161</v>
      </c>
      <c r="E387">
        <v>116</v>
      </c>
      <c r="F387" t="s">
        <v>11</v>
      </c>
      <c r="G387">
        <v>3</v>
      </c>
      <c r="H387" t="s">
        <v>36</v>
      </c>
      <c r="I387">
        <v>99.8</v>
      </c>
      <c r="J387">
        <v>7.0000000000000007E-2</v>
      </c>
      <c r="K387">
        <f t="shared" si="36"/>
        <v>194</v>
      </c>
      <c r="L387" t="str">
        <f t="shared" si="37"/>
        <v>BI-194</v>
      </c>
      <c r="M387">
        <f t="shared" si="38"/>
        <v>116</v>
      </c>
      <c r="N387">
        <f t="shared" si="39"/>
        <v>5.9754067289650454E-3</v>
      </c>
      <c r="O387" t="str">
        <f t="shared" si="40"/>
        <v>BI-194116</v>
      </c>
      <c r="P387" t="str">
        <f t="shared" si="41"/>
        <v/>
      </c>
    </row>
    <row r="388" spans="1:16" x14ac:dyDescent="0.25">
      <c r="A388">
        <v>83</v>
      </c>
      <c r="B388">
        <v>112</v>
      </c>
      <c r="C388" t="s">
        <v>2274</v>
      </c>
      <c r="D388">
        <v>0</v>
      </c>
      <c r="E388">
        <v>183</v>
      </c>
      <c r="F388" t="s">
        <v>11</v>
      </c>
      <c r="G388">
        <v>4</v>
      </c>
      <c r="H388" t="s">
        <v>36</v>
      </c>
      <c r="I388">
        <v>99.97</v>
      </c>
      <c r="J388">
        <v>0.02</v>
      </c>
      <c r="K388">
        <f t="shared" si="36"/>
        <v>195</v>
      </c>
      <c r="L388" t="str">
        <f t="shared" si="37"/>
        <v>BI-195</v>
      </c>
      <c r="M388">
        <f t="shared" si="38"/>
        <v>183</v>
      </c>
      <c r="N388">
        <f t="shared" si="39"/>
        <v>3.7876895112565318E-3</v>
      </c>
      <c r="O388" t="str">
        <f t="shared" si="40"/>
        <v>BI-195183</v>
      </c>
      <c r="P388" t="str">
        <f t="shared" si="41"/>
        <v/>
      </c>
    </row>
    <row r="389" spans="1:16" x14ac:dyDescent="0.25">
      <c r="A389">
        <v>83</v>
      </c>
      <c r="B389">
        <v>112</v>
      </c>
      <c r="C389" t="s">
        <v>2274</v>
      </c>
      <c r="D389">
        <v>0.40100000000000002</v>
      </c>
      <c r="E389">
        <v>87</v>
      </c>
      <c r="F389" t="s">
        <v>11</v>
      </c>
      <c r="G389">
        <v>1</v>
      </c>
      <c r="H389" t="s">
        <v>36</v>
      </c>
      <c r="I389">
        <v>67</v>
      </c>
      <c r="J389">
        <v>17</v>
      </c>
      <c r="K389">
        <f t="shared" si="36"/>
        <v>195</v>
      </c>
      <c r="L389" t="str">
        <f t="shared" si="37"/>
        <v>BI-195</v>
      </c>
      <c r="M389">
        <f t="shared" si="38"/>
        <v>87</v>
      </c>
      <c r="N389">
        <f t="shared" si="39"/>
        <v>7.9672089719533944E-3</v>
      </c>
      <c r="O389" t="str">
        <f t="shared" si="40"/>
        <v>BI-19587</v>
      </c>
      <c r="P389" t="str">
        <f t="shared" si="41"/>
        <v/>
      </c>
    </row>
    <row r="390" spans="1:16" x14ac:dyDescent="0.25">
      <c r="A390">
        <v>83</v>
      </c>
      <c r="B390">
        <v>113</v>
      </c>
      <c r="C390" t="s">
        <v>2271</v>
      </c>
      <c r="D390">
        <v>0</v>
      </c>
      <c r="E390">
        <v>5.13</v>
      </c>
      <c r="F390" t="s">
        <v>43</v>
      </c>
      <c r="G390">
        <v>0.2</v>
      </c>
      <c r="H390" t="s">
        <v>36</v>
      </c>
      <c r="I390">
        <v>99.998850000000004</v>
      </c>
      <c r="J390">
        <v>3.4000000000000002E-4</v>
      </c>
      <c r="K390">
        <f t="shared" si="36"/>
        <v>196</v>
      </c>
      <c r="L390" t="str">
        <f t="shared" si="37"/>
        <v>BI-196</v>
      </c>
      <c r="M390">
        <f t="shared" si="38"/>
        <v>307.8</v>
      </c>
      <c r="N390">
        <f t="shared" si="39"/>
        <v>2.2519401577646043E-3</v>
      </c>
      <c r="O390" t="str">
        <f t="shared" si="40"/>
        <v>BI-196307.8</v>
      </c>
      <c r="P390" t="str">
        <f t="shared" si="41"/>
        <v/>
      </c>
    </row>
    <row r="391" spans="1:16" x14ac:dyDescent="0.25">
      <c r="A391">
        <v>83</v>
      </c>
      <c r="B391">
        <v>113</v>
      </c>
      <c r="C391" t="s">
        <v>2271</v>
      </c>
      <c r="D391">
        <v>0.16900000000000001</v>
      </c>
      <c r="E391">
        <v>0.6</v>
      </c>
      <c r="F391" t="s">
        <v>11</v>
      </c>
      <c r="G391">
        <v>0.5</v>
      </c>
      <c r="H391" t="s">
        <v>36</v>
      </c>
      <c r="K391">
        <f t="shared" si="36"/>
        <v>196</v>
      </c>
      <c r="L391" t="str">
        <f t="shared" si="37"/>
        <v>BI-196</v>
      </c>
      <c r="M391">
        <f t="shared" si="38"/>
        <v>0.6</v>
      </c>
      <c r="N391">
        <f t="shared" si="39"/>
        <v>1.1552453009332422</v>
      </c>
      <c r="O391" t="str">
        <f t="shared" si="40"/>
        <v>BI-1960.6</v>
      </c>
      <c r="P391" t="str">
        <f t="shared" si="41"/>
        <v/>
      </c>
    </row>
    <row r="392" spans="1:16" x14ac:dyDescent="0.25">
      <c r="A392">
        <v>83</v>
      </c>
      <c r="B392">
        <v>113</v>
      </c>
      <c r="C392" t="s">
        <v>2271</v>
      </c>
      <c r="D392">
        <v>0.27100000000000002</v>
      </c>
      <c r="E392">
        <v>4</v>
      </c>
      <c r="F392" t="s">
        <v>43</v>
      </c>
      <c r="G392">
        <v>0.05</v>
      </c>
      <c r="H392" t="s">
        <v>36</v>
      </c>
      <c r="I392">
        <v>74.2</v>
      </c>
      <c r="J392">
        <v>2.5</v>
      </c>
      <c r="K392">
        <f t="shared" si="36"/>
        <v>196</v>
      </c>
      <c r="L392" t="str">
        <f t="shared" si="37"/>
        <v>BI-196</v>
      </c>
      <c r="M392">
        <f t="shared" si="38"/>
        <v>240</v>
      </c>
      <c r="N392">
        <f t="shared" si="39"/>
        <v>2.8881132523331052E-3</v>
      </c>
      <c r="O392" t="str">
        <f t="shared" si="40"/>
        <v>BI-196240</v>
      </c>
      <c r="P392" t="str">
        <f t="shared" si="41"/>
        <v/>
      </c>
    </row>
    <row r="393" spans="1:16" x14ac:dyDescent="0.25">
      <c r="A393">
        <v>83</v>
      </c>
      <c r="B393">
        <v>113</v>
      </c>
      <c r="C393" t="s">
        <v>2271</v>
      </c>
      <c r="D393">
        <v>0.16900000000000001</v>
      </c>
      <c r="E393">
        <v>0.6</v>
      </c>
      <c r="F393" t="s">
        <v>11</v>
      </c>
      <c r="G393">
        <v>0.5</v>
      </c>
      <c r="H393" t="s">
        <v>77</v>
      </c>
      <c r="K393">
        <f t="shared" si="36"/>
        <v>196</v>
      </c>
      <c r="L393" t="str">
        <f t="shared" si="37"/>
        <v>BI-196M</v>
      </c>
      <c r="M393">
        <f t="shared" si="38"/>
        <v>0.6</v>
      </c>
      <c r="N393">
        <f t="shared" si="39"/>
        <v>1.1552453009332422</v>
      </c>
      <c r="O393" t="str">
        <f t="shared" si="40"/>
        <v>BI-196M0.6</v>
      </c>
      <c r="P393" t="str">
        <f t="shared" si="41"/>
        <v/>
      </c>
    </row>
    <row r="394" spans="1:16" x14ac:dyDescent="0.25">
      <c r="A394">
        <v>83</v>
      </c>
      <c r="B394">
        <v>113</v>
      </c>
      <c r="C394" t="s">
        <v>2271</v>
      </c>
      <c r="D394">
        <v>0.27100000000000002</v>
      </c>
      <c r="E394">
        <v>4</v>
      </c>
      <c r="F394" t="s">
        <v>43</v>
      </c>
      <c r="G394">
        <v>0.05</v>
      </c>
      <c r="H394" t="s">
        <v>77</v>
      </c>
      <c r="I394">
        <v>25.8</v>
      </c>
      <c r="J394">
        <v>2.5</v>
      </c>
      <c r="K394">
        <f t="shared" si="36"/>
        <v>196</v>
      </c>
      <c r="L394" t="str">
        <f t="shared" si="37"/>
        <v>BI-196M</v>
      </c>
      <c r="M394">
        <f t="shared" si="38"/>
        <v>240</v>
      </c>
      <c r="N394">
        <f t="shared" si="39"/>
        <v>2.8881132523331052E-3</v>
      </c>
      <c r="O394" t="str">
        <f t="shared" si="40"/>
        <v>BI-196M240</v>
      </c>
      <c r="P394" t="str">
        <f t="shared" si="41"/>
        <v/>
      </c>
    </row>
    <row r="395" spans="1:16" x14ac:dyDescent="0.25">
      <c r="A395">
        <v>83</v>
      </c>
      <c r="B395">
        <v>114</v>
      </c>
      <c r="C395" t="s">
        <v>2272</v>
      </c>
      <c r="D395">
        <v>0</v>
      </c>
      <c r="E395">
        <v>9.33</v>
      </c>
      <c r="F395" t="s">
        <v>43</v>
      </c>
      <c r="G395">
        <v>0.5</v>
      </c>
      <c r="H395" t="s">
        <v>36</v>
      </c>
      <c r="I395">
        <v>100</v>
      </c>
      <c r="K395">
        <f t="shared" si="36"/>
        <v>197</v>
      </c>
      <c r="L395" t="str">
        <f t="shared" si="37"/>
        <v>BI-197</v>
      </c>
      <c r="M395">
        <f t="shared" si="38"/>
        <v>559.79999999999995</v>
      </c>
      <c r="N395">
        <f t="shared" si="39"/>
        <v>1.2382050385136574E-3</v>
      </c>
      <c r="O395" t="str">
        <f t="shared" si="40"/>
        <v>BI-197559.8</v>
      </c>
      <c r="P395" t="str">
        <f t="shared" si="41"/>
        <v/>
      </c>
    </row>
    <row r="396" spans="1:16" x14ac:dyDescent="0.25">
      <c r="A396">
        <v>83</v>
      </c>
      <c r="B396">
        <v>114</v>
      </c>
      <c r="C396" t="s">
        <v>2272</v>
      </c>
      <c r="D396">
        <v>0.53</v>
      </c>
      <c r="E396">
        <v>5.04</v>
      </c>
      <c r="F396" t="s">
        <v>43</v>
      </c>
      <c r="G396">
        <v>0.53</v>
      </c>
      <c r="H396" t="s">
        <v>77</v>
      </c>
      <c r="K396">
        <f t="shared" si="36"/>
        <v>197</v>
      </c>
      <c r="L396" t="str">
        <f t="shared" si="37"/>
        <v>BI-197M</v>
      </c>
      <c r="M396">
        <f t="shared" si="38"/>
        <v>302.39999999999998</v>
      </c>
      <c r="N396">
        <f t="shared" si="39"/>
        <v>2.292153374867544E-3</v>
      </c>
      <c r="O396" t="str">
        <f t="shared" si="40"/>
        <v>BI-197M302.4</v>
      </c>
      <c r="P396" t="str">
        <f t="shared" si="41"/>
        <v/>
      </c>
    </row>
    <row r="397" spans="1:16" x14ac:dyDescent="0.25">
      <c r="A397">
        <v>83</v>
      </c>
      <c r="B397">
        <v>115</v>
      </c>
      <c r="C397" t="s">
        <v>2277</v>
      </c>
      <c r="D397">
        <v>0</v>
      </c>
      <c r="E397">
        <v>10.3</v>
      </c>
      <c r="F397" t="s">
        <v>43</v>
      </c>
      <c r="G397">
        <v>0.3</v>
      </c>
      <c r="H397" t="s">
        <v>36</v>
      </c>
      <c r="I397">
        <v>100</v>
      </c>
      <c r="K397">
        <f t="shared" si="36"/>
        <v>198</v>
      </c>
      <c r="L397" t="str">
        <f t="shared" si="37"/>
        <v>BI-198</v>
      </c>
      <c r="M397">
        <f t="shared" si="38"/>
        <v>618</v>
      </c>
      <c r="N397">
        <f t="shared" si="39"/>
        <v>1.1215973795468371E-3</v>
      </c>
      <c r="O397" t="str">
        <f t="shared" si="40"/>
        <v>BI-198618</v>
      </c>
      <c r="P397" t="str">
        <f t="shared" si="41"/>
        <v/>
      </c>
    </row>
    <row r="398" spans="1:16" x14ac:dyDescent="0.25">
      <c r="A398">
        <v>83</v>
      </c>
      <c r="B398">
        <v>115</v>
      </c>
      <c r="C398" t="s">
        <v>2277</v>
      </c>
      <c r="D398">
        <v>0.28000000000000003</v>
      </c>
      <c r="E398">
        <v>11.6</v>
      </c>
      <c r="F398" t="s">
        <v>43</v>
      </c>
      <c r="G398">
        <v>0.3</v>
      </c>
      <c r="H398" t="s">
        <v>36</v>
      </c>
      <c r="I398">
        <v>100</v>
      </c>
      <c r="K398">
        <f t="shared" si="36"/>
        <v>198</v>
      </c>
      <c r="L398" t="str">
        <f t="shared" si="37"/>
        <v>BI-198</v>
      </c>
      <c r="M398">
        <f t="shared" si="38"/>
        <v>696</v>
      </c>
      <c r="N398">
        <f t="shared" si="39"/>
        <v>9.959011214941743E-4</v>
      </c>
      <c r="O398" t="str">
        <f t="shared" si="40"/>
        <v>BI-198696</v>
      </c>
      <c r="P398" t="str">
        <f t="shared" si="41"/>
        <v/>
      </c>
    </row>
    <row r="399" spans="1:16" x14ac:dyDescent="0.25">
      <c r="A399">
        <v>83</v>
      </c>
      <c r="B399">
        <v>115</v>
      </c>
      <c r="C399" t="s">
        <v>2277</v>
      </c>
      <c r="D399">
        <v>0.53</v>
      </c>
      <c r="E399">
        <v>7.7</v>
      </c>
      <c r="F399" t="s">
        <v>11</v>
      </c>
      <c r="G399">
        <v>0.5</v>
      </c>
      <c r="H399" t="s">
        <v>77</v>
      </c>
      <c r="I399">
        <v>100</v>
      </c>
      <c r="K399">
        <f t="shared" si="36"/>
        <v>198</v>
      </c>
      <c r="L399" t="str">
        <f t="shared" si="37"/>
        <v>BI-198M</v>
      </c>
      <c r="M399">
        <f t="shared" si="38"/>
        <v>7.7</v>
      </c>
      <c r="N399">
        <f t="shared" si="39"/>
        <v>9.0019114358434446E-2</v>
      </c>
      <c r="O399" t="str">
        <f t="shared" si="40"/>
        <v>BI-198M7.7</v>
      </c>
      <c r="P399" t="str">
        <f t="shared" si="41"/>
        <v/>
      </c>
    </row>
    <row r="400" spans="1:16" x14ac:dyDescent="0.25">
      <c r="A400">
        <v>83</v>
      </c>
      <c r="B400">
        <v>116</v>
      </c>
      <c r="C400" t="s">
        <v>2278</v>
      </c>
      <c r="D400">
        <v>0</v>
      </c>
      <c r="E400">
        <v>27</v>
      </c>
      <c r="F400" t="s">
        <v>43</v>
      </c>
      <c r="G400">
        <v>1</v>
      </c>
      <c r="H400" t="s">
        <v>36</v>
      </c>
      <c r="I400">
        <v>100</v>
      </c>
      <c r="K400">
        <f t="shared" si="36"/>
        <v>199</v>
      </c>
      <c r="L400" t="str">
        <f t="shared" si="37"/>
        <v>BI-199</v>
      </c>
      <c r="M400">
        <f t="shared" si="38"/>
        <v>1620</v>
      </c>
      <c r="N400">
        <f t="shared" si="39"/>
        <v>4.2786862997527489E-4</v>
      </c>
      <c r="O400" t="str">
        <f t="shared" si="40"/>
        <v>BI-1991620</v>
      </c>
      <c r="P400" t="str">
        <f t="shared" si="41"/>
        <v/>
      </c>
    </row>
    <row r="401" spans="1:16" x14ac:dyDescent="0.25">
      <c r="A401">
        <v>83</v>
      </c>
      <c r="B401">
        <v>116</v>
      </c>
      <c r="C401" t="s">
        <v>2278</v>
      </c>
      <c r="D401">
        <v>0.66700000000000004</v>
      </c>
      <c r="E401">
        <v>24.7</v>
      </c>
      <c r="F401" t="s">
        <v>43</v>
      </c>
      <c r="G401">
        <v>0.15</v>
      </c>
      <c r="H401" t="s">
        <v>77</v>
      </c>
      <c r="I401">
        <v>2</v>
      </c>
      <c r="K401">
        <f t="shared" si="36"/>
        <v>199</v>
      </c>
      <c r="L401" t="str">
        <f t="shared" si="37"/>
        <v>BI-199M</v>
      </c>
      <c r="M401">
        <f t="shared" si="38"/>
        <v>1482</v>
      </c>
      <c r="N401">
        <f t="shared" si="39"/>
        <v>4.6771064815111018E-4</v>
      </c>
      <c r="O401" t="str">
        <f t="shared" si="40"/>
        <v>BI-199M1482</v>
      </c>
      <c r="P401" t="str">
        <f t="shared" si="41"/>
        <v/>
      </c>
    </row>
    <row r="402" spans="1:16" x14ac:dyDescent="0.25">
      <c r="A402">
        <v>83</v>
      </c>
      <c r="B402">
        <v>117</v>
      </c>
      <c r="C402" t="s">
        <v>2275</v>
      </c>
      <c r="D402">
        <v>0</v>
      </c>
      <c r="E402">
        <v>36.4</v>
      </c>
      <c r="F402" t="s">
        <v>43</v>
      </c>
      <c r="G402">
        <v>0.5</v>
      </c>
      <c r="H402" t="s">
        <v>36</v>
      </c>
      <c r="I402">
        <v>100</v>
      </c>
      <c r="K402">
        <f t="shared" si="36"/>
        <v>200</v>
      </c>
      <c r="L402" t="str">
        <f t="shared" si="37"/>
        <v>BI-200</v>
      </c>
      <c r="M402">
        <f t="shared" si="38"/>
        <v>2184</v>
      </c>
      <c r="N402">
        <f t="shared" si="39"/>
        <v>3.1737508267396761E-4</v>
      </c>
      <c r="O402" t="str">
        <f t="shared" si="40"/>
        <v>BI-2002184</v>
      </c>
      <c r="P402" t="str">
        <f t="shared" si="41"/>
        <v/>
      </c>
    </row>
    <row r="403" spans="1:16" x14ac:dyDescent="0.25">
      <c r="A403">
        <v>83</v>
      </c>
      <c r="B403">
        <v>117</v>
      </c>
      <c r="C403" t="s">
        <v>2275</v>
      </c>
      <c r="D403">
        <v>0.1</v>
      </c>
      <c r="E403">
        <v>31</v>
      </c>
      <c r="F403" t="s">
        <v>43</v>
      </c>
      <c r="G403">
        <v>2</v>
      </c>
      <c r="H403" t="s">
        <v>77</v>
      </c>
      <c r="K403">
        <f t="shared" si="36"/>
        <v>200</v>
      </c>
      <c r="L403" t="str">
        <f t="shared" si="37"/>
        <v>BI-200M</v>
      </c>
      <c r="M403">
        <f t="shared" si="38"/>
        <v>1860</v>
      </c>
      <c r="N403">
        <f t="shared" si="39"/>
        <v>3.7265977449459423E-4</v>
      </c>
      <c r="O403" t="str">
        <f t="shared" si="40"/>
        <v>BI-200M1860</v>
      </c>
      <c r="P403" t="str">
        <f t="shared" si="41"/>
        <v/>
      </c>
    </row>
    <row r="404" spans="1:16" x14ac:dyDescent="0.25">
      <c r="A404">
        <v>83</v>
      </c>
      <c r="B404">
        <v>117</v>
      </c>
      <c r="C404" t="s">
        <v>2275</v>
      </c>
      <c r="D404">
        <v>0.42820000000000003</v>
      </c>
      <c r="E404">
        <v>0.4</v>
      </c>
      <c r="F404" t="s">
        <v>11</v>
      </c>
      <c r="G404">
        <v>0.05</v>
      </c>
      <c r="H404" t="s">
        <v>77</v>
      </c>
      <c r="I404">
        <v>100</v>
      </c>
      <c r="K404">
        <f t="shared" si="36"/>
        <v>200</v>
      </c>
      <c r="L404" t="str">
        <f t="shared" si="37"/>
        <v>BI-200M</v>
      </c>
      <c r="M404">
        <f t="shared" si="38"/>
        <v>0.4</v>
      </c>
      <c r="N404">
        <f t="shared" si="39"/>
        <v>1.732867951399863</v>
      </c>
      <c r="O404" t="str">
        <f t="shared" si="40"/>
        <v>BI-200M0.4</v>
      </c>
      <c r="P404" t="str">
        <f t="shared" si="41"/>
        <v/>
      </c>
    </row>
    <row r="405" spans="1:16" x14ac:dyDescent="0.25">
      <c r="A405">
        <v>83</v>
      </c>
      <c r="B405">
        <v>118</v>
      </c>
      <c r="C405" t="s">
        <v>2276</v>
      </c>
      <c r="D405">
        <v>0</v>
      </c>
      <c r="E405">
        <v>111</v>
      </c>
      <c r="F405" t="s">
        <v>43</v>
      </c>
      <c r="G405">
        <v>4</v>
      </c>
      <c r="H405" t="s">
        <v>36</v>
      </c>
      <c r="I405">
        <v>100</v>
      </c>
      <c r="K405">
        <f t="shared" si="36"/>
        <v>201</v>
      </c>
      <c r="L405" t="str">
        <f t="shared" si="37"/>
        <v>BI-201</v>
      </c>
      <c r="M405">
        <f t="shared" si="38"/>
        <v>6660</v>
      </c>
      <c r="N405">
        <f t="shared" si="39"/>
        <v>1.0407615323722903E-4</v>
      </c>
      <c r="O405" t="str">
        <f t="shared" si="40"/>
        <v>BI-2016660</v>
      </c>
      <c r="P405" t="str">
        <f t="shared" si="41"/>
        <v/>
      </c>
    </row>
    <row r="406" spans="1:16" x14ac:dyDescent="0.25">
      <c r="A406">
        <v>83</v>
      </c>
      <c r="B406">
        <v>118</v>
      </c>
      <c r="C406" t="s">
        <v>2276</v>
      </c>
      <c r="D406">
        <v>0.84635000000000005</v>
      </c>
      <c r="E406">
        <v>58.5</v>
      </c>
      <c r="F406" t="s">
        <v>43</v>
      </c>
      <c r="G406">
        <v>1.4</v>
      </c>
      <c r="H406" t="s">
        <v>77</v>
      </c>
      <c r="I406">
        <v>8.6</v>
      </c>
      <c r="K406">
        <f t="shared" si="36"/>
        <v>201</v>
      </c>
      <c r="L406" t="str">
        <f t="shared" si="37"/>
        <v>BI-201M</v>
      </c>
      <c r="M406">
        <f t="shared" si="38"/>
        <v>3510</v>
      </c>
      <c r="N406">
        <f t="shared" si="39"/>
        <v>1.9747782921935764E-4</v>
      </c>
      <c r="O406" t="str">
        <f t="shared" si="40"/>
        <v>BI-201M3510</v>
      </c>
      <c r="P406" t="str">
        <f t="shared" si="41"/>
        <v/>
      </c>
    </row>
    <row r="407" spans="1:16" x14ac:dyDescent="0.25">
      <c r="A407">
        <v>83</v>
      </c>
      <c r="B407">
        <v>119</v>
      </c>
      <c r="C407" t="s">
        <v>2279</v>
      </c>
      <c r="D407">
        <v>0</v>
      </c>
      <c r="E407">
        <v>1.71</v>
      </c>
      <c r="F407" t="s">
        <v>109</v>
      </c>
      <c r="G407">
        <v>0.04</v>
      </c>
      <c r="H407" t="s">
        <v>36</v>
      </c>
      <c r="I407">
        <v>100</v>
      </c>
      <c r="K407">
        <f t="shared" si="36"/>
        <v>202</v>
      </c>
      <c r="L407" t="str">
        <f t="shared" si="37"/>
        <v>BI-202</v>
      </c>
      <c r="M407">
        <f t="shared" si="38"/>
        <v>6156</v>
      </c>
      <c r="N407">
        <f t="shared" si="39"/>
        <v>1.1259700788823022E-4</v>
      </c>
      <c r="O407" t="str">
        <f t="shared" si="40"/>
        <v>BI-2026156</v>
      </c>
      <c r="P407" t="str">
        <f t="shared" si="41"/>
        <v/>
      </c>
    </row>
    <row r="408" spans="1:16" x14ac:dyDescent="0.25">
      <c r="A408">
        <v>83</v>
      </c>
      <c r="B408">
        <v>120</v>
      </c>
      <c r="C408" t="s">
        <v>2269</v>
      </c>
      <c r="D408">
        <v>0</v>
      </c>
      <c r="E408">
        <v>11.76</v>
      </c>
      <c r="F408" t="s">
        <v>109</v>
      </c>
      <c r="G408">
        <v>0.05</v>
      </c>
      <c r="H408" t="s">
        <v>36</v>
      </c>
      <c r="I408">
        <v>100</v>
      </c>
      <c r="K408">
        <f t="shared" si="36"/>
        <v>203</v>
      </c>
      <c r="L408" t="str">
        <f t="shared" si="37"/>
        <v>BI-203</v>
      </c>
      <c r="M408">
        <f t="shared" si="38"/>
        <v>42336</v>
      </c>
      <c r="N408">
        <f t="shared" si="39"/>
        <v>1.6372524106196744E-5</v>
      </c>
      <c r="O408" t="str">
        <f t="shared" si="40"/>
        <v>BI-20342336</v>
      </c>
      <c r="P408" t="str">
        <f t="shared" si="41"/>
        <v/>
      </c>
    </row>
    <row r="409" spans="1:16" x14ac:dyDescent="0.25">
      <c r="A409">
        <v>83</v>
      </c>
      <c r="B409">
        <v>120</v>
      </c>
      <c r="C409" t="s">
        <v>2269</v>
      </c>
      <c r="D409">
        <v>1.0982099999999999</v>
      </c>
      <c r="E409">
        <v>305</v>
      </c>
      <c r="F409" t="s">
        <v>17</v>
      </c>
      <c r="G409">
        <v>5</v>
      </c>
      <c r="H409" t="s">
        <v>77</v>
      </c>
      <c r="I409">
        <v>100</v>
      </c>
      <c r="K409">
        <f t="shared" si="36"/>
        <v>203</v>
      </c>
      <c r="L409" t="str">
        <f t="shared" si="37"/>
        <v>BI-203M</v>
      </c>
      <c r="M409">
        <f t="shared" si="38"/>
        <v>0.30499999999999999</v>
      </c>
      <c r="N409">
        <f t="shared" si="39"/>
        <v>2.2726137067539192</v>
      </c>
      <c r="O409" t="str">
        <f t="shared" si="40"/>
        <v>BI-203M0.305</v>
      </c>
      <c r="P409" t="str">
        <f t="shared" si="41"/>
        <v/>
      </c>
    </row>
    <row r="410" spans="1:16" x14ac:dyDescent="0.25">
      <c r="A410">
        <v>83</v>
      </c>
      <c r="B410">
        <v>121</v>
      </c>
      <c r="C410" t="s">
        <v>2270</v>
      </c>
      <c r="D410">
        <v>0</v>
      </c>
      <c r="E410">
        <v>11.28</v>
      </c>
      <c r="F410" t="s">
        <v>109</v>
      </c>
      <c r="G410">
        <v>0.09</v>
      </c>
      <c r="H410" t="s">
        <v>36</v>
      </c>
      <c r="I410">
        <v>100</v>
      </c>
      <c r="K410">
        <f t="shared" si="36"/>
        <v>204</v>
      </c>
      <c r="L410" t="str">
        <f t="shared" si="37"/>
        <v>BI-204</v>
      </c>
      <c r="M410">
        <f t="shared" si="38"/>
        <v>40608</v>
      </c>
      <c r="N410">
        <f t="shared" si="39"/>
        <v>1.7069227259651922E-5</v>
      </c>
      <c r="O410" t="str">
        <f t="shared" si="40"/>
        <v>BI-20440608</v>
      </c>
      <c r="P410" t="str">
        <f t="shared" si="41"/>
        <v/>
      </c>
    </row>
    <row r="411" spans="1:16" x14ac:dyDescent="0.25">
      <c r="A411">
        <v>83</v>
      </c>
      <c r="B411">
        <v>122</v>
      </c>
      <c r="C411" t="s">
        <v>2300</v>
      </c>
      <c r="D411">
        <v>0</v>
      </c>
      <c r="E411">
        <v>14.91</v>
      </c>
      <c r="F411" t="s">
        <v>25</v>
      </c>
      <c r="G411">
        <v>7.0000000000000007E-2</v>
      </c>
      <c r="H411" t="s">
        <v>36</v>
      </c>
      <c r="I411">
        <v>100</v>
      </c>
      <c r="K411">
        <f t="shared" si="36"/>
        <v>205</v>
      </c>
      <c r="L411" t="str">
        <f t="shared" si="37"/>
        <v>BI-205</v>
      </c>
      <c r="M411">
        <f t="shared" si="38"/>
        <v>1288224</v>
      </c>
      <c r="N411">
        <f t="shared" si="39"/>
        <v>5.3806417250411826E-7</v>
      </c>
      <c r="O411" t="str">
        <f t="shared" si="40"/>
        <v>BI-2051288224</v>
      </c>
      <c r="P411" t="str">
        <f t="shared" si="41"/>
        <v/>
      </c>
    </row>
    <row r="412" spans="1:16" x14ac:dyDescent="0.25">
      <c r="A412">
        <v>83</v>
      </c>
      <c r="B412">
        <v>123</v>
      </c>
      <c r="C412" t="s">
        <v>2301</v>
      </c>
      <c r="D412">
        <v>0</v>
      </c>
      <c r="E412">
        <v>6.2430000000000003</v>
      </c>
      <c r="F412" t="s">
        <v>25</v>
      </c>
      <c r="G412">
        <v>3.0000000000000001E-3</v>
      </c>
      <c r="H412" t="s">
        <v>36</v>
      </c>
      <c r="I412">
        <v>100</v>
      </c>
      <c r="K412">
        <f t="shared" si="36"/>
        <v>206</v>
      </c>
      <c r="L412" t="str">
        <f t="shared" si="37"/>
        <v>BI-206</v>
      </c>
      <c r="M412">
        <f t="shared" si="38"/>
        <v>539395.20000000007</v>
      </c>
      <c r="N412">
        <f t="shared" si="39"/>
        <v>1.2850451404831656E-6</v>
      </c>
      <c r="O412" t="str">
        <f t="shared" si="40"/>
        <v>BI-206539395.2</v>
      </c>
      <c r="P412" t="str">
        <f t="shared" si="41"/>
        <v/>
      </c>
    </row>
    <row r="413" spans="1:16" x14ac:dyDescent="0.25">
      <c r="A413">
        <v>83</v>
      </c>
      <c r="B413">
        <v>124</v>
      </c>
      <c r="C413" t="s">
        <v>2298</v>
      </c>
      <c r="D413">
        <v>0</v>
      </c>
      <c r="E413">
        <v>31.22</v>
      </c>
      <c r="F413" t="s">
        <v>14</v>
      </c>
      <c r="G413">
        <v>0.17</v>
      </c>
      <c r="H413" t="s">
        <v>36</v>
      </c>
      <c r="I413">
        <v>100</v>
      </c>
      <c r="K413">
        <f t="shared" si="36"/>
        <v>207</v>
      </c>
      <c r="L413" t="str">
        <f t="shared" si="37"/>
        <v>BI-207</v>
      </c>
      <c r="M413">
        <f t="shared" si="38"/>
        <v>985228272</v>
      </c>
      <c r="N413">
        <f t="shared" si="39"/>
        <v>7.0353967731038207E-10</v>
      </c>
      <c r="O413" t="str">
        <f t="shared" si="40"/>
        <v>BI-207985228272</v>
      </c>
      <c r="P413" t="str">
        <f t="shared" si="41"/>
        <v/>
      </c>
    </row>
    <row r="414" spans="1:16" x14ac:dyDescent="0.25">
      <c r="A414">
        <v>83</v>
      </c>
      <c r="B414">
        <v>125</v>
      </c>
      <c r="C414" t="s">
        <v>2299</v>
      </c>
      <c r="D414">
        <v>0</v>
      </c>
      <c r="E414" s="1">
        <v>368000</v>
      </c>
      <c r="F414" t="s">
        <v>14</v>
      </c>
      <c r="G414" s="1">
        <v>4000</v>
      </c>
      <c r="H414" t="s">
        <v>36</v>
      </c>
      <c r="I414">
        <v>100</v>
      </c>
      <c r="K414">
        <f t="shared" si="36"/>
        <v>208</v>
      </c>
      <c r="L414" t="str">
        <f t="shared" si="37"/>
        <v>BI-208</v>
      </c>
      <c r="M414">
        <f t="shared" si="38"/>
        <v>11613196800000</v>
      </c>
      <c r="N414">
        <f t="shared" si="39"/>
        <v>5.9686165015299255E-14</v>
      </c>
      <c r="O414" t="str">
        <f t="shared" si="40"/>
        <v>BI-20811613196800000</v>
      </c>
      <c r="P414" t="str">
        <f t="shared" si="41"/>
        <v/>
      </c>
    </row>
    <row r="415" spans="1:16" x14ac:dyDescent="0.25">
      <c r="A415">
        <v>83</v>
      </c>
      <c r="B415">
        <v>126</v>
      </c>
      <c r="C415" t="s">
        <v>2304</v>
      </c>
      <c r="D415">
        <v>0</v>
      </c>
      <c r="E415" s="1">
        <v>2.01E+19</v>
      </c>
      <c r="F415" t="s">
        <v>14</v>
      </c>
      <c r="G415" s="1">
        <v>8E+17</v>
      </c>
      <c r="H415" t="s">
        <v>27</v>
      </c>
      <c r="I415">
        <v>100</v>
      </c>
      <c r="K415">
        <f t="shared" si="36"/>
        <v>209</v>
      </c>
      <c r="L415" t="str">
        <f t="shared" si="37"/>
        <v>BI-209</v>
      </c>
      <c r="M415">
        <f t="shared" si="38"/>
        <v>6.3430775999999998E+26</v>
      </c>
      <c r="N415">
        <f t="shared" si="39"/>
        <v>1.0927616281408023E-27</v>
      </c>
      <c r="O415" t="str">
        <f t="shared" si="40"/>
        <v>BI-2096.3430776E+26</v>
      </c>
      <c r="P415" t="str">
        <f t="shared" si="41"/>
        <v/>
      </c>
    </row>
    <row r="416" spans="1:16" x14ac:dyDescent="0.25">
      <c r="A416">
        <v>83</v>
      </c>
      <c r="B416">
        <v>127</v>
      </c>
      <c r="C416" t="s">
        <v>2305</v>
      </c>
      <c r="D416">
        <v>0</v>
      </c>
      <c r="E416">
        <v>5.0119999999999996</v>
      </c>
      <c r="F416" t="s">
        <v>25</v>
      </c>
      <c r="G416">
        <v>5.0000000000000001E-3</v>
      </c>
      <c r="H416" t="s">
        <v>12</v>
      </c>
      <c r="I416">
        <v>99.999868000000006</v>
      </c>
      <c r="J416">
        <v>1.0000000000000001E-5</v>
      </c>
      <c r="K416">
        <f t="shared" si="36"/>
        <v>210</v>
      </c>
      <c r="L416" t="str">
        <f t="shared" si="37"/>
        <v>BI-210</v>
      </c>
      <c r="M416">
        <f t="shared" si="38"/>
        <v>433036.79999999999</v>
      </c>
      <c r="N416">
        <f t="shared" si="39"/>
        <v>1.6006657645723072E-6</v>
      </c>
      <c r="O416" t="str">
        <f t="shared" si="40"/>
        <v>BI-210433036.8</v>
      </c>
      <c r="P416" t="str">
        <f t="shared" si="41"/>
        <v/>
      </c>
    </row>
    <row r="417" spans="1:16" x14ac:dyDescent="0.25">
      <c r="A417">
        <v>83</v>
      </c>
      <c r="B417">
        <v>127</v>
      </c>
      <c r="C417" t="s">
        <v>2305</v>
      </c>
      <c r="D417">
        <v>0.27131</v>
      </c>
      <c r="E417" s="1">
        <v>3140000</v>
      </c>
      <c r="F417" t="s">
        <v>14</v>
      </c>
      <c r="G417" s="1">
        <v>146000</v>
      </c>
      <c r="H417" t="s">
        <v>27</v>
      </c>
      <c r="I417">
        <v>100</v>
      </c>
      <c r="K417">
        <f t="shared" si="36"/>
        <v>210</v>
      </c>
      <c r="L417" t="str">
        <f t="shared" si="37"/>
        <v>BI-210</v>
      </c>
      <c r="M417">
        <f t="shared" si="38"/>
        <v>99090864000000</v>
      </c>
      <c r="N417">
        <f t="shared" si="39"/>
        <v>6.9950664731306136E-15</v>
      </c>
      <c r="O417" t="str">
        <f t="shared" si="40"/>
        <v>BI-21099090864000000</v>
      </c>
      <c r="P417" t="str">
        <f t="shared" si="41"/>
        <v/>
      </c>
    </row>
    <row r="418" spans="1:16" x14ac:dyDescent="0.25">
      <c r="A418">
        <v>83</v>
      </c>
      <c r="B418">
        <v>128</v>
      </c>
      <c r="C418" t="s">
        <v>2302</v>
      </c>
      <c r="D418">
        <v>0</v>
      </c>
      <c r="E418">
        <v>2.14</v>
      </c>
      <c r="F418" t="s">
        <v>43</v>
      </c>
      <c r="G418">
        <v>0.03</v>
      </c>
      <c r="H418" t="s">
        <v>27</v>
      </c>
      <c r="I418">
        <v>99.724000000000004</v>
      </c>
      <c r="J418">
        <v>4.0000000000000001E-3</v>
      </c>
      <c r="K418">
        <f t="shared" si="36"/>
        <v>211</v>
      </c>
      <c r="L418" t="str">
        <f t="shared" si="37"/>
        <v>BI-211</v>
      </c>
      <c r="M418">
        <f t="shared" si="38"/>
        <v>128.4</v>
      </c>
      <c r="N418">
        <f t="shared" si="39"/>
        <v>5.3983425277254306E-3</v>
      </c>
      <c r="O418" t="str">
        <f t="shared" si="40"/>
        <v>BI-211128.4</v>
      </c>
      <c r="P418" t="str">
        <f t="shared" si="41"/>
        <v/>
      </c>
    </row>
    <row r="419" spans="1:16" x14ac:dyDescent="0.25">
      <c r="A419">
        <v>83</v>
      </c>
      <c r="B419">
        <v>129</v>
      </c>
      <c r="C419" t="s">
        <v>2303</v>
      </c>
      <c r="D419">
        <v>0</v>
      </c>
      <c r="E419">
        <v>60.551000000000002</v>
      </c>
      <c r="F419" t="s">
        <v>43</v>
      </c>
      <c r="G419">
        <v>5.8999999999999997E-2</v>
      </c>
      <c r="H419" t="s">
        <v>27</v>
      </c>
      <c r="I419">
        <v>35.94</v>
      </c>
      <c r="J419">
        <v>0.06</v>
      </c>
      <c r="K419">
        <f t="shared" si="36"/>
        <v>212</v>
      </c>
      <c r="L419" t="str">
        <f t="shared" si="37"/>
        <v>BI-212</v>
      </c>
      <c r="M419">
        <f t="shared" si="38"/>
        <v>3633.06</v>
      </c>
      <c r="N419">
        <f t="shared" si="39"/>
        <v>1.9078880628449441E-4</v>
      </c>
      <c r="O419" t="str">
        <f t="shared" si="40"/>
        <v>BI-2123633.06</v>
      </c>
      <c r="P419" t="str">
        <f t="shared" si="41"/>
        <v/>
      </c>
    </row>
    <row r="420" spans="1:16" x14ac:dyDescent="0.25">
      <c r="A420">
        <v>83</v>
      </c>
      <c r="B420">
        <v>129</v>
      </c>
      <c r="C420" t="s">
        <v>2303</v>
      </c>
      <c r="D420">
        <v>0.23899999999999999</v>
      </c>
      <c r="E420">
        <v>25.1</v>
      </c>
      <c r="F420" t="s">
        <v>43</v>
      </c>
      <c r="G420">
        <v>0.4</v>
      </c>
      <c r="H420" t="s">
        <v>27</v>
      </c>
      <c r="I420">
        <v>67</v>
      </c>
      <c r="J420">
        <v>1</v>
      </c>
      <c r="K420">
        <f t="shared" si="36"/>
        <v>212</v>
      </c>
      <c r="L420" t="str">
        <f t="shared" si="37"/>
        <v>BI-212</v>
      </c>
      <c r="M420">
        <f t="shared" si="38"/>
        <v>1506</v>
      </c>
      <c r="N420">
        <f t="shared" si="39"/>
        <v>4.6025709200527573E-4</v>
      </c>
      <c r="O420" t="str">
        <f t="shared" si="40"/>
        <v>BI-2121506</v>
      </c>
      <c r="P420" t="str">
        <f t="shared" si="41"/>
        <v/>
      </c>
    </row>
    <row r="421" spans="1:16" x14ac:dyDescent="0.25">
      <c r="A421">
        <v>83</v>
      </c>
      <c r="B421">
        <v>129</v>
      </c>
      <c r="C421" t="s">
        <v>2303</v>
      </c>
      <c r="D421">
        <v>1.478</v>
      </c>
      <c r="E421">
        <v>7.2</v>
      </c>
      <c r="F421" t="s">
        <v>43</v>
      </c>
      <c r="G421">
        <v>0.4</v>
      </c>
      <c r="H421" t="s">
        <v>77</v>
      </c>
      <c r="I421">
        <v>75</v>
      </c>
      <c r="K421">
        <f t="shared" si="36"/>
        <v>212</v>
      </c>
      <c r="L421" t="str">
        <f t="shared" si="37"/>
        <v>BI-212M</v>
      </c>
      <c r="M421">
        <f t="shared" si="38"/>
        <v>432</v>
      </c>
      <c r="N421">
        <f t="shared" si="39"/>
        <v>1.6045073624072809E-3</v>
      </c>
      <c r="O421" t="str">
        <f t="shared" si="40"/>
        <v>BI-212M432</v>
      </c>
      <c r="P421" t="str">
        <f t="shared" si="41"/>
        <v/>
      </c>
    </row>
    <row r="422" spans="1:16" x14ac:dyDescent="0.25">
      <c r="A422">
        <v>83</v>
      </c>
      <c r="B422">
        <v>130</v>
      </c>
      <c r="C422" t="s">
        <v>2297</v>
      </c>
      <c r="D422">
        <v>0</v>
      </c>
      <c r="E422">
        <v>45.606999999999999</v>
      </c>
      <c r="F422" t="s">
        <v>43</v>
      </c>
      <c r="G422">
        <v>3.7999999999999999E-2</v>
      </c>
      <c r="H422" t="s">
        <v>12</v>
      </c>
      <c r="I422">
        <v>97.872</v>
      </c>
      <c r="J422">
        <v>2.1999999999999999E-2</v>
      </c>
      <c r="K422">
        <f t="shared" si="36"/>
        <v>213</v>
      </c>
      <c r="L422" t="str">
        <f t="shared" si="37"/>
        <v>BI-213</v>
      </c>
      <c r="M422">
        <f t="shared" si="38"/>
        <v>2736.42</v>
      </c>
      <c r="N422">
        <f t="shared" si="39"/>
        <v>2.5330438330371259E-4</v>
      </c>
      <c r="O422" t="str">
        <f t="shared" si="40"/>
        <v>BI-2132736.42</v>
      </c>
      <c r="P422" t="str">
        <f t="shared" si="41"/>
        <v/>
      </c>
    </row>
    <row r="423" spans="1:16" x14ac:dyDescent="0.25">
      <c r="A423">
        <v>83</v>
      </c>
      <c r="B423">
        <v>131</v>
      </c>
      <c r="C423" t="s">
        <v>2295</v>
      </c>
      <c r="D423">
        <v>0</v>
      </c>
      <c r="E423">
        <v>19.71</v>
      </c>
      <c r="F423" t="s">
        <v>43</v>
      </c>
      <c r="G423">
        <v>0.02</v>
      </c>
      <c r="H423" t="s">
        <v>12</v>
      </c>
      <c r="I423">
        <v>99.978999999999999</v>
      </c>
      <c r="J423">
        <v>1.2999999999999999E-3</v>
      </c>
      <c r="K423">
        <f t="shared" si="36"/>
        <v>214</v>
      </c>
      <c r="L423" t="str">
        <f t="shared" si="37"/>
        <v>BI-214</v>
      </c>
      <c r="M423">
        <f t="shared" si="38"/>
        <v>1182.6000000000001</v>
      </c>
      <c r="N423">
        <f t="shared" si="39"/>
        <v>5.8612141092503401E-4</v>
      </c>
      <c r="O423" t="str">
        <f t="shared" si="40"/>
        <v>BI-2141182.6</v>
      </c>
      <c r="P423" t="str">
        <f t="shared" si="41"/>
        <v/>
      </c>
    </row>
    <row r="424" spans="1:16" x14ac:dyDescent="0.25">
      <c r="A424">
        <v>83</v>
      </c>
      <c r="B424">
        <v>131</v>
      </c>
      <c r="C424" t="s">
        <v>2295</v>
      </c>
      <c r="D424">
        <v>0.1</v>
      </c>
      <c r="E424">
        <v>9.39</v>
      </c>
      <c r="F424" t="s">
        <v>43</v>
      </c>
      <c r="G424">
        <v>0.1</v>
      </c>
      <c r="H424" t="s">
        <v>77</v>
      </c>
      <c r="K424">
        <f t="shared" si="36"/>
        <v>214</v>
      </c>
      <c r="L424" t="str">
        <f t="shared" si="37"/>
        <v>BI-214M</v>
      </c>
      <c r="M424">
        <f t="shared" si="38"/>
        <v>563.40000000000009</v>
      </c>
      <c r="N424">
        <f t="shared" si="39"/>
        <v>1.2302931852324196E-3</v>
      </c>
      <c r="O424" t="str">
        <f t="shared" si="40"/>
        <v>BI-214M563.4</v>
      </c>
      <c r="P424" t="str">
        <f t="shared" si="41"/>
        <v/>
      </c>
    </row>
    <row r="425" spans="1:16" x14ac:dyDescent="0.25">
      <c r="A425">
        <v>83</v>
      </c>
      <c r="B425">
        <v>132</v>
      </c>
      <c r="C425" t="s">
        <v>2296</v>
      </c>
      <c r="D425">
        <v>0</v>
      </c>
      <c r="E425">
        <v>7.6</v>
      </c>
      <c r="F425" t="s">
        <v>43</v>
      </c>
      <c r="G425">
        <v>0.2</v>
      </c>
      <c r="H425" t="s">
        <v>12</v>
      </c>
      <c r="I425">
        <v>100</v>
      </c>
      <c r="K425">
        <f t="shared" si="36"/>
        <v>215</v>
      </c>
      <c r="L425" t="str">
        <f t="shared" si="37"/>
        <v>BI-215</v>
      </c>
      <c r="M425">
        <f t="shared" si="38"/>
        <v>456</v>
      </c>
      <c r="N425">
        <f t="shared" si="39"/>
        <v>1.520059606491108E-3</v>
      </c>
      <c r="O425" t="str">
        <f t="shared" si="40"/>
        <v>BI-215456</v>
      </c>
      <c r="P425" t="str">
        <f t="shared" si="41"/>
        <v/>
      </c>
    </row>
    <row r="426" spans="1:16" x14ac:dyDescent="0.25">
      <c r="A426">
        <v>83</v>
      </c>
      <c r="B426">
        <v>132</v>
      </c>
      <c r="C426" t="s">
        <v>2296</v>
      </c>
      <c r="D426">
        <v>1.39</v>
      </c>
      <c r="E426">
        <v>36.9</v>
      </c>
      <c r="F426" t="s">
        <v>11</v>
      </c>
      <c r="G426">
        <v>0.4</v>
      </c>
      <c r="H426" t="s">
        <v>77</v>
      </c>
      <c r="I426">
        <v>76.900000000000006</v>
      </c>
      <c r="J426">
        <v>0.5</v>
      </c>
      <c r="K426">
        <f t="shared" si="36"/>
        <v>215</v>
      </c>
      <c r="L426" t="str">
        <f t="shared" si="37"/>
        <v>BI-215M</v>
      </c>
      <c r="M426">
        <f t="shared" si="38"/>
        <v>36.9</v>
      </c>
      <c r="N426">
        <f t="shared" si="39"/>
        <v>1.8784476437938898E-2</v>
      </c>
      <c r="O426" t="str">
        <f t="shared" si="40"/>
        <v>BI-215M36.9</v>
      </c>
      <c r="P426" t="str">
        <f t="shared" si="41"/>
        <v/>
      </c>
    </row>
    <row r="427" spans="1:16" x14ac:dyDescent="0.25">
      <c r="A427">
        <v>83</v>
      </c>
      <c r="B427">
        <v>133</v>
      </c>
      <c r="C427" t="s">
        <v>2292</v>
      </c>
      <c r="D427">
        <v>0</v>
      </c>
      <c r="E427">
        <v>2.25</v>
      </c>
      <c r="F427" t="s">
        <v>43</v>
      </c>
      <c r="G427">
        <v>0.05</v>
      </c>
      <c r="H427" t="s">
        <v>12</v>
      </c>
      <c r="I427">
        <v>100</v>
      </c>
      <c r="K427">
        <f t="shared" si="36"/>
        <v>216</v>
      </c>
      <c r="L427" t="str">
        <f t="shared" si="37"/>
        <v>BI-216</v>
      </c>
      <c r="M427">
        <f t="shared" si="38"/>
        <v>135</v>
      </c>
      <c r="N427">
        <f t="shared" si="39"/>
        <v>5.1344235597032984E-3</v>
      </c>
      <c r="O427" t="str">
        <f t="shared" si="40"/>
        <v>BI-216135</v>
      </c>
      <c r="P427" t="str">
        <f t="shared" si="41"/>
        <v/>
      </c>
    </row>
    <row r="428" spans="1:16" x14ac:dyDescent="0.25">
      <c r="A428">
        <v>83</v>
      </c>
      <c r="B428">
        <v>133</v>
      </c>
      <c r="C428" t="s">
        <v>2292</v>
      </c>
      <c r="D428">
        <v>2.4E-2</v>
      </c>
      <c r="E428">
        <v>6.6</v>
      </c>
      <c r="F428" t="s">
        <v>43</v>
      </c>
      <c r="G428">
        <v>2.1</v>
      </c>
      <c r="H428" t="s">
        <v>12</v>
      </c>
      <c r="I428">
        <v>100</v>
      </c>
      <c r="K428">
        <f t="shared" si="36"/>
        <v>216</v>
      </c>
      <c r="L428" t="str">
        <f t="shared" si="37"/>
        <v>BI-216</v>
      </c>
      <c r="M428">
        <f t="shared" si="38"/>
        <v>396</v>
      </c>
      <c r="N428">
        <f t="shared" si="39"/>
        <v>1.7503716680806699E-3</v>
      </c>
      <c r="O428" t="str">
        <f t="shared" si="40"/>
        <v>BI-216396</v>
      </c>
      <c r="P428" t="str">
        <f t="shared" si="41"/>
        <v/>
      </c>
    </row>
    <row r="429" spans="1:16" x14ac:dyDescent="0.25">
      <c r="A429">
        <v>83</v>
      </c>
      <c r="B429">
        <v>134</v>
      </c>
      <c r="C429" t="s">
        <v>2293</v>
      </c>
      <c r="D429">
        <v>0</v>
      </c>
      <c r="E429">
        <v>98.5</v>
      </c>
      <c r="F429" t="s">
        <v>11</v>
      </c>
      <c r="G429">
        <v>1.3</v>
      </c>
      <c r="H429" t="s">
        <v>12</v>
      </c>
      <c r="I429">
        <v>100</v>
      </c>
      <c r="K429">
        <f t="shared" si="36"/>
        <v>217</v>
      </c>
      <c r="L429" t="str">
        <f t="shared" si="37"/>
        <v>BI-217</v>
      </c>
      <c r="M429">
        <f t="shared" si="38"/>
        <v>98.5</v>
      </c>
      <c r="N429">
        <f t="shared" si="39"/>
        <v>7.037027213806551E-3</v>
      </c>
      <c r="O429" t="str">
        <f t="shared" si="40"/>
        <v>BI-21798.5</v>
      </c>
      <c r="P429" t="str">
        <f t="shared" si="41"/>
        <v/>
      </c>
    </row>
    <row r="430" spans="1:16" x14ac:dyDescent="0.25">
      <c r="A430">
        <v>83</v>
      </c>
      <c r="B430">
        <v>135</v>
      </c>
      <c r="C430" t="s">
        <v>2290</v>
      </c>
      <c r="D430">
        <v>0</v>
      </c>
      <c r="E430">
        <v>33</v>
      </c>
      <c r="F430" t="s">
        <v>11</v>
      </c>
      <c r="G430">
        <v>1</v>
      </c>
      <c r="H430" t="s">
        <v>12</v>
      </c>
      <c r="I430">
        <v>100</v>
      </c>
      <c r="K430">
        <f t="shared" si="36"/>
        <v>218</v>
      </c>
      <c r="L430" t="str">
        <f t="shared" si="37"/>
        <v>BI-218</v>
      </c>
      <c r="M430">
        <f t="shared" si="38"/>
        <v>33</v>
      </c>
      <c r="N430">
        <f t="shared" si="39"/>
        <v>2.1004460016968041E-2</v>
      </c>
      <c r="O430" t="str">
        <f t="shared" si="40"/>
        <v>BI-21833</v>
      </c>
      <c r="P430" t="str">
        <f t="shared" si="41"/>
        <v/>
      </c>
    </row>
    <row r="431" spans="1:16" x14ac:dyDescent="0.25">
      <c r="A431">
        <v>83</v>
      </c>
      <c r="B431">
        <v>136</v>
      </c>
      <c r="C431" t="s">
        <v>2291</v>
      </c>
      <c r="D431">
        <v>0</v>
      </c>
      <c r="E431">
        <v>8.6999999999999993</v>
      </c>
      <c r="F431" t="s">
        <v>11</v>
      </c>
      <c r="G431">
        <v>2.9</v>
      </c>
      <c r="H431" t="s">
        <v>12</v>
      </c>
      <c r="I431">
        <v>100</v>
      </c>
      <c r="K431">
        <f t="shared" si="36"/>
        <v>219</v>
      </c>
      <c r="L431" t="str">
        <f t="shared" si="37"/>
        <v>BI-219</v>
      </c>
      <c r="M431">
        <f t="shared" si="38"/>
        <v>8.6999999999999993</v>
      </c>
      <c r="N431">
        <f t="shared" si="39"/>
        <v>7.9672089719533948E-2</v>
      </c>
      <c r="O431" t="str">
        <f t="shared" si="40"/>
        <v>BI-2198.7</v>
      </c>
      <c r="P431" t="str">
        <f t="shared" si="41"/>
        <v/>
      </c>
    </row>
    <row r="432" spans="1:16" x14ac:dyDescent="0.25">
      <c r="A432">
        <v>83</v>
      </c>
      <c r="B432">
        <v>137</v>
      </c>
      <c r="C432" t="s">
        <v>2294</v>
      </c>
      <c r="D432">
        <v>0</v>
      </c>
      <c r="E432">
        <v>9.5</v>
      </c>
      <c r="F432" t="s">
        <v>11</v>
      </c>
      <c r="G432">
        <v>5.7</v>
      </c>
      <c r="H432" t="s">
        <v>12</v>
      </c>
      <c r="I432">
        <v>100</v>
      </c>
      <c r="K432">
        <f t="shared" si="36"/>
        <v>220</v>
      </c>
      <c r="L432" t="str">
        <f t="shared" si="37"/>
        <v>BI-220</v>
      </c>
      <c r="M432">
        <f t="shared" si="38"/>
        <v>9.5</v>
      </c>
      <c r="N432">
        <f t="shared" si="39"/>
        <v>7.2962861111573185E-2</v>
      </c>
      <c r="O432" t="str">
        <f t="shared" si="40"/>
        <v>BI-2209.5</v>
      </c>
      <c r="P432" t="str">
        <f t="shared" si="41"/>
        <v/>
      </c>
    </row>
    <row r="433" spans="1:16" x14ac:dyDescent="0.25">
      <c r="A433">
        <v>97</v>
      </c>
      <c r="B433">
        <v>136</v>
      </c>
      <c r="C433" t="s">
        <v>2694</v>
      </c>
      <c r="D433">
        <v>0</v>
      </c>
      <c r="E433">
        <v>21</v>
      </c>
      <c r="F433" t="s">
        <v>11</v>
      </c>
      <c r="G433">
        <f>48-17</f>
        <v>31</v>
      </c>
      <c r="H433" t="s">
        <v>27</v>
      </c>
      <c r="K433">
        <f t="shared" si="36"/>
        <v>233</v>
      </c>
      <c r="L433" t="str">
        <f t="shared" si="37"/>
        <v>BK-233</v>
      </c>
      <c r="M433">
        <f t="shared" si="38"/>
        <v>21</v>
      </c>
      <c r="N433">
        <f t="shared" si="39"/>
        <v>3.3007008598092635E-2</v>
      </c>
      <c r="O433" t="str">
        <f t="shared" si="40"/>
        <v>BK-23321</v>
      </c>
      <c r="P433" t="str">
        <f t="shared" si="41"/>
        <v/>
      </c>
    </row>
    <row r="434" spans="1:16" x14ac:dyDescent="0.25">
      <c r="A434">
        <v>97</v>
      </c>
      <c r="B434">
        <v>137</v>
      </c>
      <c r="C434" t="s">
        <v>2695</v>
      </c>
      <c r="D434">
        <v>0</v>
      </c>
      <c r="E434">
        <v>19</v>
      </c>
      <c r="F434" t="s">
        <v>11</v>
      </c>
      <c r="G434">
        <f>6-4</f>
        <v>2</v>
      </c>
      <c r="H434" t="s">
        <v>27</v>
      </c>
      <c r="I434">
        <v>80</v>
      </c>
      <c r="K434">
        <f t="shared" si="36"/>
        <v>234</v>
      </c>
      <c r="L434" t="str">
        <f t="shared" si="37"/>
        <v>BK-234</v>
      </c>
      <c r="M434">
        <f t="shared" si="38"/>
        <v>19</v>
      </c>
      <c r="N434">
        <f t="shared" si="39"/>
        <v>3.6481430555786593E-2</v>
      </c>
      <c r="O434" t="str">
        <f t="shared" si="40"/>
        <v>BK-23419</v>
      </c>
      <c r="P434" t="str">
        <f t="shared" si="41"/>
        <v/>
      </c>
    </row>
    <row r="435" spans="1:16" x14ac:dyDescent="0.25">
      <c r="A435">
        <v>97</v>
      </c>
      <c r="B435">
        <v>139</v>
      </c>
      <c r="C435" t="s">
        <v>2696</v>
      </c>
      <c r="D435">
        <v>0</v>
      </c>
      <c r="E435">
        <v>22</v>
      </c>
      <c r="F435" t="s">
        <v>11</v>
      </c>
      <c r="G435">
        <f>13-6</f>
        <v>7</v>
      </c>
      <c r="H435" t="s">
        <v>36</v>
      </c>
      <c r="I435">
        <v>83</v>
      </c>
      <c r="K435">
        <f t="shared" si="36"/>
        <v>236</v>
      </c>
      <c r="L435" t="str">
        <f t="shared" si="37"/>
        <v>BK-236</v>
      </c>
      <c r="M435">
        <f t="shared" si="38"/>
        <v>22</v>
      </c>
      <c r="N435">
        <f t="shared" si="39"/>
        <v>3.1506690025452061E-2</v>
      </c>
      <c r="O435" t="str">
        <f t="shared" si="40"/>
        <v>BK-23622</v>
      </c>
      <c r="P435" t="str">
        <f t="shared" si="41"/>
        <v/>
      </c>
    </row>
    <row r="436" spans="1:16" x14ac:dyDescent="0.25">
      <c r="A436">
        <v>97</v>
      </c>
      <c r="B436">
        <v>141</v>
      </c>
      <c r="C436" t="s">
        <v>2684</v>
      </c>
      <c r="D436">
        <v>0</v>
      </c>
      <c r="E436">
        <v>144</v>
      </c>
      <c r="F436" t="s">
        <v>11</v>
      </c>
      <c r="G436">
        <v>5</v>
      </c>
      <c r="H436" t="s">
        <v>36</v>
      </c>
      <c r="I436">
        <v>100</v>
      </c>
      <c r="K436">
        <f t="shared" si="36"/>
        <v>238</v>
      </c>
      <c r="L436" t="str">
        <f t="shared" si="37"/>
        <v>BK-238</v>
      </c>
      <c r="M436">
        <f t="shared" si="38"/>
        <v>144</v>
      </c>
      <c r="N436">
        <f t="shared" si="39"/>
        <v>4.8135220872218424E-3</v>
      </c>
      <c r="O436" t="str">
        <f t="shared" si="40"/>
        <v>BK-238144</v>
      </c>
      <c r="P436" t="str">
        <f t="shared" si="41"/>
        <v/>
      </c>
    </row>
    <row r="437" spans="1:16" x14ac:dyDescent="0.25">
      <c r="A437">
        <v>97</v>
      </c>
      <c r="B437">
        <v>143</v>
      </c>
      <c r="C437" t="s">
        <v>2685</v>
      </c>
      <c r="D437">
        <v>0</v>
      </c>
      <c r="E437">
        <v>4.8</v>
      </c>
      <c r="F437" t="s">
        <v>43</v>
      </c>
      <c r="G437">
        <v>0.8</v>
      </c>
      <c r="H437" t="s">
        <v>36</v>
      </c>
      <c r="I437">
        <v>100</v>
      </c>
      <c r="K437">
        <f t="shared" si="36"/>
        <v>240</v>
      </c>
      <c r="L437" t="str">
        <f t="shared" si="37"/>
        <v>BK-240</v>
      </c>
      <c r="M437">
        <f t="shared" si="38"/>
        <v>288</v>
      </c>
      <c r="N437">
        <f t="shared" si="39"/>
        <v>2.4067610436109212E-3</v>
      </c>
      <c r="O437" t="str">
        <f t="shared" si="40"/>
        <v>BK-240288</v>
      </c>
      <c r="P437" t="str">
        <f t="shared" si="41"/>
        <v/>
      </c>
    </row>
    <row r="438" spans="1:16" x14ac:dyDescent="0.25">
      <c r="A438">
        <v>97</v>
      </c>
      <c r="B438">
        <v>144</v>
      </c>
      <c r="C438" t="s">
        <v>2686</v>
      </c>
      <c r="D438">
        <v>0</v>
      </c>
      <c r="E438">
        <v>4.5999999999999996</v>
      </c>
      <c r="F438" t="s">
        <v>43</v>
      </c>
      <c r="G438">
        <v>0.4</v>
      </c>
      <c r="H438" t="s">
        <v>36</v>
      </c>
      <c r="K438">
        <f t="shared" si="36"/>
        <v>241</v>
      </c>
      <c r="L438" t="str">
        <f t="shared" si="37"/>
        <v>BK-241</v>
      </c>
      <c r="M438">
        <f t="shared" si="38"/>
        <v>276</v>
      </c>
      <c r="N438">
        <f t="shared" si="39"/>
        <v>2.5114028281157438E-3</v>
      </c>
      <c r="O438" t="str">
        <f t="shared" si="40"/>
        <v>BK-241276</v>
      </c>
      <c r="P438" t="str">
        <f t="shared" si="41"/>
        <v/>
      </c>
    </row>
    <row r="439" spans="1:16" x14ac:dyDescent="0.25">
      <c r="A439">
        <v>97</v>
      </c>
      <c r="B439">
        <v>145</v>
      </c>
      <c r="C439" t="s">
        <v>2687</v>
      </c>
      <c r="D439">
        <v>0</v>
      </c>
      <c r="E439">
        <v>7</v>
      </c>
      <c r="F439" t="s">
        <v>43</v>
      </c>
      <c r="G439">
        <v>1.3</v>
      </c>
      <c r="H439" t="s">
        <v>36</v>
      </c>
      <c r="I439">
        <v>100</v>
      </c>
      <c r="K439">
        <f t="shared" si="36"/>
        <v>242</v>
      </c>
      <c r="L439" t="str">
        <f t="shared" si="37"/>
        <v>BK-242</v>
      </c>
      <c r="M439">
        <f t="shared" si="38"/>
        <v>420</v>
      </c>
      <c r="N439">
        <f t="shared" si="39"/>
        <v>1.6503504299046317E-3</v>
      </c>
      <c r="O439" t="str">
        <f t="shared" si="40"/>
        <v>BK-242420</v>
      </c>
      <c r="P439" t="str">
        <f t="shared" si="41"/>
        <v/>
      </c>
    </row>
    <row r="440" spans="1:16" x14ac:dyDescent="0.25">
      <c r="A440">
        <v>97</v>
      </c>
      <c r="B440">
        <v>146</v>
      </c>
      <c r="C440" t="s">
        <v>2688</v>
      </c>
      <c r="D440">
        <v>0</v>
      </c>
      <c r="E440">
        <v>4.5999999999999996</v>
      </c>
      <c r="F440" t="s">
        <v>109</v>
      </c>
      <c r="G440">
        <v>0.2</v>
      </c>
      <c r="H440" t="s">
        <v>36</v>
      </c>
      <c r="I440">
        <v>99.85</v>
      </c>
      <c r="K440">
        <f t="shared" si="36"/>
        <v>243</v>
      </c>
      <c r="L440" t="str">
        <f t="shared" si="37"/>
        <v>BK-243</v>
      </c>
      <c r="M440">
        <f t="shared" si="38"/>
        <v>16560</v>
      </c>
      <c r="N440">
        <f t="shared" si="39"/>
        <v>4.1856713801929064E-5</v>
      </c>
      <c r="O440" t="str">
        <f t="shared" si="40"/>
        <v>BK-24316560</v>
      </c>
      <c r="P440" t="str">
        <f t="shared" si="41"/>
        <v/>
      </c>
    </row>
    <row r="441" spans="1:16" x14ac:dyDescent="0.25">
      <c r="A441">
        <v>97</v>
      </c>
      <c r="B441">
        <v>147</v>
      </c>
      <c r="C441" t="s">
        <v>2689</v>
      </c>
      <c r="D441">
        <v>0</v>
      </c>
      <c r="E441">
        <v>5.0199999999999996</v>
      </c>
      <c r="F441" t="s">
        <v>109</v>
      </c>
      <c r="G441">
        <v>0.03</v>
      </c>
      <c r="H441" t="s">
        <v>36</v>
      </c>
      <c r="I441">
        <v>99.994</v>
      </c>
      <c r="J441">
        <v>3.0000000000000001E-3</v>
      </c>
      <c r="K441">
        <f t="shared" si="36"/>
        <v>244</v>
      </c>
      <c r="L441" t="str">
        <f t="shared" si="37"/>
        <v>BK-244</v>
      </c>
      <c r="M441">
        <f t="shared" si="38"/>
        <v>18072</v>
      </c>
      <c r="N441">
        <f t="shared" si="39"/>
        <v>3.8354757667106313E-5</v>
      </c>
      <c r="O441" t="str">
        <f t="shared" si="40"/>
        <v>BK-24418072</v>
      </c>
      <c r="P441" t="str">
        <f t="shared" si="41"/>
        <v/>
      </c>
    </row>
    <row r="442" spans="1:16" x14ac:dyDescent="0.25">
      <c r="A442">
        <v>97</v>
      </c>
      <c r="B442">
        <v>148</v>
      </c>
      <c r="C442" t="s">
        <v>2690</v>
      </c>
      <c r="D442">
        <v>0</v>
      </c>
      <c r="E442">
        <v>4.96</v>
      </c>
      <c r="F442" t="s">
        <v>25</v>
      </c>
      <c r="G442">
        <v>0.03</v>
      </c>
      <c r="H442" t="s">
        <v>26</v>
      </c>
      <c r="I442">
        <v>99.88</v>
      </c>
      <c r="J442">
        <v>0.01</v>
      </c>
      <c r="K442">
        <f t="shared" si="36"/>
        <v>245</v>
      </c>
      <c r="L442" t="str">
        <f t="shared" si="37"/>
        <v>BK-245</v>
      </c>
      <c r="M442">
        <f t="shared" si="38"/>
        <v>428544</v>
      </c>
      <c r="N442">
        <f t="shared" si="39"/>
        <v>1.6174469379105654E-6</v>
      </c>
      <c r="O442" t="str">
        <f t="shared" si="40"/>
        <v>BK-245428544</v>
      </c>
      <c r="P442" t="str">
        <f t="shared" si="41"/>
        <v/>
      </c>
    </row>
    <row r="443" spans="1:16" x14ac:dyDescent="0.25">
      <c r="A443">
        <v>97</v>
      </c>
      <c r="B443">
        <v>149</v>
      </c>
      <c r="C443" t="s">
        <v>2691</v>
      </c>
      <c r="D443" t="s">
        <v>70</v>
      </c>
      <c r="E443">
        <v>1.8</v>
      </c>
      <c r="F443" t="s">
        <v>25</v>
      </c>
      <c r="G443">
        <v>0.02</v>
      </c>
      <c r="H443" t="s">
        <v>36</v>
      </c>
      <c r="I443">
        <v>100</v>
      </c>
      <c r="K443">
        <f t="shared" si="36"/>
        <v>246</v>
      </c>
      <c r="L443" t="str">
        <f t="shared" si="37"/>
        <v>BK-246</v>
      </c>
      <c r="M443">
        <f t="shared" si="38"/>
        <v>155520</v>
      </c>
      <c r="N443">
        <f t="shared" si="39"/>
        <v>4.4569648955757801E-6</v>
      </c>
      <c r="O443" t="str">
        <f t="shared" si="40"/>
        <v>BK-246155520</v>
      </c>
      <c r="P443" t="str">
        <f t="shared" si="41"/>
        <v/>
      </c>
    </row>
    <row r="444" spans="1:16" x14ac:dyDescent="0.25">
      <c r="A444">
        <v>97</v>
      </c>
      <c r="B444">
        <v>150</v>
      </c>
      <c r="C444" t="s">
        <v>2692</v>
      </c>
      <c r="D444">
        <v>0</v>
      </c>
      <c r="E444">
        <v>1380</v>
      </c>
      <c r="F444" t="s">
        <v>14</v>
      </c>
      <c r="G444">
        <v>250</v>
      </c>
      <c r="H444" t="s">
        <v>27</v>
      </c>
      <c r="I444">
        <v>100</v>
      </c>
      <c r="K444">
        <f t="shared" si="36"/>
        <v>247</v>
      </c>
      <c r="L444" t="str">
        <f t="shared" si="37"/>
        <v>BK-247</v>
      </c>
      <c r="M444">
        <f t="shared" si="38"/>
        <v>43549488000</v>
      </c>
      <c r="N444">
        <f t="shared" si="39"/>
        <v>1.5916310670746468E-11</v>
      </c>
      <c r="O444" t="str">
        <f t="shared" si="40"/>
        <v>BK-24743549488000</v>
      </c>
      <c r="P444" t="str">
        <f t="shared" si="41"/>
        <v/>
      </c>
    </row>
    <row r="445" spans="1:16" x14ac:dyDescent="0.25">
      <c r="A445">
        <v>97</v>
      </c>
      <c r="B445">
        <v>151</v>
      </c>
      <c r="C445" t="s">
        <v>2693</v>
      </c>
      <c r="D445" t="s">
        <v>70</v>
      </c>
      <c r="E445">
        <v>23.7</v>
      </c>
      <c r="F445" t="s">
        <v>109</v>
      </c>
      <c r="G445">
        <v>0.2</v>
      </c>
      <c r="H445" t="s">
        <v>12</v>
      </c>
      <c r="I445">
        <v>70</v>
      </c>
      <c r="J445">
        <v>5</v>
      </c>
      <c r="K445">
        <f t="shared" si="36"/>
        <v>248</v>
      </c>
      <c r="L445" t="str">
        <f t="shared" si="37"/>
        <v>BK-248</v>
      </c>
      <c r="M445">
        <f t="shared" si="38"/>
        <v>85320</v>
      </c>
      <c r="N445">
        <f t="shared" si="39"/>
        <v>8.1240879109229401E-6</v>
      </c>
      <c r="O445" t="str">
        <f t="shared" si="40"/>
        <v>BK-24885320</v>
      </c>
      <c r="P445" t="str">
        <f t="shared" si="41"/>
        <v/>
      </c>
    </row>
    <row r="446" spans="1:16" x14ac:dyDescent="0.25">
      <c r="A446">
        <v>97</v>
      </c>
      <c r="B446">
        <v>152</v>
      </c>
      <c r="C446" t="s">
        <v>2697</v>
      </c>
      <c r="D446">
        <v>0</v>
      </c>
      <c r="E446">
        <v>327.2</v>
      </c>
      <c r="F446" t="s">
        <v>25</v>
      </c>
      <c r="G446">
        <v>0.3</v>
      </c>
      <c r="H446" t="s">
        <v>12</v>
      </c>
      <c r="I446">
        <v>99.998630000000006</v>
      </c>
      <c r="J446">
        <v>1E-4</v>
      </c>
      <c r="K446">
        <f t="shared" si="36"/>
        <v>249</v>
      </c>
      <c r="L446" t="str">
        <f t="shared" si="37"/>
        <v>BK-249</v>
      </c>
      <c r="M446">
        <f t="shared" si="38"/>
        <v>28270080</v>
      </c>
      <c r="N446">
        <f t="shared" si="39"/>
        <v>2.4518755538008568E-8</v>
      </c>
      <c r="O446" t="str">
        <f t="shared" si="40"/>
        <v>BK-24928270080</v>
      </c>
      <c r="P446" t="str">
        <f t="shared" si="41"/>
        <v/>
      </c>
    </row>
    <row r="447" spans="1:16" x14ac:dyDescent="0.25">
      <c r="A447">
        <v>97</v>
      </c>
      <c r="B447">
        <v>153</v>
      </c>
      <c r="C447" t="s">
        <v>2698</v>
      </c>
      <c r="D447">
        <v>0</v>
      </c>
      <c r="E447">
        <v>3.2120000000000002</v>
      </c>
      <c r="F447" t="s">
        <v>109</v>
      </c>
      <c r="G447">
        <v>5.0000000000000001E-3</v>
      </c>
      <c r="H447" t="s">
        <v>12</v>
      </c>
      <c r="I447">
        <v>100</v>
      </c>
      <c r="K447">
        <f t="shared" si="36"/>
        <v>250</v>
      </c>
      <c r="L447" t="str">
        <f t="shared" si="37"/>
        <v>BK-250</v>
      </c>
      <c r="M447">
        <f t="shared" si="38"/>
        <v>11563.2</v>
      </c>
      <c r="N447">
        <f t="shared" si="39"/>
        <v>5.9944235208242119E-5</v>
      </c>
      <c r="O447" t="str">
        <f t="shared" si="40"/>
        <v>BK-25011563.2</v>
      </c>
      <c r="P447" t="str">
        <f t="shared" si="41"/>
        <v/>
      </c>
    </row>
    <row r="448" spans="1:16" x14ac:dyDescent="0.25">
      <c r="A448">
        <v>97</v>
      </c>
      <c r="B448">
        <v>154</v>
      </c>
      <c r="C448" t="s">
        <v>2699</v>
      </c>
      <c r="D448">
        <v>0</v>
      </c>
      <c r="E448">
        <v>56</v>
      </c>
      <c r="F448" t="s">
        <v>43</v>
      </c>
      <c r="G448">
        <v>0.9</v>
      </c>
      <c r="H448" t="s">
        <v>12</v>
      </c>
      <c r="I448">
        <v>100</v>
      </c>
      <c r="K448">
        <f t="shared" si="36"/>
        <v>251</v>
      </c>
      <c r="L448" t="str">
        <f t="shared" si="37"/>
        <v>BK-251</v>
      </c>
      <c r="M448">
        <f t="shared" si="38"/>
        <v>3360</v>
      </c>
      <c r="N448">
        <f t="shared" si="39"/>
        <v>2.0629380373807897E-4</v>
      </c>
      <c r="O448" t="str">
        <f t="shared" si="40"/>
        <v>BK-2513360</v>
      </c>
      <c r="P448" t="str">
        <f t="shared" si="41"/>
        <v/>
      </c>
    </row>
    <row r="449" spans="1:16" x14ac:dyDescent="0.25">
      <c r="A449">
        <v>97</v>
      </c>
      <c r="B449">
        <v>155</v>
      </c>
      <c r="C449" t="s">
        <v>2700</v>
      </c>
      <c r="D449">
        <v>0</v>
      </c>
      <c r="E449">
        <v>1.8</v>
      </c>
      <c r="F449" t="s">
        <v>43</v>
      </c>
      <c r="G449">
        <v>0.5</v>
      </c>
      <c r="H449" t="s">
        <v>12</v>
      </c>
      <c r="I449">
        <v>100</v>
      </c>
      <c r="K449">
        <f t="shared" si="36"/>
        <v>252</v>
      </c>
      <c r="L449" t="str">
        <f t="shared" si="37"/>
        <v>BK-252</v>
      </c>
      <c r="M449">
        <f t="shared" si="38"/>
        <v>108</v>
      </c>
      <c r="N449">
        <f t="shared" si="39"/>
        <v>6.4180294496291234E-3</v>
      </c>
      <c r="O449" t="str">
        <f t="shared" si="40"/>
        <v>BK-252108</v>
      </c>
      <c r="P449" t="str">
        <f t="shared" si="41"/>
        <v/>
      </c>
    </row>
    <row r="450" spans="1:16" x14ac:dyDescent="0.25">
      <c r="A450">
        <v>35</v>
      </c>
      <c r="B450">
        <v>33</v>
      </c>
      <c r="C450" t="s">
        <v>640</v>
      </c>
      <c r="D450">
        <v>0</v>
      </c>
      <c r="E450">
        <v>35</v>
      </c>
      <c r="F450" t="s">
        <v>54</v>
      </c>
      <c r="G450">
        <v>5</v>
      </c>
      <c r="H450" t="s">
        <v>19</v>
      </c>
      <c r="K450">
        <f t="shared" ref="K450:K513" si="42">A450+B450</f>
        <v>68</v>
      </c>
      <c r="L450" t="str">
        <f t="shared" ref="L450:L513" si="43">UPPER(SUBSTITUTE(C450,K450,""))&amp;"-"&amp;K450&amp;IF(H450="IT","M","")</f>
        <v>BR-68</v>
      </c>
      <c r="M450">
        <f t="shared" ref="M450:M513" si="44">E450*VLOOKUP(F450,_TimeConvert,2,FALSE)</f>
        <v>3.5000000000000002E-8</v>
      </c>
      <c r="N450">
        <f t="shared" ref="N450:N513" si="45">LN(2)/M450</f>
        <v>19804205.15885558</v>
      </c>
      <c r="O450" t="str">
        <f t="shared" ref="O450:O513" si="46">L450&amp;M450</f>
        <v>BR-680.000000035</v>
      </c>
      <c r="P450" t="str">
        <f t="shared" ref="P450:P513" si="47">IF(AND(RIGHT(L451,1)="M",M450=M451),"Delete","")</f>
        <v/>
      </c>
    </row>
    <row r="451" spans="1:16" x14ac:dyDescent="0.25">
      <c r="A451">
        <v>35</v>
      </c>
      <c r="B451">
        <v>35</v>
      </c>
      <c r="C451" t="s">
        <v>639</v>
      </c>
      <c r="D451">
        <v>0</v>
      </c>
      <c r="E451">
        <v>78.88</v>
      </c>
      <c r="F451" t="s">
        <v>17</v>
      </c>
      <c r="G451">
        <v>0.31</v>
      </c>
      <c r="H451" t="s">
        <v>36</v>
      </c>
      <c r="I451">
        <v>100</v>
      </c>
      <c r="K451">
        <f t="shared" si="42"/>
        <v>70</v>
      </c>
      <c r="L451" t="str">
        <f t="shared" si="43"/>
        <v>BR-70</v>
      </c>
      <c r="M451">
        <f t="shared" si="44"/>
        <v>7.8879999999999992E-2</v>
      </c>
      <c r="N451">
        <f t="shared" si="45"/>
        <v>8.787362836713303</v>
      </c>
      <c r="O451" t="str">
        <f t="shared" si="46"/>
        <v>BR-700.07888</v>
      </c>
      <c r="P451" t="str">
        <f t="shared" si="47"/>
        <v/>
      </c>
    </row>
    <row r="452" spans="1:16" x14ac:dyDescent="0.25">
      <c r="A452">
        <v>35</v>
      </c>
      <c r="B452">
        <v>35</v>
      </c>
      <c r="C452" t="s">
        <v>639</v>
      </c>
      <c r="D452">
        <v>2.2923</v>
      </c>
      <c r="E452">
        <v>2.1619999999999999</v>
      </c>
      <c r="F452" t="s">
        <v>11</v>
      </c>
      <c r="G452">
        <v>0.05</v>
      </c>
      <c r="H452" t="s">
        <v>36</v>
      </c>
      <c r="I452">
        <v>100</v>
      </c>
      <c r="K452">
        <f t="shared" si="42"/>
        <v>70</v>
      </c>
      <c r="L452" t="str">
        <f t="shared" si="43"/>
        <v>BR-70</v>
      </c>
      <c r="M452">
        <f t="shared" si="44"/>
        <v>2.1619999999999999</v>
      </c>
      <c r="N452">
        <f t="shared" si="45"/>
        <v>0.32060461635520132</v>
      </c>
      <c r="O452" t="str">
        <f t="shared" si="46"/>
        <v>BR-702.162</v>
      </c>
      <c r="P452" t="str">
        <f t="shared" si="47"/>
        <v/>
      </c>
    </row>
    <row r="453" spans="1:16" x14ac:dyDescent="0.25">
      <c r="A453">
        <v>35</v>
      </c>
      <c r="B453">
        <v>36</v>
      </c>
      <c r="C453" t="s">
        <v>638</v>
      </c>
      <c r="D453">
        <v>0</v>
      </c>
      <c r="E453">
        <v>21.4</v>
      </c>
      <c r="F453" t="s">
        <v>11</v>
      </c>
      <c r="G453">
        <v>0.6</v>
      </c>
      <c r="H453" t="s">
        <v>36</v>
      </c>
      <c r="I453">
        <v>100</v>
      </c>
      <c r="K453">
        <f t="shared" si="42"/>
        <v>71</v>
      </c>
      <c r="L453" t="str">
        <f t="shared" si="43"/>
        <v>BR-71</v>
      </c>
      <c r="M453">
        <f t="shared" si="44"/>
        <v>21.4</v>
      </c>
      <c r="N453">
        <f t="shared" si="45"/>
        <v>3.2390055166352585E-2</v>
      </c>
      <c r="O453" t="str">
        <f t="shared" si="46"/>
        <v>BR-7121.4</v>
      </c>
      <c r="P453" t="str">
        <f t="shared" si="47"/>
        <v/>
      </c>
    </row>
    <row r="454" spans="1:16" x14ac:dyDescent="0.25">
      <c r="A454">
        <v>35</v>
      </c>
      <c r="B454">
        <v>37</v>
      </c>
      <c r="C454" t="s">
        <v>637</v>
      </c>
      <c r="D454">
        <v>0</v>
      </c>
      <c r="E454">
        <v>78.599999999999994</v>
      </c>
      <c r="F454" t="s">
        <v>11</v>
      </c>
      <c r="G454">
        <v>2.4</v>
      </c>
      <c r="H454" t="s">
        <v>36</v>
      </c>
      <c r="I454">
        <v>100</v>
      </c>
      <c r="K454">
        <f t="shared" si="42"/>
        <v>72</v>
      </c>
      <c r="L454" t="str">
        <f t="shared" si="43"/>
        <v>BR-72</v>
      </c>
      <c r="M454">
        <f t="shared" si="44"/>
        <v>78.599999999999994</v>
      </c>
      <c r="N454">
        <f t="shared" si="45"/>
        <v>8.818666419337727E-3</v>
      </c>
      <c r="O454" t="str">
        <f t="shared" si="46"/>
        <v>BR-7278.6</v>
      </c>
      <c r="P454" t="str">
        <f t="shared" si="47"/>
        <v/>
      </c>
    </row>
    <row r="455" spans="1:16" x14ac:dyDescent="0.25">
      <c r="A455">
        <v>35</v>
      </c>
      <c r="B455">
        <v>37</v>
      </c>
      <c r="C455" t="s">
        <v>637</v>
      </c>
      <c r="D455">
        <v>0.1012</v>
      </c>
      <c r="E455">
        <v>10.3</v>
      </c>
      <c r="F455" t="s">
        <v>11</v>
      </c>
      <c r="G455">
        <v>0.6</v>
      </c>
      <c r="H455" t="s">
        <v>77</v>
      </c>
      <c r="I455">
        <v>100</v>
      </c>
      <c r="K455">
        <f t="shared" si="42"/>
        <v>72</v>
      </c>
      <c r="L455" t="str">
        <f t="shared" si="43"/>
        <v>BR-72M</v>
      </c>
      <c r="M455">
        <f t="shared" si="44"/>
        <v>10.3</v>
      </c>
      <c r="N455">
        <f t="shared" si="45"/>
        <v>6.7295842772810213E-2</v>
      </c>
      <c r="O455" t="str">
        <f t="shared" si="46"/>
        <v>BR-72M10.3</v>
      </c>
      <c r="P455" t="str">
        <f t="shared" si="47"/>
        <v/>
      </c>
    </row>
    <row r="456" spans="1:16" x14ac:dyDescent="0.25">
      <c r="A456">
        <v>35</v>
      </c>
      <c r="B456">
        <v>38</v>
      </c>
      <c r="C456" t="s">
        <v>636</v>
      </c>
      <c r="D456">
        <v>0</v>
      </c>
      <c r="E456">
        <v>3.4</v>
      </c>
      <c r="F456" t="s">
        <v>43</v>
      </c>
      <c r="G456">
        <v>0.2</v>
      </c>
      <c r="H456" t="s">
        <v>36</v>
      </c>
      <c r="I456">
        <v>100</v>
      </c>
      <c r="K456">
        <f t="shared" si="42"/>
        <v>73</v>
      </c>
      <c r="L456" t="str">
        <f t="shared" si="43"/>
        <v>BR-73</v>
      </c>
      <c r="M456">
        <f t="shared" si="44"/>
        <v>204</v>
      </c>
      <c r="N456">
        <f t="shared" si="45"/>
        <v>3.3977802968624769E-3</v>
      </c>
      <c r="O456" t="str">
        <f t="shared" si="46"/>
        <v>BR-73204</v>
      </c>
      <c r="P456" t="str">
        <f t="shared" si="47"/>
        <v/>
      </c>
    </row>
    <row r="457" spans="1:16" x14ac:dyDescent="0.25">
      <c r="A457">
        <v>35</v>
      </c>
      <c r="B457">
        <v>39</v>
      </c>
      <c r="C457" t="s">
        <v>641</v>
      </c>
      <c r="D457">
        <v>0</v>
      </c>
      <c r="E457">
        <v>25.4</v>
      </c>
      <c r="F457" t="s">
        <v>43</v>
      </c>
      <c r="G457">
        <v>0.3</v>
      </c>
      <c r="H457" t="s">
        <v>36</v>
      </c>
      <c r="I457">
        <v>100</v>
      </c>
      <c r="K457">
        <f t="shared" si="42"/>
        <v>74</v>
      </c>
      <c r="L457" t="str">
        <f t="shared" si="43"/>
        <v>BR-74</v>
      </c>
      <c r="M457">
        <f t="shared" si="44"/>
        <v>1524</v>
      </c>
      <c r="N457">
        <f t="shared" si="45"/>
        <v>4.5482098461938666E-4</v>
      </c>
      <c r="O457" t="str">
        <f t="shared" si="46"/>
        <v>BR-741524</v>
      </c>
      <c r="P457" t="str">
        <f t="shared" si="47"/>
        <v/>
      </c>
    </row>
    <row r="458" spans="1:16" x14ac:dyDescent="0.25">
      <c r="A458">
        <v>35</v>
      </c>
      <c r="B458">
        <v>39</v>
      </c>
      <c r="C458" t="s">
        <v>641</v>
      </c>
      <c r="D458">
        <v>1.358E-2</v>
      </c>
      <c r="E458">
        <v>44</v>
      </c>
      <c r="F458" t="s">
        <v>43</v>
      </c>
      <c r="G458">
        <v>2.2000000000000002</v>
      </c>
      <c r="H458" t="s">
        <v>36</v>
      </c>
      <c r="I458">
        <v>100</v>
      </c>
      <c r="K458">
        <f t="shared" si="42"/>
        <v>74</v>
      </c>
      <c r="L458" t="str">
        <f t="shared" si="43"/>
        <v>BR-74</v>
      </c>
      <c r="M458">
        <f t="shared" si="44"/>
        <v>2640</v>
      </c>
      <c r="N458">
        <f t="shared" si="45"/>
        <v>2.6255575021210049E-4</v>
      </c>
      <c r="O458" t="str">
        <f t="shared" si="46"/>
        <v>BR-742640</v>
      </c>
      <c r="P458" t="str">
        <f t="shared" si="47"/>
        <v/>
      </c>
    </row>
    <row r="459" spans="1:16" x14ac:dyDescent="0.25">
      <c r="A459">
        <v>35</v>
      </c>
      <c r="B459">
        <v>40</v>
      </c>
      <c r="C459" t="s">
        <v>628</v>
      </c>
      <c r="D459">
        <v>0</v>
      </c>
      <c r="E459">
        <v>96.7</v>
      </c>
      <c r="F459" t="s">
        <v>43</v>
      </c>
      <c r="G459">
        <v>1.3</v>
      </c>
      <c r="H459" t="s">
        <v>36</v>
      </c>
      <c r="I459">
        <v>100</v>
      </c>
      <c r="K459">
        <f t="shared" si="42"/>
        <v>75</v>
      </c>
      <c r="L459" t="str">
        <f t="shared" si="43"/>
        <v>BR-75</v>
      </c>
      <c r="M459">
        <f t="shared" si="44"/>
        <v>5802</v>
      </c>
      <c r="N459">
        <f t="shared" si="45"/>
        <v>1.1946693908306538E-4</v>
      </c>
      <c r="O459" t="str">
        <f t="shared" si="46"/>
        <v>BR-755802</v>
      </c>
      <c r="P459" t="str">
        <f t="shared" si="47"/>
        <v/>
      </c>
    </row>
    <row r="460" spans="1:16" x14ac:dyDescent="0.25">
      <c r="A460">
        <v>35</v>
      </c>
      <c r="B460">
        <v>41</v>
      </c>
      <c r="C460" t="s">
        <v>627</v>
      </c>
      <c r="D460">
        <v>0</v>
      </c>
      <c r="E460">
        <v>16.16</v>
      </c>
      <c r="F460" t="s">
        <v>109</v>
      </c>
      <c r="G460">
        <v>0.17</v>
      </c>
      <c r="H460" t="s">
        <v>36</v>
      </c>
      <c r="I460">
        <v>100</v>
      </c>
      <c r="K460">
        <f t="shared" si="42"/>
        <v>76</v>
      </c>
      <c r="L460" t="str">
        <f t="shared" si="43"/>
        <v>BR-76</v>
      </c>
      <c r="M460">
        <f t="shared" si="44"/>
        <v>58176</v>
      </c>
      <c r="N460">
        <f t="shared" si="45"/>
        <v>1.1914658631737233E-5</v>
      </c>
      <c r="O460" t="str">
        <f t="shared" si="46"/>
        <v>BR-7658176</v>
      </c>
      <c r="P460" t="str">
        <f t="shared" si="47"/>
        <v/>
      </c>
    </row>
    <row r="461" spans="1:16" x14ac:dyDescent="0.25">
      <c r="A461">
        <v>35</v>
      </c>
      <c r="B461">
        <v>41</v>
      </c>
      <c r="C461" t="s">
        <v>627</v>
      </c>
      <c r="D461">
        <v>0.10258</v>
      </c>
      <c r="E461">
        <v>1.4</v>
      </c>
      <c r="F461" t="s">
        <v>11</v>
      </c>
      <c r="G461">
        <v>7.0000000000000007E-2</v>
      </c>
      <c r="H461" t="s">
        <v>77</v>
      </c>
      <c r="I461">
        <v>99.4</v>
      </c>
      <c r="K461">
        <f t="shared" si="42"/>
        <v>76</v>
      </c>
      <c r="L461" t="str">
        <f t="shared" si="43"/>
        <v>BR-76M</v>
      </c>
      <c r="M461">
        <f t="shared" si="44"/>
        <v>1.4</v>
      </c>
      <c r="N461">
        <f t="shared" si="45"/>
        <v>0.49510512897138953</v>
      </c>
      <c r="O461" t="str">
        <f t="shared" si="46"/>
        <v>BR-76M1.4</v>
      </c>
      <c r="P461" t="str">
        <f t="shared" si="47"/>
        <v/>
      </c>
    </row>
    <row r="462" spans="1:16" x14ac:dyDescent="0.25">
      <c r="A462">
        <v>35</v>
      </c>
      <c r="B462">
        <v>42</v>
      </c>
      <c r="C462" t="s">
        <v>635</v>
      </c>
      <c r="D462">
        <v>0</v>
      </c>
      <c r="E462">
        <v>57.04</v>
      </c>
      <c r="F462" t="s">
        <v>109</v>
      </c>
      <c r="G462">
        <v>0.12</v>
      </c>
      <c r="H462" t="s">
        <v>36</v>
      </c>
      <c r="I462">
        <v>100</v>
      </c>
      <c r="K462">
        <f t="shared" si="42"/>
        <v>77</v>
      </c>
      <c r="L462" t="str">
        <f t="shared" si="43"/>
        <v>BR-77</v>
      </c>
      <c r="M462">
        <f t="shared" si="44"/>
        <v>205344</v>
      </c>
      <c r="N462">
        <f t="shared" si="45"/>
        <v>3.3755414356394406E-6</v>
      </c>
      <c r="O462" t="str">
        <f t="shared" si="46"/>
        <v>BR-77205344</v>
      </c>
      <c r="P462" t="str">
        <f t="shared" si="47"/>
        <v/>
      </c>
    </row>
    <row r="463" spans="1:16" x14ac:dyDescent="0.25">
      <c r="A463">
        <v>35</v>
      </c>
      <c r="B463">
        <v>42</v>
      </c>
      <c r="C463" t="s">
        <v>635</v>
      </c>
      <c r="D463">
        <v>0.10586</v>
      </c>
      <c r="E463">
        <v>4.25</v>
      </c>
      <c r="F463" t="s">
        <v>43</v>
      </c>
      <c r="G463">
        <v>0.08</v>
      </c>
      <c r="H463" t="s">
        <v>77</v>
      </c>
      <c r="I463">
        <v>100</v>
      </c>
      <c r="K463">
        <f t="shared" si="42"/>
        <v>77</v>
      </c>
      <c r="L463" t="str">
        <f t="shared" si="43"/>
        <v>BR-77M</v>
      </c>
      <c r="M463">
        <f t="shared" si="44"/>
        <v>255</v>
      </c>
      <c r="N463">
        <f t="shared" si="45"/>
        <v>2.7182242374899817E-3</v>
      </c>
      <c r="O463" t="str">
        <f t="shared" si="46"/>
        <v>BR-77M255</v>
      </c>
      <c r="P463" t="str">
        <f t="shared" si="47"/>
        <v/>
      </c>
    </row>
    <row r="464" spans="1:16" x14ac:dyDescent="0.25">
      <c r="A464">
        <v>35</v>
      </c>
      <c r="B464">
        <v>43</v>
      </c>
      <c r="C464" t="s">
        <v>634</v>
      </c>
      <c r="D464">
        <v>0</v>
      </c>
      <c r="E464">
        <v>6.45</v>
      </c>
      <c r="F464" t="s">
        <v>43</v>
      </c>
      <c r="G464">
        <v>0.03</v>
      </c>
      <c r="H464" t="s">
        <v>36</v>
      </c>
      <c r="I464">
        <v>99.99</v>
      </c>
      <c r="K464">
        <f t="shared" si="42"/>
        <v>78</v>
      </c>
      <c r="L464" t="str">
        <f t="shared" si="43"/>
        <v>BR-78</v>
      </c>
      <c r="M464">
        <f t="shared" si="44"/>
        <v>387</v>
      </c>
      <c r="N464">
        <f t="shared" si="45"/>
        <v>1.7910779859430111E-3</v>
      </c>
      <c r="O464" t="str">
        <f t="shared" si="46"/>
        <v>BR-78387</v>
      </c>
      <c r="P464" t="str">
        <f t="shared" si="47"/>
        <v/>
      </c>
    </row>
    <row r="465" spans="1:16" x14ac:dyDescent="0.25">
      <c r="A465">
        <v>35</v>
      </c>
      <c r="B465">
        <v>44</v>
      </c>
      <c r="C465" t="s">
        <v>633</v>
      </c>
      <c r="D465">
        <v>0.20760999999999999</v>
      </c>
      <c r="E465">
        <v>4.8499999999999996</v>
      </c>
      <c r="F465" t="s">
        <v>11</v>
      </c>
      <c r="G465">
        <v>0.03</v>
      </c>
      <c r="H465" t="s">
        <v>77</v>
      </c>
      <c r="I465">
        <v>100</v>
      </c>
      <c r="K465">
        <f t="shared" si="42"/>
        <v>79</v>
      </c>
      <c r="L465" t="str">
        <f t="shared" si="43"/>
        <v>BR-79M</v>
      </c>
      <c r="M465">
        <f t="shared" si="44"/>
        <v>4.8499999999999996</v>
      </c>
      <c r="N465">
        <f t="shared" si="45"/>
        <v>0.14291694444534955</v>
      </c>
      <c r="O465" t="str">
        <f t="shared" si="46"/>
        <v>BR-79M4.85</v>
      </c>
      <c r="P465" t="str">
        <f t="shared" si="47"/>
        <v/>
      </c>
    </row>
    <row r="466" spans="1:16" x14ac:dyDescent="0.25">
      <c r="A466">
        <v>35</v>
      </c>
      <c r="B466">
        <v>45</v>
      </c>
      <c r="C466" t="s">
        <v>632</v>
      </c>
      <c r="D466">
        <v>0</v>
      </c>
      <c r="E466">
        <v>17.68</v>
      </c>
      <c r="F466" t="s">
        <v>43</v>
      </c>
      <c r="G466">
        <v>0.02</v>
      </c>
      <c r="H466" t="s">
        <v>12</v>
      </c>
      <c r="I466">
        <v>91.7</v>
      </c>
      <c r="J466">
        <v>0.2</v>
      </c>
      <c r="K466">
        <f t="shared" si="42"/>
        <v>80</v>
      </c>
      <c r="L466" t="str">
        <f t="shared" si="43"/>
        <v>BR-80</v>
      </c>
      <c r="M466">
        <f t="shared" si="44"/>
        <v>1060.8</v>
      </c>
      <c r="N466">
        <f t="shared" si="45"/>
        <v>6.5341928785816864E-4</v>
      </c>
      <c r="O466" t="str">
        <f t="shared" si="46"/>
        <v>BR-801060.8</v>
      </c>
      <c r="P466" t="str">
        <f t="shared" si="47"/>
        <v/>
      </c>
    </row>
    <row r="467" spans="1:16" x14ac:dyDescent="0.25">
      <c r="A467">
        <v>35</v>
      </c>
      <c r="B467">
        <v>45</v>
      </c>
      <c r="C467" t="s">
        <v>632</v>
      </c>
      <c r="D467">
        <v>8.5843000000000003E-2</v>
      </c>
      <c r="E467">
        <v>4.4203999999999999</v>
      </c>
      <c r="F467" t="s">
        <v>109</v>
      </c>
      <c r="G467">
        <v>8.9999999999999998E-4</v>
      </c>
      <c r="H467" t="s">
        <v>77</v>
      </c>
      <c r="I467">
        <v>100</v>
      </c>
      <c r="K467">
        <f t="shared" si="42"/>
        <v>80</v>
      </c>
      <c r="L467" t="str">
        <f t="shared" si="43"/>
        <v>BR-80M</v>
      </c>
      <c r="M467">
        <f t="shared" si="44"/>
        <v>15913.439999999999</v>
      </c>
      <c r="N467">
        <f t="shared" si="45"/>
        <v>4.3557344016123812E-5</v>
      </c>
      <c r="O467" t="str">
        <f t="shared" si="46"/>
        <v>BR-80M15913.44</v>
      </c>
      <c r="P467" t="str">
        <f t="shared" si="47"/>
        <v/>
      </c>
    </row>
    <row r="468" spans="1:16" x14ac:dyDescent="0.25">
      <c r="A468">
        <v>35</v>
      </c>
      <c r="B468">
        <v>47</v>
      </c>
      <c r="C468" t="s">
        <v>631</v>
      </c>
      <c r="D468">
        <v>0</v>
      </c>
      <c r="E468">
        <v>35.283999999999999</v>
      </c>
      <c r="F468" t="s">
        <v>109</v>
      </c>
      <c r="G468">
        <v>7.0000000000000001E-3</v>
      </c>
      <c r="H468" t="s">
        <v>12</v>
      </c>
      <c r="I468">
        <v>100</v>
      </c>
      <c r="K468">
        <f t="shared" si="42"/>
        <v>82</v>
      </c>
      <c r="L468" t="str">
        <f t="shared" si="43"/>
        <v>BR-82</v>
      </c>
      <c r="M468">
        <f t="shared" si="44"/>
        <v>127022.39999999999</v>
      </c>
      <c r="N468">
        <f t="shared" si="45"/>
        <v>5.4568893404623539E-6</v>
      </c>
      <c r="O468" t="str">
        <f t="shared" si="46"/>
        <v>BR-82127022.4</v>
      </c>
      <c r="P468" t="str">
        <f t="shared" si="47"/>
        <v/>
      </c>
    </row>
    <row r="469" spans="1:16" x14ac:dyDescent="0.25">
      <c r="A469">
        <v>35</v>
      </c>
      <c r="B469">
        <v>47</v>
      </c>
      <c r="C469" t="s">
        <v>631</v>
      </c>
      <c r="D469">
        <v>4.5949199999999898E-2</v>
      </c>
      <c r="E469">
        <v>6.13</v>
      </c>
      <c r="F469" t="s">
        <v>43</v>
      </c>
      <c r="G469">
        <v>0.05</v>
      </c>
      <c r="H469" t="s">
        <v>77</v>
      </c>
      <c r="I469">
        <v>97.6</v>
      </c>
      <c r="J469">
        <v>0.3</v>
      </c>
      <c r="K469">
        <f t="shared" si="42"/>
        <v>82</v>
      </c>
      <c r="L469" t="str">
        <f t="shared" si="43"/>
        <v>BR-82M</v>
      </c>
      <c r="M469">
        <f t="shared" si="44"/>
        <v>367.8</v>
      </c>
      <c r="N469">
        <f t="shared" si="45"/>
        <v>1.8845763473625482E-3</v>
      </c>
      <c r="O469" t="str">
        <f t="shared" si="46"/>
        <v>BR-82M367.8</v>
      </c>
      <c r="P469" t="str">
        <f t="shared" si="47"/>
        <v/>
      </c>
    </row>
    <row r="470" spans="1:16" x14ac:dyDescent="0.25">
      <c r="A470">
        <v>35</v>
      </c>
      <c r="B470">
        <v>48</v>
      </c>
      <c r="C470" t="s">
        <v>630</v>
      </c>
      <c r="D470">
        <v>0</v>
      </c>
      <c r="E470">
        <v>2.3740000000000001</v>
      </c>
      <c r="F470" t="s">
        <v>109</v>
      </c>
      <c r="G470">
        <v>4.0000000000000001E-3</v>
      </c>
      <c r="H470" t="s">
        <v>12</v>
      </c>
      <c r="I470">
        <v>100</v>
      </c>
      <c r="K470">
        <f t="shared" si="42"/>
        <v>83</v>
      </c>
      <c r="L470" t="str">
        <f t="shared" si="43"/>
        <v>BR-83</v>
      </c>
      <c r="M470">
        <f t="shared" si="44"/>
        <v>8546.4</v>
      </c>
      <c r="N470">
        <f t="shared" si="45"/>
        <v>8.1103994729938379E-5</v>
      </c>
      <c r="O470" t="str">
        <f t="shared" si="46"/>
        <v>BR-838546.4</v>
      </c>
      <c r="P470" t="str">
        <f t="shared" si="47"/>
        <v/>
      </c>
    </row>
    <row r="471" spans="1:16" x14ac:dyDescent="0.25">
      <c r="A471">
        <v>35</v>
      </c>
      <c r="B471">
        <v>49</v>
      </c>
      <c r="C471" t="s">
        <v>629</v>
      </c>
      <c r="D471">
        <v>0</v>
      </c>
      <c r="E471">
        <v>31.76</v>
      </c>
      <c r="F471" t="s">
        <v>43</v>
      </c>
      <c r="G471">
        <v>7.0000000000000007E-2</v>
      </c>
      <c r="H471" t="s">
        <v>12</v>
      </c>
      <c r="I471">
        <v>100</v>
      </c>
      <c r="K471">
        <f t="shared" si="42"/>
        <v>84</v>
      </c>
      <c r="L471" t="str">
        <f t="shared" si="43"/>
        <v>BR-84</v>
      </c>
      <c r="M471">
        <f t="shared" si="44"/>
        <v>1905.6000000000001</v>
      </c>
      <c r="N471">
        <f t="shared" si="45"/>
        <v>3.6374222321575633E-4</v>
      </c>
      <c r="O471" t="str">
        <f t="shared" si="46"/>
        <v>BR-841905.6</v>
      </c>
      <c r="P471" t="str">
        <f t="shared" si="47"/>
        <v/>
      </c>
    </row>
    <row r="472" spans="1:16" x14ac:dyDescent="0.25">
      <c r="A472">
        <v>35</v>
      </c>
      <c r="B472">
        <v>49</v>
      </c>
      <c r="C472" t="s">
        <v>629</v>
      </c>
      <c r="D472">
        <v>0.32</v>
      </c>
      <c r="E472">
        <v>6</v>
      </c>
      <c r="F472" t="s">
        <v>43</v>
      </c>
      <c r="G472">
        <v>0.2</v>
      </c>
      <c r="H472" t="s">
        <v>12</v>
      </c>
      <c r="I472">
        <v>100</v>
      </c>
      <c r="K472">
        <f t="shared" si="42"/>
        <v>84</v>
      </c>
      <c r="L472" t="str">
        <f t="shared" si="43"/>
        <v>BR-84</v>
      </c>
      <c r="M472">
        <f t="shared" si="44"/>
        <v>360</v>
      </c>
      <c r="N472">
        <f t="shared" si="45"/>
        <v>1.9254088348887369E-3</v>
      </c>
      <c r="O472" t="str">
        <f t="shared" si="46"/>
        <v>BR-84360</v>
      </c>
      <c r="P472" t="str">
        <f t="shared" si="47"/>
        <v/>
      </c>
    </row>
    <row r="473" spans="1:16" x14ac:dyDescent="0.25">
      <c r="A473">
        <v>35</v>
      </c>
      <c r="B473">
        <v>50</v>
      </c>
      <c r="C473" t="s">
        <v>619</v>
      </c>
      <c r="D473">
        <v>0</v>
      </c>
      <c r="E473">
        <v>2.94</v>
      </c>
      <c r="F473" t="s">
        <v>43</v>
      </c>
      <c r="G473">
        <v>0.06</v>
      </c>
      <c r="H473" t="s">
        <v>12</v>
      </c>
      <c r="I473">
        <v>100</v>
      </c>
      <c r="K473">
        <f t="shared" si="42"/>
        <v>85</v>
      </c>
      <c r="L473" t="str">
        <f t="shared" si="43"/>
        <v>BR-85</v>
      </c>
      <c r="M473">
        <f t="shared" si="44"/>
        <v>176.4</v>
      </c>
      <c r="N473">
        <f t="shared" si="45"/>
        <v>3.9294057854872182E-3</v>
      </c>
      <c r="O473" t="str">
        <f t="shared" si="46"/>
        <v>BR-85176.4</v>
      </c>
      <c r="P473" t="str">
        <f t="shared" si="47"/>
        <v/>
      </c>
    </row>
    <row r="474" spans="1:16" x14ac:dyDescent="0.25">
      <c r="A474">
        <v>35</v>
      </c>
      <c r="B474">
        <v>51</v>
      </c>
      <c r="C474" t="s">
        <v>618</v>
      </c>
      <c r="D474">
        <v>0</v>
      </c>
      <c r="E474">
        <v>55.1</v>
      </c>
      <c r="F474" t="s">
        <v>11</v>
      </c>
      <c r="G474">
        <v>0.4</v>
      </c>
      <c r="H474" t="s">
        <v>12</v>
      </c>
      <c r="I474">
        <v>100</v>
      </c>
      <c r="K474">
        <f t="shared" si="42"/>
        <v>86</v>
      </c>
      <c r="L474" t="str">
        <f t="shared" si="43"/>
        <v>BR-86</v>
      </c>
      <c r="M474">
        <f t="shared" si="44"/>
        <v>55.1</v>
      </c>
      <c r="N474">
        <f t="shared" si="45"/>
        <v>1.2579803639926411E-2</v>
      </c>
      <c r="O474" t="str">
        <f t="shared" si="46"/>
        <v>BR-8655.1</v>
      </c>
      <c r="P474" t="str">
        <f t="shared" si="47"/>
        <v/>
      </c>
    </row>
    <row r="475" spans="1:16" x14ac:dyDescent="0.25">
      <c r="A475">
        <v>35</v>
      </c>
      <c r="B475">
        <v>52</v>
      </c>
      <c r="C475" t="s">
        <v>617</v>
      </c>
      <c r="D475">
        <v>0</v>
      </c>
      <c r="E475">
        <v>55.68</v>
      </c>
      <c r="F475" t="s">
        <v>11</v>
      </c>
      <c r="G475">
        <v>0.12</v>
      </c>
      <c r="H475" t="s">
        <v>12</v>
      </c>
      <c r="I475">
        <v>100</v>
      </c>
      <c r="K475">
        <f t="shared" si="42"/>
        <v>87</v>
      </c>
      <c r="L475" t="str">
        <f t="shared" si="43"/>
        <v>BR-87</v>
      </c>
      <c r="M475">
        <f t="shared" si="44"/>
        <v>55.68</v>
      </c>
      <c r="N475">
        <f t="shared" si="45"/>
        <v>1.2448764018677179E-2</v>
      </c>
      <c r="O475" t="str">
        <f t="shared" si="46"/>
        <v>BR-8755.68</v>
      </c>
      <c r="P475" t="str">
        <f t="shared" si="47"/>
        <v/>
      </c>
    </row>
    <row r="476" spans="1:16" x14ac:dyDescent="0.25">
      <c r="A476">
        <v>35</v>
      </c>
      <c r="B476">
        <v>53</v>
      </c>
      <c r="C476" t="s">
        <v>626</v>
      </c>
      <c r="D476">
        <v>0</v>
      </c>
      <c r="E476">
        <v>16.34</v>
      </c>
      <c r="F476" t="s">
        <v>11</v>
      </c>
      <c r="G476">
        <v>0.08</v>
      </c>
      <c r="H476" t="s">
        <v>12</v>
      </c>
      <c r="I476">
        <v>100</v>
      </c>
      <c r="K476">
        <f t="shared" si="42"/>
        <v>88</v>
      </c>
      <c r="L476" t="str">
        <f t="shared" si="43"/>
        <v>BR-88</v>
      </c>
      <c r="M476">
        <f t="shared" si="44"/>
        <v>16.34</v>
      </c>
      <c r="N476">
        <f t="shared" si="45"/>
        <v>4.242026808812395E-2</v>
      </c>
      <c r="O476" t="str">
        <f t="shared" si="46"/>
        <v>BR-8816.34</v>
      </c>
      <c r="P476" t="str">
        <f t="shared" si="47"/>
        <v/>
      </c>
    </row>
    <row r="477" spans="1:16" x14ac:dyDescent="0.25">
      <c r="A477">
        <v>35</v>
      </c>
      <c r="B477">
        <v>54</v>
      </c>
      <c r="C477" t="s">
        <v>625</v>
      </c>
      <c r="D477">
        <v>0</v>
      </c>
      <c r="E477">
        <v>4.3479999999999999</v>
      </c>
      <c r="F477" t="s">
        <v>11</v>
      </c>
      <c r="G477">
        <v>2.1999999999999999E-2</v>
      </c>
      <c r="H477" t="s">
        <v>12</v>
      </c>
      <c r="I477">
        <v>100</v>
      </c>
      <c r="K477">
        <f t="shared" si="42"/>
        <v>89</v>
      </c>
      <c r="L477" t="str">
        <f t="shared" si="43"/>
        <v>BR-89</v>
      </c>
      <c r="M477">
        <f t="shared" si="44"/>
        <v>4.3479999999999999</v>
      </c>
      <c r="N477">
        <f t="shared" si="45"/>
        <v>0.15941747482979424</v>
      </c>
      <c r="O477" t="str">
        <f t="shared" si="46"/>
        <v>BR-894.348</v>
      </c>
      <c r="P477" t="str">
        <f t="shared" si="47"/>
        <v/>
      </c>
    </row>
    <row r="478" spans="1:16" x14ac:dyDescent="0.25">
      <c r="A478">
        <v>35</v>
      </c>
      <c r="B478">
        <v>55</v>
      </c>
      <c r="C478" t="s">
        <v>624</v>
      </c>
      <c r="D478">
        <v>0</v>
      </c>
      <c r="E478">
        <v>1.91</v>
      </c>
      <c r="F478" t="s">
        <v>11</v>
      </c>
      <c r="G478">
        <v>0.01</v>
      </c>
      <c r="H478" t="s">
        <v>12</v>
      </c>
      <c r="I478">
        <v>100</v>
      </c>
      <c r="K478">
        <f t="shared" si="42"/>
        <v>90</v>
      </c>
      <c r="L478" t="str">
        <f t="shared" si="43"/>
        <v>BR-90</v>
      </c>
      <c r="M478">
        <f t="shared" si="44"/>
        <v>1.91</v>
      </c>
      <c r="N478">
        <f t="shared" si="45"/>
        <v>0.36290428301567818</v>
      </c>
      <c r="O478" t="str">
        <f t="shared" si="46"/>
        <v>BR-901.91</v>
      </c>
      <c r="P478" t="str">
        <f t="shared" si="47"/>
        <v/>
      </c>
    </row>
    <row r="479" spans="1:16" x14ac:dyDescent="0.25">
      <c r="A479">
        <v>35</v>
      </c>
      <c r="B479">
        <v>56</v>
      </c>
      <c r="C479" t="s">
        <v>623</v>
      </c>
      <c r="D479">
        <v>0</v>
      </c>
      <c r="E479">
        <v>544</v>
      </c>
      <c r="F479" t="s">
        <v>17</v>
      </c>
      <c r="G479">
        <v>10</v>
      </c>
      <c r="H479" t="s">
        <v>12</v>
      </c>
      <c r="I479">
        <v>100</v>
      </c>
      <c r="K479">
        <f t="shared" si="42"/>
        <v>91</v>
      </c>
      <c r="L479" t="str">
        <f t="shared" si="43"/>
        <v>BR-91</v>
      </c>
      <c r="M479">
        <f t="shared" si="44"/>
        <v>0.54400000000000004</v>
      </c>
      <c r="N479">
        <f t="shared" si="45"/>
        <v>1.2741676113234288</v>
      </c>
      <c r="O479" t="str">
        <f t="shared" si="46"/>
        <v>BR-910.544</v>
      </c>
      <c r="P479" t="str">
        <f t="shared" si="47"/>
        <v/>
      </c>
    </row>
    <row r="480" spans="1:16" x14ac:dyDescent="0.25">
      <c r="A480">
        <v>35</v>
      </c>
      <c r="B480">
        <v>57</v>
      </c>
      <c r="C480" t="s">
        <v>622</v>
      </c>
      <c r="D480">
        <v>0</v>
      </c>
      <c r="E480">
        <v>344</v>
      </c>
      <c r="F480" t="s">
        <v>17</v>
      </c>
      <c r="G480">
        <v>15</v>
      </c>
      <c r="H480" t="s">
        <v>12</v>
      </c>
      <c r="I480">
        <v>100</v>
      </c>
      <c r="K480">
        <f t="shared" si="42"/>
        <v>92</v>
      </c>
      <c r="L480" t="str">
        <f t="shared" si="43"/>
        <v>BR-92</v>
      </c>
      <c r="M480">
        <f t="shared" si="44"/>
        <v>0.34400000000000003</v>
      </c>
      <c r="N480">
        <f t="shared" si="45"/>
        <v>2.0149627341858873</v>
      </c>
      <c r="O480" t="str">
        <f t="shared" si="46"/>
        <v>BR-920.344</v>
      </c>
      <c r="P480" t="str">
        <f t="shared" si="47"/>
        <v/>
      </c>
    </row>
    <row r="481" spans="1:16" x14ac:dyDescent="0.25">
      <c r="A481">
        <v>35</v>
      </c>
      <c r="B481">
        <v>58</v>
      </c>
      <c r="C481" t="s">
        <v>621</v>
      </c>
      <c r="D481">
        <v>0</v>
      </c>
      <c r="E481">
        <v>152</v>
      </c>
      <c r="F481" t="s">
        <v>17</v>
      </c>
      <c r="G481">
        <v>8</v>
      </c>
      <c r="H481" t="s">
        <v>12</v>
      </c>
      <c r="I481">
        <v>100</v>
      </c>
      <c r="K481">
        <f t="shared" si="42"/>
        <v>93</v>
      </c>
      <c r="L481" t="str">
        <f t="shared" si="43"/>
        <v>BR-93</v>
      </c>
      <c r="M481">
        <f t="shared" si="44"/>
        <v>0.152</v>
      </c>
      <c r="N481">
        <f t="shared" si="45"/>
        <v>4.5601788194733244</v>
      </c>
      <c r="O481" t="str">
        <f t="shared" si="46"/>
        <v>BR-930.152</v>
      </c>
      <c r="P481" t="str">
        <f t="shared" si="47"/>
        <v/>
      </c>
    </row>
    <row r="482" spans="1:16" x14ac:dyDescent="0.25">
      <c r="A482">
        <v>35</v>
      </c>
      <c r="B482">
        <v>59</v>
      </c>
      <c r="C482" t="s">
        <v>620</v>
      </c>
      <c r="D482">
        <v>0</v>
      </c>
      <c r="E482">
        <v>70</v>
      </c>
      <c r="F482" t="s">
        <v>17</v>
      </c>
      <c r="G482">
        <v>20</v>
      </c>
      <c r="H482" t="s">
        <v>12</v>
      </c>
      <c r="I482">
        <v>100</v>
      </c>
      <c r="K482">
        <f t="shared" si="42"/>
        <v>94</v>
      </c>
      <c r="L482" t="str">
        <f t="shared" si="43"/>
        <v>BR-94</v>
      </c>
      <c r="M482">
        <f t="shared" si="44"/>
        <v>7.0000000000000007E-2</v>
      </c>
      <c r="N482">
        <f t="shared" si="45"/>
        <v>9.9021025794277886</v>
      </c>
      <c r="O482" t="str">
        <f t="shared" si="46"/>
        <v>BR-940.07</v>
      </c>
      <c r="P482" t="str">
        <f t="shared" si="47"/>
        <v/>
      </c>
    </row>
    <row r="483" spans="1:16" x14ac:dyDescent="0.25">
      <c r="A483">
        <v>6</v>
      </c>
      <c r="B483">
        <v>4</v>
      </c>
      <c r="C483" t="s">
        <v>41</v>
      </c>
      <c r="D483">
        <v>0</v>
      </c>
      <c r="E483">
        <v>19.301500000000001</v>
      </c>
      <c r="F483" t="s">
        <v>11</v>
      </c>
      <c r="G483">
        <v>1.8E-3</v>
      </c>
      <c r="H483" t="s">
        <v>36</v>
      </c>
      <c r="I483">
        <v>100</v>
      </c>
      <c r="K483">
        <f t="shared" si="42"/>
        <v>10</v>
      </c>
      <c r="L483" t="str">
        <f t="shared" si="43"/>
        <v>C-10</v>
      </c>
      <c r="M483">
        <f t="shared" si="44"/>
        <v>19.301500000000001</v>
      </c>
      <c r="N483">
        <f t="shared" si="45"/>
        <v>3.5911570632331441E-2</v>
      </c>
      <c r="O483" t="str">
        <f t="shared" si="46"/>
        <v>C-1019.3015</v>
      </c>
      <c r="P483" t="str">
        <f t="shared" si="47"/>
        <v/>
      </c>
    </row>
    <row r="484" spans="1:16" x14ac:dyDescent="0.25">
      <c r="A484">
        <v>6</v>
      </c>
      <c r="B484">
        <v>5</v>
      </c>
      <c r="C484" t="s">
        <v>42</v>
      </c>
      <c r="D484">
        <v>0</v>
      </c>
      <c r="E484">
        <v>20.3401</v>
      </c>
      <c r="F484" t="s">
        <v>43</v>
      </c>
      <c r="G484">
        <v>4.1000000000000003E-3</v>
      </c>
      <c r="H484" t="s">
        <v>36</v>
      </c>
      <c r="I484">
        <v>100</v>
      </c>
      <c r="K484">
        <f t="shared" si="42"/>
        <v>11</v>
      </c>
      <c r="L484" t="str">
        <f t="shared" si="43"/>
        <v>C-11</v>
      </c>
      <c r="M484">
        <f t="shared" si="44"/>
        <v>1220.4059999999999</v>
      </c>
      <c r="N484">
        <f t="shared" si="45"/>
        <v>5.6796441557968851E-4</v>
      </c>
      <c r="O484" t="str">
        <f t="shared" si="46"/>
        <v>C-111220.406</v>
      </c>
      <c r="P484" t="str">
        <f t="shared" si="47"/>
        <v/>
      </c>
    </row>
    <row r="485" spans="1:16" x14ac:dyDescent="0.25">
      <c r="A485">
        <v>6</v>
      </c>
      <c r="B485">
        <v>8</v>
      </c>
      <c r="C485" t="s">
        <v>44</v>
      </c>
      <c r="D485">
        <v>0</v>
      </c>
      <c r="E485">
        <v>5686</v>
      </c>
      <c r="F485" t="s">
        <v>14</v>
      </c>
      <c r="G485">
        <v>22</v>
      </c>
      <c r="H485" t="s">
        <v>12</v>
      </c>
      <c r="I485">
        <v>100</v>
      </c>
      <c r="K485">
        <f t="shared" si="42"/>
        <v>14</v>
      </c>
      <c r="L485" t="str">
        <f t="shared" si="43"/>
        <v>C-14</v>
      </c>
      <c r="M485">
        <f t="shared" si="44"/>
        <v>179436513600</v>
      </c>
      <c r="N485">
        <f t="shared" si="45"/>
        <v>3.8629104336317492E-12</v>
      </c>
      <c r="O485" t="str">
        <f t="shared" si="46"/>
        <v>C-14179436513600</v>
      </c>
      <c r="P485" t="str">
        <f t="shared" si="47"/>
        <v/>
      </c>
    </row>
    <row r="486" spans="1:16" x14ac:dyDescent="0.25">
      <c r="A486">
        <v>6</v>
      </c>
      <c r="B486">
        <v>9</v>
      </c>
      <c r="C486" t="s">
        <v>45</v>
      </c>
      <c r="D486">
        <v>0</v>
      </c>
      <c r="E486">
        <v>2.4510000000000001</v>
      </c>
      <c r="F486" t="s">
        <v>11</v>
      </c>
      <c r="G486">
        <v>4.0000000000000001E-3</v>
      </c>
      <c r="H486" t="s">
        <v>12</v>
      </c>
      <c r="I486">
        <v>100</v>
      </c>
      <c r="K486">
        <f t="shared" si="42"/>
        <v>15</v>
      </c>
      <c r="L486" t="str">
        <f t="shared" si="43"/>
        <v>C-15</v>
      </c>
      <c r="M486">
        <f t="shared" si="44"/>
        <v>2.4510000000000001</v>
      </c>
      <c r="N486">
        <f t="shared" si="45"/>
        <v>0.28280178725415961</v>
      </c>
      <c r="O486" t="str">
        <f t="shared" si="46"/>
        <v>C-152.451</v>
      </c>
      <c r="P486" t="str">
        <f t="shared" si="47"/>
        <v/>
      </c>
    </row>
    <row r="487" spans="1:16" x14ac:dyDescent="0.25">
      <c r="A487">
        <v>6</v>
      </c>
      <c r="B487">
        <v>10</v>
      </c>
      <c r="C487" t="s">
        <v>49</v>
      </c>
      <c r="D487">
        <v>0</v>
      </c>
      <c r="E487">
        <v>750</v>
      </c>
      <c r="F487" t="s">
        <v>17</v>
      </c>
      <c r="G487">
        <v>5</v>
      </c>
      <c r="H487" t="s">
        <v>12</v>
      </c>
      <c r="I487">
        <v>100</v>
      </c>
      <c r="K487">
        <f t="shared" si="42"/>
        <v>16</v>
      </c>
      <c r="L487" t="str">
        <f t="shared" si="43"/>
        <v>C-16</v>
      </c>
      <c r="M487">
        <f t="shared" si="44"/>
        <v>0.75</v>
      </c>
      <c r="N487">
        <f t="shared" si="45"/>
        <v>0.92419624074659368</v>
      </c>
      <c r="O487" t="str">
        <f t="shared" si="46"/>
        <v>C-160.75</v>
      </c>
      <c r="P487" t="str">
        <f t="shared" si="47"/>
        <v/>
      </c>
    </row>
    <row r="488" spans="1:16" x14ac:dyDescent="0.25">
      <c r="A488">
        <v>6</v>
      </c>
      <c r="B488">
        <v>11</v>
      </c>
      <c r="C488" t="s">
        <v>51</v>
      </c>
      <c r="D488">
        <v>0</v>
      </c>
      <c r="E488">
        <v>193</v>
      </c>
      <c r="F488" t="s">
        <v>17</v>
      </c>
      <c r="G488">
        <v>5</v>
      </c>
      <c r="H488" t="s">
        <v>12</v>
      </c>
      <c r="I488">
        <v>100</v>
      </c>
      <c r="K488">
        <f t="shared" si="42"/>
        <v>17</v>
      </c>
      <c r="L488" t="str">
        <f t="shared" si="43"/>
        <v>C-17</v>
      </c>
      <c r="M488">
        <f t="shared" si="44"/>
        <v>0.193</v>
      </c>
      <c r="N488">
        <f t="shared" si="45"/>
        <v>3.5914361687043797</v>
      </c>
      <c r="O488" t="str">
        <f t="shared" si="46"/>
        <v>C-170.193</v>
      </c>
      <c r="P488" t="str">
        <f t="shared" si="47"/>
        <v/>
      </c>
    </row>
    <row r="489" spans="1:16" x14ac:dyDescent="0.25">
      <c r="A489">
        <v>6</v>
      </c>
      <c r="B489">
        <v>12</v>
      </c>
      <c r="C489" t="s">
        <v>50</v>
      </c>
      <c r="D489">
        <v>0</v>
      </c>
      <c r="E489">
        <v>92</v>
      </c>
      <c r="F489" t="s">
        <v>17</v>
      </c>
      <c r="G489">
        <v>2</v>
      </c>
      <c r="H489" t="s">
        <v>12</v>
      </c>
      <c r="I489">
        <v>100</v>
      </c>
      <c r="K489">
        <f t="shared" si="42"/>
        <v>18</v>
      </c>
      <c r="L489" t="str">
        <f t="shared" si="43"/>
        <v>C-18</v>
      </c>
      <c r="M489">
        <f t="shared" si="44"/>
        <v>9.1999999999999998E-2</v>
      </c>
      <c r="N489">
        <f t="shared" si="45"/>
        <v>7.5342084843472312</v>
      </c>
      <c r="O489" t="str">
        <f t="shared" si="46"/>
        <v>C-180.092</v>
      </c>
      <c r="P489" t="str">
        <f t="shared" si="47"/>
        <v/>
      </c>
    </row>
    <row r="490" spans="1:16" x14ac:dyDescent="0.25">
      <c r="A490">
        <v>6</v>
      </c>
      <c r="B490">
        <v>13</v>
      </c>
      <c r="C490" t="s">
        <v>47</v>
      </c>
      <c r="D490">
        <v>0</v>
      </c>
      <c r="E490">
        <v>46.3</v>
      </c>
      <c r="F490" t="s">
        <v>17</v>
      </c>
      <c r="G490">
        <v>2.2999999999999998</v>
      </c>
      <c r="H490" t="s">
        <v>12</v>
      </c>
      <c r="I490">
        <v>100</v>
      </c>
      <c r="K490">
        <f t="shared" si="42"/>
        <v>19</v>
      </c>
      <c r="L490" t="str">
        <f t="shared" si="43"/>
        <v>C-19</v>
      </c>
      <c r="M490">
        <f t="shared" si="44"/>
        <v>4.6300000000000001E-2</v>
      </c>
      <c r="N490">
        <f t="shared" si="45"/>
        <v>14.970781437579811</v>
      </c>
      <c r="O490" t="str">
        <f t="shared" si="46"/>
        <v>C-190.0463</v>
      </c>
      <c r="P490" t="str">
        <f t="shared" si="47"/>
        <v/>
      </c>
    </row>
    <row r="491" spans="1:16" x14ac:dyDescent="0.25">
      <c r="A491">
        <v>6</v>
      </c>
      <c r="B491">
        <v>14</v>
      </c>
      <c r="C491" t="s">
        <v>46</v>
      </c>
      <c r="D491">
        <v>0</v>
      </c>
      <c r="E491">
        <v>16</v>
      </c>
      <c r="F491" t="s">
        <v>17</v>
      </c>
      <c r="G491">
        <v>3</v>
      </c>
      <c r="H491" t="s">
        <v>12</v>
      </c>
      <c r="I491">
        <v>100</v>
      </c>
      <c r="K491">
        <f t="shared" si="42"/>
        <v>20</v>
      </c>
      <c r="L491" t="str">
        <f t="shared" si="43"/>
        <v>C-20</v>
      </c>
      <c r="M491">
        <f t="shared" si="44"/>
        <v>1.6E-2</v>
      </c>
      <c r="N491">
        <f t="shared" si="45"/>
        <v>43.321698784996578</v>
      </c>
      <c r="O491" t="str">
        <f t="shared" si="46"/>
        <v>C-200.016</v>
      </c>
      <c r="P491" t="str">
        <f t="shared" si="47"/>
        <v/>
      </c>
    </row>
    <row r="492" spans="1:16" x14ac:dyDescent="0.25">
      <c r="A492">
        <v>6</v>
      </c>
      <c r="B492">
        <v>16</v>
      </c>
      <c r="C492" t="s">
        <v>48</v>
      </c>
      <c r="D492">
        <v>0</v>
      </c>
      <c r="E492">
        <v>6.1</v>
      </c>
      <c r="F492" t="s">
        <v>17</v>
      </c>
      <c r="G492">
        <f>1.4-1.2</f>
        <v>0.19999999999999996</v>
      </c>
      <c r="H492" t="s">
        <v>12</v>
      </c>
      <c r="I492">
        <v>100</v>
      </c>
      <c r="K492">
        <f t="shared" si="42"/>
        <v>22</v>
      </c>
      <c r="L492" t="str">
        <f t="shared" si="43"/>
        <v>C-22</v>
      </c>
      <c r="M492">
        <f t="shared" si="44"/>
        <v>6.0999999999999995E-3</v>
      </c>
      <c r="N492">
        <f t="shared" si="45"/>
        <v>113.63068533769595</v>
      </c>
      <c r="O492" t="str">
        <f t="shared" si="46"/>
        <v>C-220.0061</v>
      </c>
      <c r="P492" t="str">
        <f t="shared" si="47"/>
        <v/>
      </c>
    </row>
    <row r="493" spans="1:16" x14ac:dyDescent="0.25">
      <c r="A493">
        <v>6</v>
      </c>
      <c r="B493">
        <v>3</v>
      </c>
      <c r="C493" t="s">
        <v>40</v>
      </c>
      <c r="D493">
        <v>0</v>
      </c>
      <c r="E493">
        <v>126.5</v>
      </c>
      <c r="F493" t="s">
        <v>17</v>
      </c>
      <c r="G493">
        <v>0.9</v>
      </c>
      <c r="H493" t="s">
        <v>36</v>
      </c>
      <c r="I493">
        <v>100</v>
      </c>
      <c r="K493">
        <f t="shared" si="42"/>
        <v>9</v>
      </c>
      <c r="L493" t="str">
        <f t="shared" si="43"/>
        <v>C-9</v>
      </c>
      <c r="M493">
        <f t="shared" si="44"/>
        <v>0.1265</v>
      </c>
      <c r="N493">
        <f t="shared" si="45"/>
        <v>5.4794243522525319</v>
      </c>
      <c r="O493" t="str">
        <f t="shared" si="46"/>
        <v>C-90.1265</v>
      </c>
      <c r="P493" t="str">
        <f t="shared" si="47"/>
        <v/>
      </c>
    </row>
    <row r="494" spans="1:16" x14ac:dyDescent="0.25">
      <c r="A494">
        <v>20</v>
      </c>
      <c r="B494">
        <v>15</v>
      </c>
      <c r="C494" t="s">
        <v>268</v>
      </c>
      <c r="D494">
        <v>0</v>
      </c>
      <c r="E494">
        <v>25.7</v>
      </c>
      <c r="F494" t="s">
        <v>17</v>
      </c>
      <c r="G494">
        <v>0.2</v>
      </c>
      <c r="H494" t="s">
        <v>36</v>
      </c>
      <c r="I494">
        <v>100</v>
      </c>
      <c r="K494">
        <f t="shared" si="42"/>
        <v>35</v>
      </c>
      <c r="L494" t="str">
        <f t="shared" si="43"/>
        <v>CA-35</v>
      </c>
      <c r="M494">
        <f t="shared" si="44"/>
        <v>2.5700000000000001E-2</v>
      </c>
      <c r="N494">
        <f t="shared" si="45"/>
        <v>26.970707414783863</v>
      </c>
      <c r="O494" t="str">
        <f t="shared" si="46"/>
        <v>CA-350.0257</v>
      </c>
      <c r="P494" t="str">
        <f t="shared" si="47"/>
        <v/>
      </c>
    </row>
    <row r="495" spans="1:16" x14ac:dyDescent="0.25">
      <c r="A495">
        <v>20</v>
      </c>
      <c r="B495">
        <v>16</v>
      </c>
      <c r="C495" t="s">
        <v>267</v>
      </c>
      <c r="D495">
        <v>0</v>
      </c>
      <c r="E495">
        <v>100.8</v>
      </c>
      <c r="F495" t="s">
        <v>17</v>
      </c>
      <c r="G495">
        <v>1.3</v>
      </c>
      <c r="H495" t="s">
        <v>36</v>
      </c>
      <c r="I495">
        <v>100</v>
      </c>
      <c r="K495">
        <f t="shared" si="42"/>
        <v>36</v>
      </c>
      <c r="L495" t="str">
        <f t="shared" si="43"/>
        <v>CA-36</v>
      </c>
      <c r="M495">
        <f t="shared" si="44"/>
        <v>0.1008</v>
      </c>
      <c r="N495">
        <f t="shared" si="45"/>
        <v>6.876460124602632</v>
      </c>
      <c r="O495" t="str">
        <f t="shared" si="46"/>
        <v>CA-360.1008</v>
      </c>
      <c r="P495" t="str">
        <f t="shared" si="47"/>
        <v/>
      </c>
    </row>
    <row r="496" spans="1:16" x14ac:dyDescent="0.25">
      <c r="A496">
        <v>20</v>
      </c>
      <c r="B496">
        <v>17</v>
      </c>
      <c r="C496" t="s">
        <v>266</v>
      </c>
      <c r="D496">
        <v>0</v>
      </c>
      <c r="E496">
        <v>181</v>
      </c>
      <c r="F496" t="s">
        <v>17</v>
      </c>
      <c r="G496">
        <v>0.9</v>
      </c>
      <c r="H496" t="s">
        <v>36</v>
      </c>
      <c r="I496">
        <v>100</v>
      </c>
      <c r="K496">
        <f t="shared" si="42"/>
        <v>37</v>
      </c>
      <c r="L496" t="str">
        <f t="shared" si="43"/>
        <v>CA-37</v>
      </c>
      <c r="M496">
        <f t="shared" si="44"/>
        <v>0.18099999999999999</v>
      </c>
      <c r="N496">
        <f t="shared" si="45"/>
        <v>3.829542434032847</v>
      </c>
      <c r="O496" t="str">
        <f t="shared" si="46"/>
        <v>CA-370.181</v>
      </c>
      <c r="P496" t="str">
        <f t="shared" si="47"/>
        <v/>
      </c>
    </row>
    <row r="497" spans="1:16" x14ac:dyDescent="0.25">
      <c r="A497">
        <v>20</v>
      </c>
      <c r="B497">
        <v>18</v>
      </c>
      <c r="C497" t="s">
        <v>265</v>
      </c>
      <c r="D497">
        <v>0</v>
      </c>
      <c r="E497">
        <v>443.77</v>
      </c>
      <c r="F497" t="s">
        <v>17</v>
      </c>
      <c r="G497">
        <v>0.25</v>
      </c>
      <c r="H497" t="s">
        <v>36</v>
      </c>
      <c r="I497">
        <v>100</v>
      </c>
      <c r="K497">
        <f t="shared" si="42"/>
        <v>38</v>
      </c>
      <c r="L497" t="str">
        <f t="shared" si="43"/>
        <v>CA-38</v>
      </c>
      <c r="M497">
        <f t="shared" si="44"/>
        <v>0.44377</v>
      </c>
      <c r="N497">
        <f t="shared" si="45"/>
        <v>1.5619514175359879</v>
      </c>
      <c r="O497" t="str">
        <f t="shared" si="46"/>
        <v>CA-380.44377</v>
      </c>
      <c r="P497" t="str">
        <f t="shared" si="47"/>
        <v/>
      </c>
    </row>
    <row r="498" spans="1:16" x14ac:dyDescent="0.25">
      <c r="A498">
        <v>20</v>
      </c>
      <c r="B498">
        <v>19</v>
      </c>
      <c r="C498" t="s">
        <v>264</v>
      </c>
      <c r="D498">
        <v>0</v>
      </c>
      <c r="E498">
        <v>860.3</v>
      </c>
      <c r="F498" t="s">
        <v>17</v>
      </c>
      <c r="G498">
        <v>0.8</v>
      </c>
      <c r="H498" t="s">
        <v>36</v>
      </c>
      <c r="I498">
        <v>100</v>
      </c>
      <c r="K498">
        <f t="shared" si="42"/>
        <v>39</v>
      </c>
      <c r="L498" t="str">
        <f t="shared" si="43"/>
        <v>CA-39</v>
      </c>
      <c r="M498">
        <f t="shared" si="44"/>
        <v>0.86029999999999995</v>
      </c>
      <c r="N498">
        <f t="shared" si="45"/>
        <v>0.8057040341275663</v>
      </c>
      <c r="O498" t="str">
        <f t="shared" si="46"/>
        <v>CA-390.8603</v>
      </c>
      <c r="P498" t="str">
        <f t="shared" si="47"/>
        <v/>
      </c>
    </row>
    <row r="499" spans="1:16" x14ac:dyDescent="0.25">
      <c r="A499">
        <v>20</v>
      </c>
      <c r="B499">
        <v>21</v>
      </c>
      <c r="C499" t="s">
        <v>275</v>
      </c>
      <c r="D499">
        <v>0</v>
      </c>
      <c r="E499" s="1">
        <v>99400</v>
      </c>
      <c r="F499" t="s">
        <v>14</v>
      </c>
      <c r="G499" s="1">
        <v>1500</v>
      </c>
      <c r="H499" t="s">
        <v>26</v>
      </c>
      <c r="I499">
        <v>100</v>
      </c>
      <c r="K499">
        <f t="shared" si="42"/>
        <v>41</v>
      </c>
      <c r="L499" t="str">
        <f t="shared" si="43"/>
        <v>CA-41</v>
      </c>
      <c r="M499">
        <f t="shared" si="44"/>
        <v>3136825440000</v>
      </c>
      <c r="N499">
        <f t="shared" si="45"/>
        <v>2.2097091273269745E-13</v>
      </c>
      <c r="O499" t="str">
        <f t="shared" si="46"/>
        <v>CA-413136825440000</v>
      </c>
      <c r="P499" t="str">
        <f t="shared" si="47"/>
        <v/>
      </c>
    </row>
    <row r="500" spans="1:16" x14ac:dyDescent="0.25">
      <c r="A500">
        <v>20</v>
      </c>
      <c r="B500">
        <v>25</v>
      </c>
      <c r="C500" t="s">
        <v>274</v>
      </c>
      <c r="D500">
        <v>0</v>
      </c>
      <c r="E500">
        <v>162.61000000000001</v>
      </c>
      <c r="F500" t="s">
        <v>25</v>
      </c>
      <c r="G500">
        <v>0.09</v>
      </c>
      <c r="H500" t="s">
        <v>12</v>
      </c>
      <c r="I500">
        <v>100</v>
      </c>
      <c r="K500">
        <f t="shared" si="42"/>
        <v>45</v>
      </c>
      <c r="L500" t="str">
        <f t="shared" si="43"/>
        <v>CA-45</v>
      </c>
      <c r="M500">
        <f t="shared" si="44"/>
        <v>14049504.000000002</v>
      </c>
      <c r="N500">
        <f t="shared" si="45"/>
        <v>4.9336060586903648E-8</v>
      </c>
      <c r="O500" t="str">
        <f t="shared" si="46"/>
        <v>CA-4514049504</v>
      </c>
      <c r="P500" t="str">
        <f t="shared" si="47"/>
        <v/>
      </c>
    </row>
    <row r="501" spans="1:16" x14ac:dyDescent="0.25">
      <c r="A501">
        <v>20</v>
      </c>
      <c r="B501">
        <v>27</v>
      </c>
      <c r="C501" t="s">
        <v>273</v>
      </c>
      <c r="D501">
        <v>0</v>
      </c>
      <c r="E501">
        <v>4.5359999999999996</v>
      </c>
      <c r="F501" t="s">
        <v>25</v>
      </c>
      <c r="G501">
        <v>2E-3</v>
      </c>
      <c r="H501" t="s">
        <v>12</v>
      </c>
      <c r="I501">
        <v>100</v>
      </c>
      <c r="K501">
        <f t="shared" si="42"/>
        <v>47</v>
      </c>
      <c r="L501" t="str">
        <f t="shared" si="43"/>
        <v>CA-47</v>
      </c>
      <c r="M501">
        <f t="shared" si="44"/>
        <v>391910.39999999997</v>
      </c>
      <c r="N501">
        <f t="shared" si="45"/>
        <v>1.7686368633237223E-6</v>
      </c>
      <c r="O501" t="str">
        <f t="shared" si="46"/>
        <v>CA-47391910.4</v>
      </c>
      <c r="P501" t="str">
        <f t="shared" si="47"/>
        <v/>
      </c>
    </row>
    <row r="502" spans="1:16" x14ac:dyDescent="0.25">
      <c r="A502">
        <v>20</v>
      </c>
      <c r="B502">
        <v>28</v>
      </c>
      <c r="C502" t="s">
        <v>270</v>
      </c>
      <c r="D502">
        <v>0</v>
      </c>
      <c r="E502" s="1">
        <v>5.6E+19</v>
      </c>
      <c r="F502" t="s">
        <v>14</v>
      </c>
      <c r="G502" t="s">
        <v>271</v>
      </c>
      <c r="H502" t="s">
        <v>272</v>
      </c>
      <c r="K502">
        <f t="shared" si="42"/>
        <v>48</v>
      </c>
      <c r="L502" t="str">
        <f t="shared" si="43"/>
        <v>CA-48</v>
      </c>
      <c r="M502">
        <f t="shared" si="44"/>
        <v>1.7672256000000001E+27</v>
      </c>
      <c r="N502">
        <f t="shared" si="45"/>
        <v>3.9222337010053794E-28</v>
      </c>
      <c r="O502" t="str">
        <f t="shared" si="46"/>
        <v>CA-481.7672256E+27</v>
      </c>
      <c r="P502" t="str">
        <f t="shared" si="47"/>
        <v/>
      </c>
    </row>
    <row r="503" spans="1:16" x14ac:dyDescent="0.25">
      <c r="A503">
        <v>20</v>
      </c>
      <c r="B503">
        <v>29</v>
      </c>
      <c r="C503" t="s">
        <v>269</v>
      </c>
      <c r="D503">
        <v>0</v>
      </c>
      <c r="E503">
        <v>8.718</v>
      </c>
      <c r="F503" t="s">
        <v>43</v>
      </c>
      <c r="G503">
        <v>6.0000000000000001E-3</v>
      </c>
      <c r="H503" t="s">
        <v>12</v>
      </c>
      <c r="I503">
        <v>100</v>
      </c>
      <c r="K503">
        <f t="shared" si="42"/>
        <v>49</v>
      </c>
      <c r="L503" t="str">
        <f t="shared" si="43"/>
        <v>CA-49</v>
      </c>
      <c r="M503">
        <f t="shared" si="44"/>
        <v>523.08000000000004</v>
      </c>
      <c r="N503">
        <f t="shared" si="45"/>
        <v>1.3251265209144783E-3</v>
      </c>
      <c r="O503" t="str">
        <f t="shared" si="46"/>
        <v>CA-49523.08</v>
      </c>
      <c r="P503" t="str">
        <f t="shared" si="47"/>
        <v/>
      </c>
    </row>
    <row r="504" spans="1:16" x14ac:dyDescent="0.25">
      <c r="A504">
        <v>20</v>
      </c>
      <c r="B504">
        <v>30</v>
      </c>
      <c r="C504" t="s">
        <v>263</v>
      </c>
      <c r="D504">
        <v>0</v>
      </c>
      <c r="E504">
        <v>13.45</v>
      </c>
      <c r="F504" t="s">
        <v>11</v>
      </c>
      <c r="G504">
        <v>7.0000000000000007E-2</v>
      </c>
      <c r="H504" t="s">
        <v>12</v>
      </c>
      <c r="I504">
        <v>100</v>
      </c>
      <c r="K504">
        <f t="shared" si="42"/>
        <v>50</v>
      </c>
      <c r="L504" t="str">
        <f t="shared" si="43"/>
        <v>CA-50</v>
      </c>
      <c r="M504">
        <f t="shared" si="44"/>
        <v>13.45</v>
      </c>
      <c r="N504">
        <f t="shared" si="45"/>
        <v>5.1535106361334224E-2</v>
      </c>
      <c r="O504" t="str">
        <f t="shared" si="46"/>
        <v>CA-5013.45</v>
      </c>
      <c r="P504" t="str">
        <f t="shared" si="47"/>
        <v/>
      </c>
    </row>
    <row r="505" spans="1:16" x14ac:dyDescent="0.25">
      <c r="A505">
        <v>20</v>
      </c>
      <c r="B505">
        <v>31</v>
      </c>
      <c r="C505" t="s">
        <v>262</v>
      </c>
      <c r="D505">
        <v>0</v>
      </c>
      <c r="E505">
        <v>10</v>
      </c>
      <c r="F505" t="s">
        <v>11</v>
      </c>
      <c r="G505">
        <v>0.8</v>
      </c>
      <c r="H505" t="s">
        <v>12</v>
      </c>
      <c r="I505">
        <v>100</v>
      </c>
      <c r="K505">
        <f t="shared" si="42"/>
        <v>51</v>
      </c>
      <c r="L505" t="str">
        <f t="shared" si="43"/>
        <v>CA-51</v>
      </c>
      <c r="M505">
        <f t="shared" si="44"/>
        <v>10</v>
      </c>
      <c r="N505">
        <f t="shared" si="45"/>
        <v>6.9314718055994526E-2</v>
      </c>
      <c r="O505" t="str">
        <f t="shared" si="46"/>
        <v>CA-5110</v>
      </c>
      <c r="P505" t="str">
        <f t="shared" si="47"/>
        <v/>
      </c>
    </row>
    <row r="506" spans="1:16" x14ac:dyDescent="0.25">
      <c r="A506">
        <v>20</v>
      </c>
      <c r="B506">
        <v>32</v>
      </c>
      <c r="C506" t="s">
        <v>261</v>
      </c>
      <c r="D506">
        <v>0</v>
      </c>
      <c r="E506">
        <v>4.5999999999999996</v>
      </c>
      <c r="F506" t="s">
        <v>11</v>
      </c>
      <c r="G506">
        <v>0.3</v>
      </c>
      <c r="H506" t="s">
        <v>12</v>
      </c>
      <c r="I506">
        <v>100</v>
      </c>
      <c r="K506">
        <f t="shared" si="42"/>
        <v>52</v>
      </c>
      <c r="L506" t="str">
        <f t="shared" si="43"/>
        <v>CA-52</v>
      </c>
      <c r="M506">
        <f t="shared" si="44"/>
        <v>4.5999999999999996</v>
      </c>
      <c r="N506">
        <f t="shared" si="45"/>
        <v>0.15068416968694465</v>
      </c>
      <c r="O506" t="str">
        <f t="shared" si="46"/>
        <v>CA-524.6</v>
      </c>
      <c r="P506" t="str">
        <f t="shared" si="47"/>
        <v/>
      </c>
    </row>
    <row r="507" spans="1:16" x14ac:dyDescent="0.25">
      <c r="A507">
        <v>20</v>
      </c>
      <c r="B507">
        <v>33</v>
      </c>
      <c r="C507" t="s">
        <v>260</v>
      </c>
      <c r="D507">
        <v>0</v>
      </c>
      <c r="E507">
        <v>461</v>
      </c>
      <c r="F507" t="s">
        <v>17</v>
      </c>
      <c r="G507">
        <v>90</v>
      </c>
      <c r="H507" t="s">
        <v>12</v>
      </c>
      <c r="I507">
        <v>100</v>
      </c>
      <c r="K507">
        <f t="shared" si="42"/>
        <v>53</v>
      </c>
      <c r="L507" t="str">
        <f t="shared" si="43"/>
        <v>CA-53</v>
      </c>
      <c r="M507">
        <f t="shared" si="44"/>
        <v>0.46100000000000002</v>
      </c>
      <c r="N507">
        <f t="shared" si="45"/>
        <v>1.5035730597829615</v>
      </c>
      <c r="O507" t="str">
        <f t="shared" si="46"/>
        <v>CA-530.461</v>
      </c>
      <c r="P507" t="str">
        <f t="shared" si="47"/>
        <v/>
      </c>
    </row>
    <row r="508" spans="1:16" x14ac:dyDescent="0.25">
      <c r="A508">
        <v>20</v>
      </c>
      <c r="B508">
        <v>34</v>
      </c>
      <c r="C508" t="s">
        <v>259</v>
      </c>
      <c r="D508">
        <v>0</v>
      </c>
      <c r="E508">
        <v>90</v>
      </c>
      <c r="F508" t="s">
        <v>17</v>
      </c>
      <c r="G508">
        <v>8</v>
      </c>
      <c r="H508" t="s">
        <v>12</v>
      </c>
      <c r="I508">
        <v>100</v>
      </c>
      <c r="K508">
        <f t="shared" si="42"/>
        <v>54</v>
      </c>
      <c r="L508" t="str">
        <f t="shared" si="43"/>
        <v>CA-54</v>
      </c>
      <c r="M508">
        <f t="shared" si="44"/>
        <v>0.09</v>
      </c>
      <c r="N508">
        <f t="shared" si="45"/>
        <v>7.7016353395549482</v>
      </c>
      <c r="O508" t="str">
        <f t="shared" si="46"/>
        <v>CA-540.09</v>
      </c>
      <c r="P508" t="str">
        <f t="shared" si="47"/>
        <v/>
      </c>
    </row>
    <row r="509" spans="1:16" x14ac:dyDescent="0.25">
      <c r="A509">
        <v>20</v>
      </c>
      <c r="B509">
        <v>35</v>
      </c>
      <c r="C509" t="s">
        <v>258</v>
      </c>
      <c r="D509">
        <v>0</v>
      </c>
      <c r="E509">
        <v>22</v>
      </c>
      <c r="F509" t="s">
        <v>17</v>
      </c>
      <c r="G509">
        <v>2</v>
      </c>
      <c r="H509" t="s">
        <v>12</v>
      </c>
      <c r="I509">
        <v>100</v>
      </c>
      <c r="K509">
        <f t="shared" si="42"/>
        <v>55</v>
      </c>
      <c r="L509" t="str">
        <f t="shared" si="43"/>
        <v>CA-55</v>
      </c>
      <c r="M509">
        <f t="shared" si="44"/>
        <v>2.1999999999999999E-2</v>
      </c>
      <c r="N509">
        <f t="shared" si="45"/>
        <v>31.506690025452059</v>
      </c>
      <c r="O509" t="str">
        <f t="shared" si="46"/>
        <v>CA-550.022</v>
      </c>
      <c r="P509" t="str">
        <f t="shared" si="47"/>
        <v/>
      </c>
    </row>
    <row r="510" spans="1:16" x14ac:dyDescent="0.25">
      <c r="A510">
        <v>20</v>
      </c>
      <c r="B510">
        <v>36</v>
      </c>
      <c r="C510" t="s">
        <v>257</v>
      </c>
      <c r="D510">
        <v>0</v>
      </c>
      <c r="E510">
        <v>11</v>
      </c>
      <c r="F510" t="s">
        <v>17</v>
      </c>
      <c r="G510">
        <v>2</v>
      </c>
      <c r="H510" t="s">
        <v>12</v>
      </c>
      <c r="I510">
        <v>100</v>
      </c>
      <c r="K510">
        <f t="shared" si="42"/>
        <v>56</v>
      </c>
      <c r="L510" t="str">
        <f t="shared" si="43"/>
        <v>CA-56</v>
      </c>
      <c r="M510">
        <f t="shared" si="44"/>
        <v>1.0999999999999999E-2</v>
      </c>
      <c r="N510">
        <f t="shared" si="45"/>
        <v>63.013380050904118</v>
      </c>
      <c r="O510" t="str">
        <f t="shared" si="46"/>
        <v>CA-560.011</v>
      </c>
      <c r="P510" t="str">
        <f t="shared" si="47"/>
        <v/>
      </c>
    </row>
    <row r="511" spans="1:16" x14ac:dyDescent="0.25">
      <c r="A511">
        <v>48</v>
      </c>
      <c r="B511">
        <v>52</v>
      </c>
      <c r="C511" t="s">
        <v>1050</v>
      </c>
      <c r="D511">
        <v>0</v>
      </c>
      <c r="E511">
        <v>49.1</v>
      </c>
      <c r="F511" t="s">
        <v>11</v>
      </c>
      <c r="G511">
        <v>0.5</v>
      </c>
      <c r="H511" t="s">
        <v>36</v>
      </c>
      <c r="I511">
        <v>100</v>
      </c>
      <c r="K511">
        <f t="shared" si="42"/>
        <v>100</v>
      </c>
      <c r="L511" t="str">
        <f t="shared" si="43"/>
        <v>CD-100</v>
      </c>
      <c r="M511">
        <f t="shared" si="44"/>
        <v>49.1</v>
      </c>
      <c r="N511">
        <f t="shared" si="45"/>
        <v>1.4117050520569149E-2</v>
      </c>
      <c r="O511" t="str">
        <f t="shared" si="46"/>
        <v>CD-10049.1</v>
      </c>
      <c r="P511" t="str">
        <f t="shared" si="47"/>
        <v/>
      </c>
    </row>
    <row r="512" spans="1:16" x14ac:dyDescent="0.25">
      <c r="A512">
        <v>48</v>
      </c>
      <c r="B512">
        <v>53</v>
      </c>
      <c r="C512" t="s">
        <v>1047</v>
      </c>
      <c r="D512">
        <v>0</v>
      </c>
      <c r="E512">
        <v>1.36</v>
      </c>
      <c r="F512" t="s">
        <v>43</v>
      </c>
      <c r="G512">
        <v>0.05</v>
      </c>
      <c r="H512" t="s">
        <v>36</v>
      </c>
      <c r="I512">
        <v>100</v>
      </c>
      <c r="K512">
        <f t="shared" si="42"/>
        <v>101</v>
      </c>
      <c r="L512" t="str">
        <f t="shared" si="43"/>
        <v>CD-101</v>
      </c>
      <c r="M512">
        <f t="shared" si="44"/>
        <v>81.600000000000009</v>
      </c>
      <c r="N512">
        <f t="shared" si="45"/>
        <v>8.4944507421561913E-3</v>
      </c>
      <c r="O512" t="str">
        <f t="shared" si="46"/>
        <v>CD-10181.6</v>
      </c>
      <c r="P512" t="str">
        <f t="shared" si="47"/>
        <v/>
      </c>
    </row>
    <row r="513" spans="1:16" x14ac:dyDescent="0.25">
      <c r="A513">
        <v>48</v>
      </c>
      <c r="B513">
        <v>54</v>
      </c>
      <c r="C513" t="s">
        <v>1048</v>
      </c>
      <c r="D513">
        <v>0</v>
      </c>
      <c r="E513">
        <v>5.5</v>
      </c>
      <c r="F513" t="s">
        <v>43</v>
      </c>
      <c r="G513">
        <v>0.5</v>
      </c>
      <c r="H513" t="s">
        <v>36</v>
      </c>
      <c r="I513">
        <v>100</v>
      </c>
      <c r="K513">
        <f t="shared" si="42"/>
        <v>102</v>
      </c>
      <c r="L513" t="str">
        <f t="shared" si="43"/>
        <v>CD-102</v>
      </c>
      <c r="M513">
        <f t="shared" si="44"/>
        <v>330</v>
      </c>
      <c r="N513">
        <f t="shared" si="45"/>
        <v>2.1004460016968039E-3</v>
      </c>
      <c r="O513" t="str">
        <f t="shared" si="46"/>
        <v>CD-102330</v>
      </c>
      <c r="P513" t="str">
        <f t="shared" si="47"/>
        <v/>
      </c>
    </row>
    <row r="514" spans="1:16" x14ac:dyDescent="0.25">
      <c r="A514">
        <v>48</v>
      </c>
      <c r="B514">
        <v>55</v>
      </c>
      <c r="C514" t="s">
        <v>1054</v>
      </c>
      <c r="D514">
        <v>0</v>
      </c>
      <c r="E514">
        <v>7.5</v>
      </c>
      <c r="F514" t="s">
        <v>43</v>
      </c>
      <c r="G514">
        <v>0.2</v>
      </c>
      <c r="H514" t="s">
        <v>36</v>
      </c>
      <c r="I514">
        <v>100</v>
      </c>
      <c r="K514">
        <f t="shared" ref="K514:K577" si="48">A514+B514</f>
        <v>103</v>
      </c>
      <c r="L514" t="str">
        <f t="shared" ref="L514:L577" si="49">UPPER(SUBSTITUTE(C514,K514,""))&amp;"-"&amp;K514&amp;IF(H514="IT","M","")</f>
        <v>CD-103</v>
      </c>
      <c r="M514">
        <f t="shared" ref="M514:M577" si="50">E514*VLOOKUP(F514,_TimeConvert,2,FALSE)</f>
        <v>450</v>
      </c>
      <c r="N514">
        <f t="shared" ref="N514:N577" si="51">LN(2)/M514</f>
        <v>1.5403270679109895E-3</v>
      </c>
      <c r="O514" t="str">
        <f t="shared" ref="O514:O577" si="52">L514&amp;M514</f>
        <v>CD-103450</v>
      </c>
      <c r="P514" t="str">
        <f t="shared" ref="P514:P577" si="53">IF(AND(RIGHT(L515,1)="M",M514=M515),"Delete","")</f>
        <v/>
      </c>
    </row>
    <row r="515" spans="1:16" x14ac:dyDescent="0.25">
      <c r="A515">
        <v>48</v>
      </c>
      <c r="B515">
        <v>56</v>
      </c>
      <c r="C515" t="s">
        <v>1055</v>
      </c>
      <c r="D515">
        <v>0</v>
      </c>
      <c r="E515">
        <v>57.8</v>
      </c>
      <c r="F515" t="s">
        <v>43</v>
      </c>
      <c r="G515">
        <v>0.8</v>
      </c>
      <c r="H515" t="s">
        <v>36</v>
      </c>
      <c r="I515">
        <v>100</v>
      </c>
      <c r="K515">
        <f t="shared" si="48"/>
        <v>104</v>
      </c>
      <c r="L515" t="str">
        <f t="shared" si="49"/>
        <v>CD-104</v>
      </c>
      <c r="M515">
        <f t="shared" si="50"/>
        <v>3468</v>
      </c>
      <c r="N515">
        <f t="shared" si="51"/>
        <v>1.9986942922720451E-4</v>
      </c>
      <c r="O515" t="str">
        <f t="shared" si="52"/>
        <v>CD-1043468</v>
      </c>
      <c r="P515" t="str">
        <f t="shared" si="53"/>
        <v/>
      </c>
    </row>
    <row r="516" spans="1:16" x14ac:dyDescent="0.25">
      <c r="A516">
        <v>48</v>
      </c>
      <c r="B516">
        <v>57</v>
      </c>
      <c r="C516" t="s">
        <v>1053</v>
      </c>
      <c r="D516">
        <v>0</v>
      </c>
      <c r="E516">
        <v>55.4</v>
      </c>
      <c r="F516" t="s">
        <v>43</v>
      </c>
      <c r="G516">
        <v>0.4</v>
      </c>
      <c r="H516" t="s">
        <v>36</v>
      </c>
      <c r="I516">
        <v>100</v>
      </c>
      <c r="K516">
        <f t="shared" si="48"/>
        <v>105</v>
      </c>
      <c r="L516" t="str">
        <f t="shared" si="49"/>
        <v>CD-105</v>
      </c>
      <c r="M516">
        <f t="shared" si="50"/>
        <v>3324</v>
      </c>
      <c r="N516">
        <f t="shared" si="51"/>
        <v>2.0852803265942999E-4</v>
      </c>
      <c r="O516" t="str">
        <f t="shared" si="52"/>
        <v>CD-1053324</v>
      </c>
      <c r="P516" t="str">
        <f t="shared" si="53"/>
        <v/>
      </c>
    </row>
    <row r="517" spans="1:16" x14ac:dyDescent="0.25">
      <c r="A517">
        <v>48</v>
      </c>
      <c r="B517">
        <v>59</v>
      </c>
      <c r="C517" t="s">
        <v>1052</v>
      </c>
      <c r="D517">
        <v>0</v>
      </c>
      <c r="E517">
        <v>6.52</v>
      </c>
      <c r="F517" t="s">
        <v>109</v>
      </c>
      <c r="G517">
        <v>0.02</v>
      </c>
      <c r="H517" t="s">
        <v>36</v>
      </c>
      <c r="I517">
        <v>100</v>
      </c>
      <c r="K517">
        <f t="shared" si="48"/>
        <v>107</v>
      </c>
      <c r="L517" t="str">
        <f t="shared" si="49"/>
        <v>CD-107</v>
      </c>
      <c r="M517">
        <f t="shared" si="50"/>
        <v>23472</v>
      </c>
      <c r="N517">
        <f t="shared" si="51"/>
        <v>2.9530810351054248E-5</v>
      </c>
      <c r="O517" t="str">
        <f t="shared" si="52"/>
        <v>CD-10723472</v>
      </c>
      <c r="P517" t="str">
        <f t="shared" si="53"/>
        <v/>
      </c>
    </row>
    <row r="518" spans="1:16" x14ac:dyDescent="0.25">
      <c r="A518">
        <v>48</v>
      </c>
      <c r="B518">
        <v>61</v>
      </c>
      <c r="C518" t="s">
        <v>1042</v>
      </c>
      <c r="D518">
        <v>0</v>
      </c>
      <c r="E518">
        <v>461.98</v>
      </c>
      <c r="F518" t="s">
        <v>25</v>
      </c>
      <c r="G518">
        <v>0.31</v>
      </c>
      <c r="H518" t="s">
        <v>26</v>
      </c>
      <c r="I518">
        <v>100</v>
      </c>
      <c r="K518">
        <f t="shared" si="48"/>
        <v>109</v>
      </c>
      <c r="L518" t="str">
        <f t="shared" si="49"/>
        <v>CD-109</v>
      </c>
      <c r="M518">
        <f t="shared" si="50"/>
        <v>39915072</v>
      </c>
      <c r="N518">
        <f t="shared" si="51"/>
        <v>1.7365550049864506E-8</v>
      </c>
      <c r="O518" t="str">
        <f t="shared" si="52"/>
        <v>CD-10939915072</v>
      </c>
      <c r="P518" t="str">
        <f t="shared" si="53"/>
        <v/>
      </c>
    </row>
    <row r="519" spans="1:16" x14ac:dyDescent="0.25">
      <c r="A519">
        <v>48</v>
      </c>
      <c r="B519">
        <v>63</v>
      </c>
      <c r="C519" t="s">
        <v>1041</v>
      </c>
      <c r="D519">
        <v>0.39621400000000001</v>
      </c>
      <c r="E519">
        <v>48.5</v>
      </c>
      <c r="F519" t="s">
        <v>43</v>
      </c>
      <c r="G519">
        <v>0.09</v>
      </c>
      <c r="H519" t="s">
        <v>77</v>
      </c>
      <c r="I519">
        <v>100</v>
      </c>
      <c r="K519">
        <f t="shared" si="48"/>
        <v>111</v>
      </c>
      <c r="L519" t="str">
        <f t="shared" si="49"/>
        <v>CD-111M</v>
      </c>
      <c r="M519">
        <f t="shared" si="50"/>
        <v>2910</v>
      </c>
      <c r="N519">
        <f t="shared" si="51"/>
        <v>2.3819490740891591E-4</v>
      </c>
      <c r="O519" t="str">
        <f t="shared" si="52"/>
        <v>CD-111M2910</v>
      </c>
      <c r="P519" t="str">
        <f t="shared" si="53"/>
        <v/>
      </c>
    </row>
    <row r="520" spans="1:16" x14ac:dyDescent="0.25">
      <c r="A520">
        <v>48</v>
      </c>
      <c r="B520">
        <v>65</v>
      </c>
      <c r="C520" t="s">
        <v>1040</v>
      </c>
      <c r="D520">
        <v>0</v>
      </c>
      <c r="E520" s="1">
        <v>8040000000000000</v>
      </c>
      <c r="F520" t="s">
        <v>14</v>
      </c>
      <c r="G520" s="1">
        <v>50000000000000</v>
      </c>
      <c r="H520" t="s">
        <v>12</v>
      </c>
      <c r="I520">
        <v>100</v>
      </c>
      <c r="K520">
        <f t="shared" si="48"/>
        <v>113</v>
      </c>
      <c r="L520" t="str">
        <f t="shared" si="49"/>
        <v>CD-113</v>
      </c>
      <c r="M520">
        <f t="shared" si="50"/>
        <v>2.53723104E+23</v>
      </c>
      <c r="N520">
        <f t="shared" si="51"/>
        <v>2.7319040703520057E-24</v>
      </c>
      <c r="O520" t="str">
        <f t="shared" si="52"/>
        <v>CD-1132.53723104E+23</v>
      </c>
      <c r="P520" t="str">
        <f t="shared" si="53"/>
        <v/>
      </c>
    </row>
    <row r="521" spans="1:16" x14ac:dyDescent="0.25">
      <c r="A521">
        <v>48</v>
      </c>
      <c r="B521">
        <v>65</v>
      </c>
      <c r="C521" t="s">
        <v>1040</v>
      </c>
      <c r="D521">
        <v>0.26354</v>
      </c>
      <c r="E521">
        <v>13.89</v>
      </c>
      <c r="F521" t="s">
        <v>14</v>
      </c>
      <c r="G521">
        <v>0.16</v>
      </c>
      <c r="H521" t="s">
        <v>77</v>
      </c>
      <c r="I521">
        <v>9.64E-2</v>
      </c>
      <c r="J521">
        <v>1.9E-3</v>
      </c>
      <c r="K521">
        <f t="shared" si="48"/>
        <v>113</v>
      </c>
      <c r="L521" t="str">
        <f t="shared" si="49"/>
        <v>CD-113M</v>
      </c>
      <c r="M521">
        <f t="shared" si="50"/>
        <v>438335064</v>
      </c>
      <c r="N521">
        <f t="shared" si="51"/>
        <v>1.5813181227955456E-9</v>
      </c>
      <c r="O521" t="str">
        <f t="shared" si="52"/>
        <v>CD-113M438335064</v>
      </c>
      <c r="P521" t="str">
        <f t="shared" si="53"/>
        <v/>
      </c>
    </row>
    <row r="522" spans="1:16" x14ac:dyDescent="0.25">
      <c r="A522">
        <v>48</v>
      </c>
      <c r="B522">
        <v>67</v>
      </c>
      <c r="C522" t="s">
        <v>1046</v>
      </c>
      <c r="D522">
        <v>0</v>
      </c>
      <c r="E522">
        <v>53.4</v>
      </c>
      <c r="F522" t="s">
        <v>109</v>
      </c>
      <c r="G522">
        <v>0.04</v>
      </c>
      <c r="H522" t="s">
        <v>12</v>
      </c>
      <c r="I522">
        <v>100</v>
      </c>
      <c r="K522">
        <f t="shared" si="48"/>
        <v>115</v>
      </c>
      <c r="L522" t="str">
        <f t="shared" si="49"/>
        <v>CD-115</v>
      </c>
      <c r="M522">
        <f t="shared" si="50"/>
        <v>192240</v>
      </c>
      <c r="N522">
        <f t="shared" si="51"/>
        <v>3.6056345222635521E-6</v>
      </c>
      <c r="O522" t="str">
        <f t="shared" si="52"/>
        <v>CD-115192240</v>
      </c>
      <c r="P522" t="str">
        <f t="shared" si="53"/>
        <v/>
      </c>
    </row>
    <row r="523" spans="1:16" x14ac:dyDescent="0.25">
      <c r="A523">
        <v>48</v>
      </c>
      <c r="B523">
        <v>67</v>
      </c>
      <c r="C523" t="s">
        <v>1046</v>
      </c>
      <c r="D523">
        <v>0.18099999999999999</v>
      </c>
      <c r="E523">
        <v>44.6</v>
      </c>
      <c r="F523" t="s">
        <v>25</v>
      </c>
      <c r="G523">
        <v>0.3</v>
      </c>
      <c r="H523" t="s">
        <v>12</v>
      </c>
      <c r="I523">
        <v>100</v>
      </c>
      <c r="K523">
        <f t="shared" si="48"/>
        <v>115</v>
      </c>
      <c r="L523" t="str">
        <f t="shared" si="49"/>
        <v>CD-115</v>
      </c>
      <c r="M523">
        <f t="shared" si="50"/>
        <v>3853440</v>
      </c>
      <c r="N523">
        <f t="shared" si="51"/>
        <v>1.7987750699633193E-7</v>
      </c>
      <c r="O523" t="str">
        <f t="shared" si="52"/>
        <v>CD-1153853440</v>
      </c>
      <c r="P523" t="str">
        <f t="shared" si="53"/>
        <v/>
      </c>
    </row>
    <row r="524" spans="1:16" x14ac:dyDescent="0.25">
      <c r="A524">
        <v>48</v>
      </c>
      <c r="B524">
        <v>68</v>
      </c>
      <c r="C524" t="s">
        <v>1043</v>
      </c>
      <c r="D524">
        <v>0</v>
      </c>
      <c r="E524" s="1">
        <v>2.68E+19</v>
      </c>
      <c r="F524" t="s">
        <v>14</v>
      </c>
      <c r="G524" t="s">
        <v>1044</v>
      </c>
      <c r="H524" t="s">
        <v>272</v>
      </c>
      <c r="I524">
        <v>100</v>
      </c>
      <c r="K524">
        <f t="shared" si="48"/>
        <v>116</v>
      </c>
      <c r="L524" t="str">
        <f t="shared" si="49"/>
        <v>CD-116</v>
      </c>
      <c r="M524">
        <f t="shared" si="50"/>
        <v>8.4574368000000002E+26</v>
      </c>
      <c r="N524">
        <f t="shared" si="51"/>
        <v>8.1957122110560175E-28</v>
      </c>
      <c r="O524" t="str">
        <f t="shared" si="52"/>
        <v>CD-1168.4574368E+26</v>
      </c>
      <c r="P524" t="str">
        <f t="shared" si="53"/>
        <v/>
      </c>
    </row>
    <row r="525" spans="1:16" x14ac:dyDescent="0.25">
      <c r="A525">
        <v>48</v>
      </c>
      <c r="B525">
        <v>69</v>
      </c>
      <c r="C525" t="s">
        <v>1045</v>
      </c>
      <c r="D525">
        <v>0</v>
      </c>
      <c r="E525">
        <v>2.5030000000000001</v>
      </c>
      <c r="F525" t="s">
        <v>109</v>
      </c>
      <c r="G525">
        <v>5.0000000000000001E-3</v>
      </c>
      <c r="H525" t="s">
        <v>12</v>
      </c>
      <c r="I525">
        <v>100</v>
      </c>
      <c r="K525">
        <f t="shared" si="48"/>
        <v>117</v>
      </c>
      <c r="L525" t="str">
        <f t="shared" si="49"/>
        <v>CD-117</v>
      </c>
      <c r="M525">
        <f t="shared" si="50"/>
        <v>9010.8000000000011</v>
      </c>
      <c r="N525">
        <f t="shared" si="51"/>
        <v>7.6924044542098943E-5</v>
      </c>
      <c r="O525" t="str">
        <f t="shared" si="52"/>
        <v>CD-1179010.8</v>
      </c>
      <c r="P525" t="str">
        <f t="shared" si="53"/>
        <v/>
      </c>
    </row>
    <row r="526" spans="1:16" x14ac:dyDescent="0.25">
      <c r="A526">
        <v>48</v>
      </c>
      <c r="B526">
        <v>69</v>
      </c>
      <c r="C526" t="s">
        <v>1045</v>
      </c>
      <c r="D526">
        <v>0.13639999999999999</v>
      </c>
      <c r="E526">
        <v>3.4369999999999998</v>
      </c>
      <c r="F526" t="s">
        <v>109</v>
      </c>
      <c r="G526">
        <v>1.2999999999999999E-2</v>
      </c>
      <c r="H526" t="s">
        <v>12</v>
      </c>
      <c r="I526">
        <v>100</v>
      </c>
      <c r="K526">
        <f t="shared" si="48"/>
        <v>117</v>
      </c>
      <c r="L526" t="str">
        <f t="shared" si="49"/>
        <v>CD-117</v>
      </c>
      <c r="M526">
        <f t="shared" si="50"/>
        <v>12373.199999999999</v>
      </c>
      <c r="N526">
        <f t="shared" si="51"/>
        <v>5.6020041748290286E-5</v>
      </c>
      <c r="O526" t="str">
        <f t="shared" si="52"/>
        <v>CD-11712373.2</v>
      </c>
      <c r="P526" t="str">
        <f t="shared" si="53"/>
        <v/>
      </c>
    </row>
    <row r="527" spans="1:16" x14ac:dyDescent="0.25">
      <c r="A527">
        <v>48</v>
      </c>
      <c r="B527">
        <v>70</v>
      </c>
      <c r="C527" t="s">
        <v>1072</v>
      </c>
      <c r="D527">
        <v>0</v>
      </c>
      <c r="E527">
        <v>50.3</v>
      </c>
      <c r="F527" t="s">
        <v>43</v>
      </c>
      <c r="G527">
        <v>0.2</v>
      </c>
      <c r="H527" t="s">
        <v>12</v>
      </c>
      <c r="I527">
        <v>100</v>
      </c>
      <c r="K527">
        <f t="shared" si="48"/>
        <v>118</v>
      </c>
      <c r="L527" t="str">
        <f t="shared" si="49"/>
        <v>CD-118</v>
      </c>
      <c r="M527">
        <f t="shared" si="50"/>
        <v>3018</v>
      </c>
      <c r="N527">
        <f t="shared" si="51"/>
        <v>2.2967103398275192E-4</v>
      </c>
      <c r="O527" t="str">
        <f t="shared" si="52"/>
        <v>CD-1183018</v>
      </c>
      <c r="P527" t="str">
        <f t="shared" si="53"/>
        <v/>
      </c>
    </row>
    <row r="528" spans="1:16" x14ac:dyDescent="0.25">
      <c r="A528">
        <v>48</v>
      </c>
      <c r="B528">
        <v>71</v>
      </c>
      <c r="C528" t="s">
        <v>1070</v>
      </c>
      <c r="D528">
        <v>0</v>
      </c>
      <c r="E528">
        <v>2.69</v>
      </c>
      <c r="F528" t="s">
        <v>43</v>
      </c>
      <c r="G528">
        <v>0.02</v>
      </c>
      <c r="H528" t="s">
        <v>12</v>
      </c>
      <c r="I528">
        <v>100</v>
      </c>
      <c r="K528">
        <f t="shared" si="48"/>
        <v>119</v>
      </c>
      <c r="L528" t="str">
        <f t="shared" si="49"/>
        <v>CD-119</v>
      </c>
      <c r="M528">
        <f t="shared" si="50"/>
        <v>161.4</v>
      </c>
      <c r="N528">
        <f t="shared" si="51"/>
        <v>4.2945921967778517E-3</v>
      </c>
      <c r="O528" t="str">
        <f t="shared" si="52"/>
        <v>CD-119161.4</v>
      </c>
      <c r="P528" t="str">
        <f t="shared" si="53"/>
        <v/>
      </c>
    </row>
    <row r="529" spans="1:16" x14ac:dyDescent="0.25">
      <c r="A529">
        <v>48</v>
      </c>
      <c r="B529">
        <v>71</v>
      </c>
      <c r="C529" t="s">
        <v>1070</v>
      </c>
      <c r="D529">
        <v>0.14654</v>
      </c>
      <c r="E529">
        <v>2.2000000000000002</v>
      </c>
      <c r="F529" t="s">
        <v>43</v>
      </c>
      <c r="G529">
        <v>0.02</v>
      </c>
      <c r="H529" t="s">
        <v>12</v>
      </c>
      <c r="I529">
        <v>100</v>
      </c>
      <c r="K529">
        <f t="shared" si="48"/>
        <v>119</v>
      </c>
      <c r="L529" t="str">
        <f t="shared" si="49"/>
        <v>CD-119</v>
      </c>
      <c r="M529">
        <f t="shared" si="50"/>
        <v>132</v>
      </c>
      <c r="N529">
        <f t="shared" si="51"/>
        <v>5.2511150042420102E-3</v>
      </c>
      <c r="O529" t="str">
        <f t="shared" si="52"/>
        <v>CD-119132</v>
      </c>
      <c r="P529" t="str">
        <f t="shared" si="53"/>
        <v/>
      </c>
    </row>
    <row r="530" spans="1:16" x14ac:dyDescent="0.25">
      <c r="A530">
        <v>48</v>
      </c>
      <c r="B530">
        <v>72</v>
      </c>
      <c r="C530" t="s">
        <v>1071</v>
      </c>
      <c r="D530">
        <v>0</v>
      </c>
      <c r="E530">
        <v>50.8</v>
      </c>
      <c r="F530" t="s">
        <v>11</v>
      </c>
      <c r="G530">
        <v>0.21</v>
      </c>
      <c r="H530" t="s">
        <v>12</v>
      </c>
      <c r="I530">
        <v>100</v>
      </c>
      <c r="K530">
        <f t="shared" si="48"/>
        <v>120</v>
      </c>
      <c r="L530" t="str">
        <f t="shared" si="49"/>
        <v>CD-120</v>
      </c>
      <c r="M530">
        <f t="shared" si="50"/>
        <v>50.8</v>
      </c>
      <c r="N530">
        <f t="shared" si="51"/>
        <v>1.3644629538581601E-2</v>
      </c>
      <c r="O530" t="str">
        <f t="shared" si="52"/>
        <v>CD-12050.8</v>
      </c>
      <c r="P530" t="str">
        <f t="shared" si="53"/>
        <v/>
      </c>
    </row>
    <row r="531" spans="1:16" x14ac:dyDescent="0.25">
      <c r="A531">
        <v>48</v>
      </c>
      <c r="B531">
        <v>73</v>
      </c>
      <c r="C531" t="s">
        <v>1068</v>
      </c>
      <c r="D531">
        <v>0</v>
      </c>
      <c r="E531">
        <v>13.5</v>
      </c>
      <c r="F531" t="s">
        <v>11</v>
      </c>
      <c r="G531">
        <v>0.3</v>
      </c>
      <c r="H531" t="s">
        <v>12</v>
      </c>
      <c r="I531">
        <v>100</v>
      </c>
      <c r="K531">
        <f t="shared" si="48"/>
        <v>121</v>
      </c>
      <c r="L531" t="str">
        <f t="shared" si="49"/>
        <v>CD-121</v>
      </c>
      <c r="M531">
        <f t="shared" si="50"/>
        <v>13.5</v>
      </c>
      <c r="N531">
        <f t="shared" si="51"/>
        <v>5.1344235597032988E-2</v>
      </c>
      <c r="O531" t="str">
        <f t="shared" si="52"/>
        <v>CD-12113.5</v>
      </c>
      <c r="P531" t="str">
        <f t="shared" si="53"/>
        <v/>
      </c>
    </row>
    <row r="532" spans="1:16" x14ac:dyDescent="0.25">
      <c r="A532">
        <v>48</v>
      </c>
      <c r="B532">
        <v>73</v>
      </c>
      <c r="C532" t="s">
        <v>1068</v>
      </c>
      <c r="D532">
        <v>0.21486</v>
      </c>
      <c r="E532">
        <v>8.3000000000000007</v>
      </c>
      <c r="F532" t="s">
        <v>11</v>
      </c>
      <c r="G532">
        <v>0.8</v>
      </c>
      <c r="H532" t="s">
        <v>12</v>
      </c>
      <c r="I532">
        <v>100</v>
      </c>
      <c r="K532">
        <f t="shared" si="48"/>
        <v>121</v>
      </c>
      <c r="L532" t="str">
        <f t="shared" si="49"/>
        <v>CD-121</v>
      </c>
      <c r="M532">
        <f t="shared" si="50"/>
        <v>8.3000000000000007</v>
      </c>
      <c r="N532">
        <f t="shared" si="51"/>
        <v>8.3511708501198226E-2</v>
      </c>
      <c r="O532" t="str">
        <f t="shared" si="52"/>
        <v>CD-1218.3</v>
      </c>
      <c r="P532" t="str">
        <f t="shared" si="53"/>
        <v/>
      </c>
    </row>
    <row r="533" spans="1:16" x14ac:dyDescent="0.25">
      <c r="A533">
        <v>48</v>
      </c>
      <c r="B533">
        <v>74</v>
      </c>
      <c r="C533" t="s">
        <v>1069</v>
      </c>
      <c r="D533">
        <v>0</v>
      </c>
      <c r="E533">
        <v>5.24</v>
      </c>
      <c r="F533" t="s">
        <v>11</v>
      </c>
      <c r="G533">
        <v>0.03</v>
      </c>
      <c r="H533" t="s">
        <v>12</v>
      </c>
      <c r="I533">
        <v>100</v>
      </c>
      <c r="K533">
        <f t="shared" si="48"/>
        <v>122</v>
      </c>
      <c r="L533" t="str">
        <f t="shared" si="49"/>
        <v>CD-122</v>
      </c>
      <c r="M533">
        <f t="shared" si="50"/>
        <v>5.24</v>
      </c>
      <c r="N533">
        <f t="shared" si="51"/>
        <v>0.1322799962900659</v>
      </c>
      <c r="O533" t="str">
        <f t="shared" si="52"/>
        <v>CD-1225.24</v>
      </c>
      <c r="P533" t="str">
        <f t="shared" si="53"/>
        <v/>
      </c>
    </row>
    <row r="534" spans="1:16" x14ac:dyDescent="0.25">
      <c r="A534">
        <v>48</v>
      </c>
      <c r="B534">
        <v>75</v>
      </c>
      <c r="C534" t="s">
        <v>1066</v>
      </c>
      <c r="D534">
        <v>0</v>
      </c>
      <c r="E534">
        <v>2.1</v>
      </c>
      <c r="F534" t="s">
        <v>11</v>
      </c>
      <c r="G534">
        <v>0.02</v>
      </c>
      <c r="H534" t="s">
        <v>12</v>
      </c>
      <c r="I534">
        <v>100</v>
      </c>
      <c r="K534">
        <f t="shared" si="48"/>
        <v>123</v>
      </c>
      <c r="L534" t="str">
        <f t="shared" si="49"/>
        <v>CD-123</v>
      </c>
      <c r="M534">
        <f t="shared" si="50"/>
        <v>2.1</v>
      </c>
      <c r="N534">
        <f t="shared" si="51"/>
        <v>0.3300700859809263</v>
      </c>
      <c r="O534" t="str">
        <f t="shared" si="52"/>
        <v>CD-1232.1</v>
      </c>
      <c r="P534" t="str">
        <f t="shared" si="53"/>
        <v/>
      </c>
    </row>
    <row r="535" spans="1:16" x14ac:dyDescent="0.25">
      <c r="A535">
        <v>48</v>
      </c>
      <c r="B535">
        <v>75</v>
      </c>
      <c r="C535" t="s">
        <v>1066</v>
      </c>
      <c r="D535">
        <v>0.14399999999999999</v>
      </c>
      <c r="E535">
        <v>1.8</v>
      </c>
      <c r="F535" t="s">
        <v>11</v>
      </c>
      <c r="G535">
        <v>0.03</v>
      </c>
      <c r="H535" t="s">
        <v>12</v>
      </c>
      <c r="I535">
        <v>100</v>
      </c>
      <c r="K535">
        <f t="shared" si="48"/>
        <v>123</v>
      </c>
      <c r="L535" t="str">
        <f t="shared" si="49"/>
        <v>CD-123</v>
      </c>
      <c r="M535">
        <f t="shared" si="50"/>
        <v>1.8</v>
      </c>
      <c r="N535">
        <f t="shared" si="51"/>
        <v>0.38508176697774738</v>
      </c>
      <c r="O535" t="str">
        <f t="shared" si="52"/>
        <v>CD-1231.8</v>
      </c>
      <c r="P535" t="str">
        <f t="shared" si="53"/>
        <v/>
      </c>
    </row>
    <row r="536" spans="1:16" x14ac:dyDescent="0.25">
      <c r="A536">
        <v>48</v>
      </c>
      <c r="B536">
        <v>76</v>
      </c>
      <c r="C536" t="s">
        <v>1067</v>
      </c>
      <c r="D536">
        <v>0</v>
      </c>
      <c r="E536">
        <v>1.25</v>
      </c>
      <c r="F536" t="s">
        <v>11</v>
      </c>
      <c r="G536">
        <v>0.02</v>
      </c>
      <c r="H536" t="s">
        <v>12</v>
      </c>
      <c r="I536">
        <v>100</v>
      </c>
      <c r="K536">
        <f t="shared" si="48"/>
        <v>124</v>
      </c>
      <c r="L536" t="str">
        <f t="shared" si="49"/>
        <v>CD-124</v>
      </c>
      <c r="M536">
        <f t="shared" si="50"/>
        <v>1.25</v>
      </c>
      <c r="N536">
        <f t="shared" si="51"/>
        <v>0.55451774444795621</v>
      </c>
      <c r="O536" t="str">
        <f t="shared" si="52"/>
        <v>CD-1241.25</v>
      </c>
      <c r="P536" t="str">
        <f t="shared" si="53"/>
        <v/>
      </c>
    </row>
    <row r="537" spans="1:16" x14ac:dyDescent="0.25">
      <c r="A537">
        <v>48</v>
      </c>
      <c r="B537">
        <v>77</v>
      </c>
      <c r="C537" t="s">
        <v>1074</v>
      </c>
      <c r="D537">
        <v>0</v>
      </c>
      <c r="E537">
        <v>680</v>
      </c>
      <c r="F537" t="s">
        <v>17</v>
      </c>
      <c r="G537">
        <v>40</v>
      </c>
      <c r="H537" t="s">
        <v>12</v>
      </c>
      <c r="I537">
        <v>100</v>
      </c>
      <c r="K537">
        <f t="shared" si="48"/>
        <v>125</v>
      </c>
      <c r="L537" t="str">
        <f t="shared" si="49"/>
        <v>CD-125</v>
      </c>
      <c r="M537">
        <f t="shared" si="50"/>
        <v>0.68</v>
      </c>
      <c r="N537">
        <f t="shared" si="51"/>
        <v>1.019334089058743</v>
      </c>
      <c r="O537" t="str">
        <f t="shared" si="52"/>
        <v>CD-1250.68</v>
      </c>
      <c r="P537" t="str">
        <f t="shared" si="53"/>
        <v/>
      </c>
    </row>
    <row r="538" spans="1:16" x14ac:dyDescent="0.25">
      <c r="A538">
        <v>48</v>
      </c>
      <c r="B538">
        <v>77</v>
      </c>
      <c r="C538" t="s">
        <v>1074</v>
      </c>
      <c r="D538">
        <v>0.18859999999999999</v>
      </c>
      <c r="E538">
        <v>480</v>
      </c>
      <c r="F538" t="s">
        <v>17</v>
      </c>
      <c r="G538">
        <v>30</v>
      </c>
      <c r="H538" t="s">
        <v>12</v>
      </c>
      <c r="I538">
        <v>100</v>
      </c>
      <c r="K538">
        <f t="shared" si="48"/>
        <v>125</v>
      </c>
      <c r="L538" t="str">
        <f t="shared" si="49"/>
        <v>CD-125</v>
      </c>
      <c r="M538">
        <f t="shared" si="50"/>
        <v>0.48</v>
      </c>
      <c r="N538">
        <f t="shared" si="51"/>
        <v>1.4440566261665528</v>
      </c>
      <c r="O538" t="str">
        <f t="shared" si="52"/>
        <v>CD-1250.48</v>
      </c>
      <c r="P538" t="str">
        <f t="shared" si="53"/>
        <v/>
      </c>
    </row>
    <row r="539" spans="1:16" x14ac:dyDescent="0.25">
      <c r="A539">
        <v>48</v>
      </c>
      <c r="B539">
        <v>78</v>
      </c>
      <c r="C539" t="s">
        <v>1075</v>
      </c>
      <c r="D539">
        <v>0</v>
      </c>
      <c r="E539">
        <v>512</v>
      </c>
      <c r="F539" t="s">
        <v>17</v>
      </c>
      <c r="G539">
        <v>5</v>
      </c>
      <c r="H539" t="s">
        <v>12</v>
      </c>
      <c r="I539">
        <v>100</v>
      </c>
      <c r="K539">
        <f t="shared" si="48"/>
        <v>126</v>
      </c>
      <c r="L539" t="str">
        <f t="shared" si="49"/>
        <v>CD-126</v>
      </c>
      <c r="M539">
        <f t="shared" si="50"/>
        <v>0.51200000000000001</v>
      </c>
      <c r="N539">
        <f t="shared" si="51"/>
        <v>1.353803087031143</v>
      </c>
      <c r="O539" t="str">
        <f t="shared" si="52"/>
        <v>CD-1260.512</v>
      </c>
      <c r="P539" t="str">
        <f t="shared" si="53"/>
        <v/>
      </c>
    </row>
    <row r="540" spans="1:16" x14ac:dyDescent="0.25">
      <c r="A540">
        <v>48</v>
      </c>
      <c r="B540">
        <v>79</v>
      </c>
      <c r="C540" t="s">
        <v>1073</v>
      </c>
      <c r="D540">
        <v>0</v>
      </c>
      <c r="E540">
        <v>0.45</v>
      </c>
      <c r="F540" t="s">
        <v>11</v>
      </c>
      <c r="G540">
        <f>0.12-0.08</f>
        <v>3.9999999999999994E-2</v>
      </c>
      <c r="H540" t="s">
        <v>12</v>
      </c>
      <c r="I540">
        <v>100</v>
      </c>
      <c r="K540">
        <f t="shared" si="48"/>
        <v>127</v>
      </c>
      <c r="L540" t="str">
        <f t="shared" si="49"/>
        <v>CD-127</v>
      </c>
      <c r="M540">
        <f t="shared" si="50"/>
        <v>0.45</v>
      </c>
      <c r="N540">
        <f t="shared" si="51"/>
        <v>1.5403270679109895</v>
      </c>
      <c r="O540" t="str">
        <f t="shared" si="52"/>
        <v>CD-1270.45</v>
      </c>
      <c r="P540" t="str">
        <f t="shared" si="53"/>
        <v/>
      </c>
    </row>
    <row r="541" spans="1:16" x14ac:dyDescent="0.25">
      <c r="A541">
        <v>48</v>
      </c>
      <c r="B541">
        <v>79</v>
      </c>
      <c r="C541" t="s">
        <v>1073</v>
      </c>
      <c r="D541">
        <v>0.2833</v>
      </c>
      <c r="E541">
        <v>360</v>
      </c>
      <c r="F541" t="s">
        <v>17</v>
      </c>
      <c r="G541">
        <v>40</v>
      </c>
      <c r="H541" t="s">
        <v>12</v>
      </c>
      <c r="I541">
        <v>100</v>
      </c>
      <c r="K541">
        <f t="shared" si="48"/>
        <v>127</v>
      </c>
      <c r="L541" t="str">
        <f t="shared" si="49"/>
        <v>CD-127</v>
      </c>
      <c r="M541">
        <f t="shared" si="50"/>
        <v>0.36</v>
      </c>
      <c r="N541">
        <f t="shared" si="51"/>
        <v>1.925408834888737</v>
      </c>
      <c r="O541" t="str">
        <f t="shared" si="52"/>
        <v>CD-1270.36</v>
      </c>
      <c r="P541" t="str">
        <f t="shared" si="53"/>
        <v/>
      </c>
    </row>
    <row r="542" spans="1:16" x14ac:dyDescent="0.25">
      <c r="A542">
        <v>48</v>
      </c>
      <c r="B542">
        <v>80</v>
      </c>
      <c r="C542" t="s">
        <v>1064</v>
      </c>
      <c r="D542">
        <v>0</v>
      </c>
      <c r="E542">
        <v>245.9</v>
      </c>
      <c r="F542" t="s">
        <v>17</v>
      </c>
      <c r="G542">
        <v>1.9</v>
      </c>
      <c r="H542" t="s">
        <v>12</v>
      </c>
      <c r="I542">
        <v>100</v>
      </c>
      <c r="K542">
        <f t="shared" si="48"/>
        <v>128</v>
      </c>
      <c r="L542" t="str">
        <f t="shared" si="49"/>
        <v>CD-128</v>
      </c>
      <c r="M542">
        <f t="shared" si="50"/>
        <v>0.24590000000000001</v>
      </c>
      <c r="N542">
        <f t="shared" si="51"/>
        <v>2.8188173263926202</v>
      </c>
      <c r="O542" t="str">
        <f t="shared" si="52"/>
        <v>CD-1280.2459</v>
      </c>
      <c r="P542" t="str">
        <f t="shared" si="53"/>
        <v/>
      </c>
    </row>
    <row r="543" spans="1:16" x14ac:dyDescent="0.25">
      <c r="A543">
        <v>48</v>
      </c>
      <c r="B543">
        <v>81</v>
      </c>
      <c r="C543" t="s">
        <v>1065</v>
      </c>
      <c r="D543">
        <v>0</v>
      </c>
      <c r="E543">
        <v>151</v>
      </c>
      <c r="F543" t="s">
        <v>17</v>
      </c>
      <c r="G543">
        <v>4</v>
      </c>
      <c r="H543" t="s">
        <v>12</v>
      </c>
      <c r="I543">
        <v>100</v>
      </c>
      <c r="K543">
        <f t="shared" si="48"/>
        <v>129</v>
      </c>
      <c r="L543" t="str">
        <f t="shared" si="49"/>
        <v>CD-129</v>
      </c>
      <c r="M543">
        <f t="shared" si="50"/>
        <v>0.151</v>
      </c>
      <c r="N543">
        <f t="shared" si="51"/>
        <v>4.5903786792049361</v>
      </c>
      <c r="O543" t="str">
        <f t="shared" si="52"/>
        <v>CD-1290.151</v>
      </c>
      <c r="P543" t="str">
        <f t="shared" si="53"/>
        <v/>
      </c>
    </row>
    <row r="544" spans="1:16" x14ac:dyDescent="0.25">
      <c r="A544">
        <v>48</v>
      </c>
      <c r="B544">
        <v>81</v>
      </c>
      <c r="C544" t="s">
        <v>1065</v>
      </c>
      <c r="D544">
        <v>0.34300000000000003</v>
      </c>
      <c r="E544">
        <v>152</v>
      </c>
      <c r="F544" t="s">
        <v>17</v>
      </c>
      <c r="G544">
        <v>6</v>
      </c>
      <c r="H544" t="s">
        <v>12</v>
      </c>
      <c r="I544">
        <v>100</v>
      </c>
      <c r="K544">
        <f t="shared" si="48"/>
        <v>129</v>
      </c>
      <c r="L544" t="str">
        <f t="shared" si="49"/>
        <v>CD-129</v>
      </c>
      <c r="M544">
        <f t="shared" si="50"/>
        <v>0.152</v>
      </c>
      <c r="N544">
        <f t="shared" si="51"/>
        <v>4.5601788194733244</v>
      </c>
      <c r="O544" t="str">
        <f t="shared" si="52"/>
        <v>CD-1290.152</v>
      </c>
      <c r="P544" t="str">
        <f t="shared" si="53"/>
        <v/>
      </c>
    </row>
    <row r="545" spans="1:16" x14ac:dyDescent="0.25">
      <c r="A545">
        <v>48</v>
      </c>
      <c r="B545">
        <v>82</v>
      </c>
      <c r="C545" t="s">
        <v>1062</v>
      </c>
      <c r="D545">
        <v>0</v>
      </c>
      <c r="E545">
        <v>129</v>
      </c>
      <c r="F545" t="s">
        <v>17</v>
      </c>
      <c r="G545">
        <v>3</v>
      </c>
      <c r="H545" t="s">
        <v>12</v>
      </c>
      <c r="I545">
        <v>100</v>
      </c>
      <c r="K545">
        <f t="shared" si="48"/>
        <v>130</v>
      </c>
      <c r="L545" t="str">
        <f t="shared" si="49"/>
        <v>CD-130</v>
      </c>
      <c r="M545">
        <f t="shared" si="50"/>
        <v>0.129</v>
      </c>
      <c r="N545">
        <f t="shared" si="51"/>
        <v>5.3732339578290329</v>
      </c>
      <c r="O545" t="str">
        <f t="shared" si="52"/>
        <v>CD-1300.129</v>
      </c>
      <c r="P545" t="str">
        <f t="shared" si="53"/>
        <v/>
      </c>
    </row>
    <row r="546" spans="1:16" x14ac:dyDescent="0.25">
      <c r="A546">
        <v>48</v>
      </c>
      <c r="B546">
        <v>83</v>
      </c>
      <c r="C546" t="s">
        <v>1063</v>
      </c>
      <c r="D546">
        <v>0</v>
      </c>
      <c r="E546">
        <v>98</v>
      </c>
      <c r="F546" t="s">
        <v>17</v>
      </c>
      <c r="G546">
        <v>2</v>
      </c>
      <c r="H546" t="s">
        <v>12</v>
      </c>
      <c r="I546">
        <v>100</v>
      </c>
      <c r="K546">
        <f t="shared" si="48"/>
        <v>131</v>
      </c>
      <c r="L546" t="str">
        <f t="shared" si="49"/>
        <v>CD-131</v>
      </c>
      <c r="M546">
        <f t="shared" si="50"/>
        <v>9.8000000000000004E-2</v>
      </c>
      <c r="N546">
        <f t="shared" si="51"/>
        <v>7.0729304138769926</v>
      </c>
      <c r="O546" t="str">
        <f t="shared" si="52"/>
        <v>CD-1310.098</v>
      </c>
      <c r="P546" t="str">
        <f t="shared" si="53"/>
        <v/>
      </c>
    </row>
    <row r="547" spans="1:16" x14ac:dyDescent="0.25">
      <c r="A547">
        <v>48</v>
      </c>
      <c r="B547">
        <v>84</v>
      </c>
      <c r="C547" t="s">
        <v>1060</v>
      </c>
      <c r="D547">
        <v>0</v>
      </c>
      <c r="E547">
        <v>84</v>
      </c>
      <c r="F547" t="s">
        <v>17</v>
      </c>
      <c r="G547">
        <v>5</v>
      </c>
      <c r="H547" t="s">
        <v>12</v>
      </c>
      <c r="I547">
        <v>100</v>
      </c>
      <c r="K547">
        <f t="shared" si="48"/>
        <v>132</v>
      </c>
      <c r="L547" t="str">
        <f t="shared" si="49"/>
        <v>CD-132</v>
      </c>
      <c r="M547">
        <f t="shared" si="50"/>
        <v>8.4000000000000005E-2</v>
      </c>
      <c r="N547">
        <f t="shared" si="51"/>
        <v>8.2517521495231581</v>
      </c>
      <c r="O547" t="str">
        <f t="shared" si="52"/>
        <v>CD-1320.084</v>
      </c>
      <c r="P547" t="str">
        <f t="shared" si="53"/>
        <v/>
      </c>
    </row>
    <row r="548" spans="1:16" x14ac:dyDescent="0.25">
      <c r="A548">
        <v>48</v>
      </c>
      <c r="B548">
        <v>85</v>
      </c>
      <c r="C548" t="s">
        <v>1061</v>
      </c>
      <c r="D548">
        <v>0</v>
      </c>
      <c r="E548">
        <v>61</v>
      </c>
      <c r="F548" t="s">
        <v>17</v>
      </c>
      <c r="G548">
        <v>6</v>
      </c>
      <c r="H548" t="s">
        <v>12</v>
      </c>
      <c r="I548">
        <v>100</v>
      </c>
      <c r="K548">
        <f t="shared" si="48"/>
        <v>133</v>
      </c>
      <c r="L548" t="str">
        <f t="shared" si="49"/>
        <v>CD-133</v>
      </c>
      <c r="M548">
        <f t="shared" si="50"/>
        <v>6.0999999999999999E-2</v>
      </c>
      <c r="N548">
        <f t="shared" si="51"/>
        <v>11.363068533769596</v>
      </c>
      <c r="O548" t="str">
        <f t="shared" si="52"/>
        <v>CD-1330.061</v>
      </c>
      <c r="P548" t="str">
        <f t="shared" si="53"/>
        <v/>
      </c>
    </row>
    <row r="549" spans="1:16" x14ac:dyDescent="0.25">
      <c r="A549">
        <v>48</v>
      </c>
      <c r="B549">
        <v>86</v>
      </c>
      <c r="C549" t="s">
        <v>1059</v>
      </c>
      <c r="D549">
        <v>0</v>
      </c>
      <c r="E549">
        <v>65</v>
      </c>
      <c r="F549" t="s">
        <v>17</v>
      </c>
      <c r="G549">
        <v>15</v>
      </c>
      <c r="H549" t="s">
        <v>12</v>
      </c>
      <c r="I549">
        <v>100</v>
      </c>
      <c r="K549">
        <f t="shared" si="48"/>
        <v>134</v>
      </c>
      <c r="L549" t="str">
        <f t="shared" si="49"/>
        <v>CD-134</v>
      </c>
      <c r="M549">
        <f t="shared" si="50"/>
        <v>6.5000000000000002E-2</v>
      </c>
      <c r="N549">
        <f t="shared" si="51"/>
        <v>10.663802777845312</v>
      </c>
      <c r="O549" t="str">
        <f t="shared" si="52"/>
        <v>CD-1340.065</v>
      </c>
      <c r="P549" t="str">
        <f t="shared" si="53"/>
        <v/>
      </c>
    </row>
    <row r="550" spans="1:16" x14ac:dyDescent="0.25">
      <c r="A550">
        <v>48</v>
      </c>
      <c r="B550">
        <v>47</v>
      </c>
      <c r="C550" t="s">
        <v>1058</v>
      </c>
      <c r="D550">
        <v>0</v>
      </c>
      <c r="E550">
        <v>32</v>
      </c>
      <c r="F550" t="s">
        <v>17</v>
      </c>
      <c r="G550">
        <v>3</v>
      </c>
      <c r="H550" t="s">
        <v>36</v>
      </c>
      <c r="I550">
        <v>100</v>
      </c>
      <c r="K550">
        <f t="shared" si="48"/>
        <v>95</v>
      </c>
      <c r="L550" t="str">
        <f t="shared" si="49"/>
        <v>CD-95</v>
      </c>
      <c r="M550">
        <f t="shared" si="50"/>
        <v>3.2000000000000001E-2</v>
      </c>
      <c r="N550">
        <f t="shared" si="51"/>
        <v>21.660849392498289</v>
      </c>
      <c r="O550" t="str">
        <f t="shared" si="52"/>
        <v>CD-950.032</v>
      </c>
      <c r="P550" t="str">
        <f t="shared" si="53"/>
        <v/>
      </c>
    </row>
    <row r="551" spans="1:16" x14ac:dyDescent="0.25">
      <c r="A551">
        <v>48</v>
      </c>
      <c r="B551">
        <v>48</v>
      </c>
      <c r="C551" t="s">
        <v>1056</v>
      </c>
      <c r="D551">
        <v>0</v>
      </c>
      <c r="E551">
        <v>1.01</v>
      </c>
      <c r="F551" t="s">
        <v>11</v>
      </c>
      <c r="G551">
        <v>0.05</v>
      </c>
      <c r="H551" t="s">
        <v>36</v>
      </c>
      <c r="I551">
        <v>100</v>
      </c>
      <c r="K551">
        <f t="shared" si="48"/>
        <v>96</v>
      </c>
      <c r="L551" t="str">
        <f t="shared" si="49"/>
        <v>CD-96</v>
      </c>
      <c r="M551">
        <f t="shared" si="50"/>
        <v>1.01</v>
      </c>
      <c r="N551">
        <f t="shared" si="51"/>
        <v>0.68628433718806459</v>
      </c>
      <c r="O551" t="str">
        <f t="shared" si="52"/>
        <v>CD-961.01</v>
      </c>
      <c r="P551" t="str">
        <f t="shared" si="53"/>
        <v/>
      </c>
    </row>
    <row r="552" spans="1:16" x14ac:dyDescent="0.25">
      <c r="A552">
        <v>48</v>
      </c>
      <c r="B552">
        <v>48</v>
      </c>
      <c r="C552" t="s">
        <v>1056</v>
      </c>
      <c r="D552">
        <v>5.8</v>
      </c>
      <c r="E552">
        <v>0.51</v>
      </c>
      <c r="F552" t="s">
        <v>11</v>
      </c>
      <c r="G552">
        <v>0.04</v>
      </c>
      <c r="H552" t="s">
        <v>36</v>
      </c>
      <c r="I552">
        <v>100</v>
      </c>
      <c r="K552">
        <f t="shared" si="48"/>
        <v>96</v>
      </c>
      <c r="L552" t="str">
        <f t="shared" si="49"/>
        <v>CD-96</v>
      </c>
      <c r="M552">
        <f t="shared" si="50"/>
        <v>0.51</v>
      </c>
      <c r="N552">
        <f t="shared" si="51"/>
        <v>1.3591121187449908</v>
      </c>
      <c r="O552" t="str">
        <f t="shared" si="52"/>
        <v>CD-960.51</v>
      </c>
      <c r="P552" t="str">
        <f t="shared" si="53"/>
        <v/>
      </c>
    </row>
    <row r="553" spans="1:16" x14ac:dyDescent="0.25">
      <c r="A553">
        <v>48</v>
      </c>
      <c r="B553">
        <v>49</v>
      </c>
      <c r="C553" t="s">
        <v>1057</v>
      </c>
      <c r="D553">
        <v>0</v>
      </c>
      <c r="E553">
        <v>1.1599999999999999</v>
      </c>
      <c r="F553" t="s">
        <v>11</v>
      </c>
      <c r="G553">
        <v>0.05</v>
      </c>
      <c r="H553" t="s">
        <v>36</v>
      </c>
      <c r="I553">
        <v>100</v>
      </c>
      <c r="K553">
        <f t="shared" si="48"/>
        <v>97</v>
      </c>
      <c r="L553" t="str">
        <f t="shared" si="49"/>
        <v>CD-97</v>
      </c>
      <c r="M553">
        <f t="shared" si="50"/>
        <v>1.1599999999999999</v>
      </c>
      <c r="N553">
        <f t="shared" si="51"/>
        <v>0.59754067289650459</v>
      </c>
      <c r="O553" t="str">
        <f t="shared" si="52"/>
        <v>CD-971.16</v>
      </c>
      <c r="P553" t="str">
        <f t="shared" si="53"/>
        <v/>
      </c>
    </row>
    <row r="554" spans="1:16" x14ac:dyDescent="0.25">
      <c r="A554">
        <v>48</v>
      </c>
      <c r="B554">
        <v>49</v>
      </c>
      <c r="C554" t="s">
        <v>1057</v>
      </c>
      <c r="D554">
        <v>2.62</v>
      </c>
      <c r="E554">
        <v>3.86</v>
      </c>
      <c r="F554" t="s">
        <v>11</v>
      </c>
      <c r="G554">
        <v>0.06</v>
      </c>
      <c r="H554" t="s">
        <v>36</v>
      </c>
      <c r="I554">
        <v>100</v>
      </c>
      <c r="K554">
        <f t="shared" si="48"/>
        <v>97</v>
      </c>
      <c r="L554" t="str">
        <f t="shared" si="49"/>
        <v>CD-97</v>
      </c>
      <c r="M554">
        <f t="shared" si="50"/>
        <v>3.86</v>
      </c>
      <c r="N554">
        <f t="shared" si="51"/>
        <v>0.179571808435219</v>
      </c>
      <c r="O554" t="str">
        <f t="shared" si="52"/>
        <v>CD-973.86</v>
      </c>
      <c r="P554" t="str">
        <f t="shared" si="53"/>
        <v/>
      </c>
    </row>
    <row r="555" spans="1:16" x14ac:dyDescent="0.25">
      <c r="A555">
        <v>48</v>
      </c>
      <c r="B555">
        <v>49</v>
      </c>
      <c r="C555" t="s">
        <v>1057</v>
      </c>
      <c r="D555" t="s">
        <v>70</v>
      </c>
      <c r="E555">
        <v>0.73</v>
      </c>
      <c r="F555" t="s">
        <v>11</v>
      </c>
      <c r="G555">
        <v>7.0000000000000007E-2</v>
      </c>
      <c r="H555" t="s">
        <v>77</v>
      </c>
      <c r="K555">
        <f t="shared" si="48"/>
        <v>97</v>
      </c>
      <c r="L555" t="str">
        <f t="shared" si="49"/>
        <v>CD-97M</v>
      </c>
      <c r="M555">
        <f t="shared" si="50"/>
        <v>0.73</v>
      </c>
      <c r="N555">
        <f t="shared" si="51"/>
        <v>0.94951668569855519</v>
      </c>
      <c r="O555" t="str">
        <f t="shared" si="52"/>
        <v>CD-97M0.73</v>
      </c>
      <c r="P555" t="str">
        <f t="shared" si="53"/>
        <v/>
      </c>
    </row>
    <row r="556" spans="1:16" x14ac:dyDescent="0.25">
      <c r="A556">
        <v>48</v>
      </c>
      <c r="B556">
        <v>50</v>
      </c>
      <c r="C556" t="s">
        <v>1051</v>
      </c>
      <c r="D556">
        <v>0</v>
      </c>
      <c r="E556">
        <v>9.3000000000000007</v>
      </c>
      <c r="F556" t="s">
        <v>11</v>
      </c>
      <c r="G556">
        <v>0.1</v>
      </c>
      <c r="H556" t="s">
        <v>36</v>
      </c>
      <c r="I556">
        <v>100</v>
      </c>
      <c r="K556">
        <f t="shared" si="48"/>
        <v>98</v>
      </c>
      <c r="L556" t="str">
        <f t="shared" si="49"/>
        <v>CD-98</v>
      </c>
      <c r="M556">
        <f t="shared" si="50"/>
        <v>9.3000000000000007</v>
      </c>
      <c r="N556">
        <f t="shared" si="51"/>
        <v>7.453195489891884E-2</v>
      </c>
      <c r="O556" t="str">
        <f t="shared" si="52"/>
        <v>CD-989.3</v>
      </c>
      <c r="P556" t="str">
        <f t="shared" si="53"/>
        <v/>
      </c>
    </row>
    <row r="557" spans="1:16" x14ac:dyDescent="0.25">
      <c r="A557">
        <v>48</v>
      </c>
      <c r="B557">
        <v>51</v>
      </c>
      <c r="C557" t="s">
        <v>1049</v>
      </c>
      <c r="D557">
        <v>0</v>
      </c>
      <c r="E557">
        <v>17</v>
      </c>
      <c r="F557" t="s">
        <v>11</v>
      </c>
      <c r="G557">
        <v>1</v>
      </c>
      <c r="H557" t="s">
        <v>36</v>
      </c>
      <c r="I557">
        <v>100</v>
      </c>
      <c r="K557">
        <f t="shared" si="48"/>
        <v>99</v>
      </c>
      <c r="L557" t="str">
        <f t="shared" si="49"/>
        <v>CD-99</v>
      </c>
      <c r="M557">
        <f t="shared" si="50"/>
        <v>17</v>
      </c>
      <c r="N557">
        <f t="shared" si="51"/>
        <v>4.0773363562349722E-2</v>
      </c>
      <c r="O557" t="str">
        <f t="shared" si="52"/>
        <v>CD-9917</v>
      </c>
      <c r="P557" t="str">
        <f t="shared" si="53"/>
        <v/>
      </c>
    </row>
    <row r="558" spans="1:16" x14ac:dyDescent="0.25">
      <c r="A558">
        <v>58</v>
      </c>
      <c r="B558">
        <v>63</v>
      </c>
      <c r="C558" t="s">
        <v>1414</v>
      </c>
      <c r="D558">
        <v>0</v>
      </c>
      <c r="E558">
        <v>1.1000000000000001</v>
      </c>
      <c r="F558" t="s">
        <v>11</v>
      </c>
      <c r="G558">
        <v>0.1</v>
      </c>
      <c r="H558" t="s">
        <v>36</v>
      </c>
      <c r="I558">
        <v>100</v>
      </c>
      <c r="K558">
        <f t="shared" si="48"/>
        <v>121</v>
      </c>
      <c r="L558" t="str">
        <f t="shared" si="49"/>
        <v>CE-121</v>
      </c>
      <c r="M558">
        <f t="shared" si="50"/>
        <v>1.1000000000000001</v>
      </c>
      <c r="N558">
        <f t="shared" si="51"/>
        <v>0.63013380050904111</v>
      </c>
      <c r="O558" t="str">
        <f t="shared" si="52"/>
        <v>CE-1211.1</v>
      </c>
      <c r="P558" t="str">
        <f t="shared" si="53"/>
        <v/>
      </c>
    </row>
    <row r="559" spans="1:16" x14ac:dyDescent="0.25">
      <c r="A559">
        <v>58</v>
      </c>
      <c r="B559">
        <v>65</v>
      </c>
      <c r="C559" t="s">
        <v>1416</v>
      </c>
      <c r="D559">
        <v>0</v>
      </c>
      <c r="E559">
        <v>3.8</v>
      </c>
      <c r="F559" t="s">
        <v>11</v>
      </c>
      <c r="G559">
        <v>0.2</v>
      </c>
      <c r="H559" t="s">
        <v>36</v>
      </c>
      <c r="I559">
        <v>100</v>
      </c>
      <c r="K559">
        <f t="shared" si="48"/>
        <v>123</v>
      </c>
      <c r="L559" t="str">
        <f t="shared" si="49"/>
        <v>CE-123</v>
      </c>
      <c r="M559">
        <f t="shared" si="50"/>
        <v>3.8</v>
      </c>
      <c r="N559">
        <f t="shared" si="51"/>
        <v>0.18240715277893299</v>
      </c>
      <c r="O559" t="str">
        <f t="shared" si="52"/>
        <v>CE-1233.8</v>
      </c>
      <c r="P559" t="str">
        <f t="shared" si="53"/>
        <v/>
      </c>
    </row>
    <row r="560" spans="1:16" x14ac:dyDescent="0.25">
      <c r="A560">
        <v>58</v>
      </c>
      <c r="B560">
        <v>66</v>
      </c>
      <c r="C560" t="s">
        <v>1417</v>
      </c>
      <c r="D560">
        <v>0</v>
      </c>
      <c r="E560">
        <v>9.1</v>
      </c>
      <c r="F560" t="s">
        <v>11</v>
      </c>
      <c r="G560">
        <v>2.2999999999999998</v>
      </c>
      <c r="H560" t="s">
        <v>36</v>
      </c>
      <c r="I560">
        <v>100</v>
      </c>
      <c r="K560">
        <f t="shared" si="48"/>
        <v>124</v>
      </c>
      <c r="L560" t="str">
        <f t="shared" si="49"/>
        <v>CE-124</v>
      </c>
      <c r="M560">
        <f t="shared" si="50"/>
        <v>9.1</v>
      </c>
      <c r="N560">
        <f t="shared" si="51"/>
        <v>7.6170019841752229E-2</v>
      </c>
      <c r="O560" t="str">
        <f t="shared" si="52"/>
        <v>CE-1249.1</v>
      </c>
      <c r="P560" t="str">
        <f t="shared" si="53"/>
        <v/>
      </c>
    </row>
    <row r="561" spans="1:16" x14ac:dyDescent="0.25">
      <c r="A561">
        <v>58</v>
      </c>
      <c r="B561">
        <v>67</v>
      </c>
      <c r="C561" t="s">
        <v>1418</v>
      </c>
      <c r="D561">
        <v>0</v>
      </c>
      <c r="E561">
        <v>9.6999999999999993</v>
      </c>
      <c r="F561" t="s">
        <v>11</v>
      </c>
      <c r="G561">
        <v>0.3</v>
      </c>
      <c r="H561" t="s">
        <v>36</v>
      </c>
      <c r="I561">
        <v>100</v>
      </c>
      <c r="K561">
        <f t="shared" si="48"/>
        <v>125</v>
      </c>
      <c r="L561" t="str">
        <f t="shared" si="49"/>
        <v>CE-125</v>
      </c>
      <c r="M561">
        <f t="shared" si="50"/>
        <v>9.6999999999999993</v>
      </c>
      <c r="N561">
        <f t="shared" si="51"/>
        <v>7.1458472222674776E-2</v>
      </c>
      <c r="O561" t="str">
        <f t="shared" si="52"/>
        <v>CE-1259.7</v>
      </c>
      <c r="P561" t="str">
        <f t="shared" si="53"/>
        <v/>
      </c>
    </row>
    <row r="562" spans="1:16" x14ac:dyDescent="0.25">
      <c r="A562">
        <v>58</v>
      </c>
      <c r="B562">
        <v>68</v>
      </c>
      <c r="C562" t="s">
        <v>1419</v>
      </c>
      <c r="D562">
        <v>0</v>
      </c>
      <c r="E562">
        <v>51</v>
      </c>
      <c r="F562" t="s">
        <v>11</v>
      </c>
      <c r="G562">
        <v>0.4</v>
      </c>
      <c r="H562" t="s">
        <v>36</v>
      </c>
      <c r="I562">
        <v>100</v>
      </c>
      <c r="K562">
        <f t="shared" si="48"/>
        <v>126</v>
      </c>
      <c r="L562" t="str">
        <f t="shared" si="49"/>
        <v>CE-126</v>
      </c>
      <c r="M562">
        <f t="shared" si="50"/>
        <v>51</v>
      </c>
      <c r="N562">
        <f t="shared" si="51"/>
        <v>1.3591121187449907E-2</v>
      </c>
      <c r="O562" t="str">
        <f t="shared" si="52"/>
        <v>CE-12651</v>
      </c>
      <c r="P562" t="str">
        <f t="shared" si="53"/>
        <v/>
      </c>
    </row>
    <row r="563" spans="1:16" x14ac:dyDescent="0.25">
      <c r="A563">
        <v>58</v>
      </c>
      <c r="B563">
        <v>69</v>
      </c>
      <c r="C563" t="s">
        <v>1415</v>
      </c>
      <c r="D563">
        <v>0</v>
      </c>
      <c r="E563">
        <v>34</v>
      </c>
      <c r="F563" t="s">
        <v>11</v>
      </c>
      <c r="G563">
        <v>2</v>
      </c>
      <c r="H563" t="s">
        <v>36</v>
      </c>
      <c r="I563">
        <v>100</v>
      </c>
      <c r="K563">
        <f t="shared" si="48"/>
        <v>127</v>
      </c>
      <c r="L563" t="str">
        <f t="shared" si="49"/>
        <v>CE-127</v>
      </c>
      <c r="M563">
        <f t="shared" si="50"/>
        <v>34</v>
      </c>
      <c r="N563">
        <f t="shared" si="51"/>
        <v>2.0386681781174861E-2</v>
      </c>
      <c r="O563" t="str">
        <f t="shared" si="52"/>
        <v>CE-12734</v>
      </c>
      <c r="P563" t="str">
        <f t="shared" si="53"/>
        <v/>
      </c>
    </row>
    <row r="564" spans="1:16" x14ac:dyDescent="0.25">
      <c r="A564">
        <v>58</v>
      </c>
      <c r="B564">
        <v>69</v>
      </c>
      <c r="C564" t="s">
        <v>1415</v>
      </c>
      <c r="D564">
        <v>7.3000000000000001E-3</v>
      </c>
      <c r="E564">
        <v>28.6</v>
      </c>
      <c r="F564" t="s">
        <v>11</v>
      </c>
      <c r="G564">
        <v>0.7</v>
      </c>
      <c r="H564" t="s">
        <v>36</v>
      </c>
      <c r="I564">
        <v>100</v>
      </c>
      <c r="K564">
        <f t="shared" si="48"/>
        <v>127</v>
      </c>
      <c r="L564" t="str">
        <f t="shared" si="49"/>
        <v>CE-127</v>
      </c>
      <c r="M564">
        <f t="shared" si="50"/>
        <v>28.6</v>
      </c>
      <c r="N564">
        <f t="shared" si="51"/>
        <v>2.423591540419389E-2</v>
      </c>
      <c r="O564" t="str">
        <f t="shared" si="52"/>
        <v>CE-12728.6</v>
      </c>
      <c r="P564" t="str">
        <f t="shared" si="53"/>
        <v/>
      </c>
    </row>
    <row r="565" spans="1:16" x14ac:dyDescent="0.25">
      <c r="A565">
        <v>58</v>
      </c>
      <c r="B565">
        <v>70</v>
      </c>
      <c r="C565" t="s">
        <v>1424</v>
      </c>
      <c r="D565">
        <v>0</v>
      </c>
      <c r="E565">
        <v>4</v>
      </c>
      <c r="F565" t="s">
        <v>43</v>
      </c>
      <c r="G565">
        <v>0.1</v>
      </c>
      <c r="H565" t="s">
        <v>36</v>
      </c>
      <c r="I565">
        <v>100</v>
      </c>
      <c r="K565">
        <f t="shared" si="48"/>
        <v>128</v>
      </c>
      <c r="L565" t="str">
        <f t="shared" si="49"/>
        <v>CE-128</v>
      </c>
      <c r="M565">
        <f t="shared" si="50"/>
        <v>240</v>
      </c>
      <c r="N565">
        <f t="shared" si="51"/>
        <v>2.8881132523331052E-3</v>
      </c>
      <c r="O565" t="str">
        <f t="shared" si="52"/>
        <v>CE-128240</v>
      </c>
      <c r="P565" t="str">
        <f t="shared" si="53"/>
        <v/>
      </c>
    </row>
    <row r="566" spans="1:16" x14ac:dyDescent="0.25">
      <c r="A566">
        <v>58</v>
      </c>
      <c r="B566">
        <v>71</v>
      </c>
      <c r="C566" t="s">
        <v>1425</v>
      </c>
      <c r="D566">
        <v>0</v>
      </c>
      <c r="E566">
        <v>3.5</v>
      </c>
      <c r="F566" t="s">
        <v>43</v>
      </c>
      <c r="G566">
        <v>0.3</v>
      </c>
      <c r="H566" t="s">
        <v>36</v>
      </c>
      <c r="I566">
        <v>100</v>
      </c>
      <c r="K566">
        <f t="shared" si="48"/>
        <v>129</v>
      </c>
      <c r="L566" t="str">
        <f t="shared" si="49"/>
        <v>CE-129</v>
      </c>
      <c r="M566">
        <f t="shared" si="50"/>
        <v>210</v>
      </c>
      <c r="N566">
        <f t="shared" si="51"/>
        <v>3.3007008598092634E-3</v>
      </c>
      <c r="O566" t="str">
        <f t="shared" si="52"/>
        <v>CE-129210</v>
      </c>
      <c r="P566" t="str">
        <f t="shared" si="53"/>
        <v/>
      </c>
    </row>
    <row r="567" spans="1:16" x14ac:dyDescent="0.25">
      <c r="A567">
        <v>58</v>
      </c>
      <c r="B567">
        <v>72</v>
      </c>
      <c r="C567" t="s">
        <v>1420</v>
      </c>
      <c r="D567">
        <v>0</v>
      </c>
      <c r="E567">
        <v>22.9</v>
      </c>
      <c r="F567" t="s">
        <v>43</v>
      </c>
      <c r="G567">
        <v>0.5</v>
      </c>
      <c r="H567" t="s">
        <v>36</v>
      </c>
      <c r="I567">
        <v>100</v>
      </c>
      <c r="K567">
        <f t="shared" si="48"/>
        <v>130</v>
      </c>
      <c r="L567" t="str">
        <f t="shared" si="49"/>
        <v>CE-130</v>
      </c>
      <c r="M567">
        <f t="shared" si="50"/>
        <v>1374</v>
      </c>
      <c r="N567">
        <f t="shared" si="51"/>
        <v>5.0447393053853367E-4</v>
      </c>
      <c r="O567" t="str">
        <f t="shared" si="52"/>
        <v>CE-1301374</v>
      </c>
      <c r="P567" t="str">
        <f t="shared" si="53"/>
        <v/>
      </c>
    </row>
    <row r="568" spans="1:16" x14ac:dyDescent="0.25">
      <c r="A568">
        <v>58</v>
      </c>
      <c r="B568">
        <v>73</v>
      </c>
      <c r="C568" t="s">
        <v>1421</v>
      </c>
      <c r="D568">
        <v>0</v>
      </c>
      <c r="E568">
        <v>10.3</v>
      </c>
      <c r="F568" t="s">
        <v>43</v>
      </c>
      <c r="G568">
        <v>0.3</v>
      </c>
      <c r="H568" t="s">
        <v>36</v>
      </c>
      <c r="I568">
        <v>100</v>
      </c>
      <c r="K568">
        <f t="shared" si="48"/>
        <v>131</v>
      </c>
      <c r="L568" t="str">
        <f t="shared" si="49"/>
        <v>CE-131</v>
      </c>
      <c r="M568">
        <f t="shared" si="50"/>
        <v>618</v>
      </c>
      <c r="N568">
        <f t="shared" si="51"/>
        <v>1.1215973795468371E-3</v>
      </c>
      <c r="O568" t="str">
        <f t="shared" si="52"/>
        <v>CE-131618</v>
      </c>
      <c r="P568" t="str">
        <f t="shared" si="53"/>
        <v/>
      </c>
    </row>
    <row r="569" spans="1:16" x14ac:dyDescent="0.25">
      <c r="A569">
        <v>58</v>
      </c>
      <c r="B569">
        <v>73</v>
      </c>
      <c r="C569" t="s">
        <v>1421</v>
      </c>
      <c r="D569">
        <v>6.3089999999999993E-2</v>
      </c>
      <c r="E569">
        <v>5</v>
      </c>
      <c r="F569" t="s">
        <v>43</v>
      </c>
      <c r="G569">
        <v>1</v>
      </c>
      <c r="H569" t="s">
        <v>36</v>
      </c>
      <c r="I569">
        <v>100</v>
      </c>
      <c r="K569">
        <f t="shared" si="48"/>
        <v>131</v>
      </c>
      <c r="L569" t="str">
        <f t="shared" si="49"/>
        <v>CE-131</v>
      </c>
      <c r="M569">
        <f t="shared" si="50"/>
        <v>300</v>
      </c>
      <c r="N569">
        <f t="shared" si="51"/>
        <v>2.3104906018664843E-3</v>
      </c>
      <c r="O569" t="str">
        <f t="shared" si="52"/>
        <v>CE-131300</v>
      </c>
      <c r="P569" t="str">
        <f t="shared" si="53"/>
        <v/>
      </c>
    </row>
    <row r="570" spans="1:16" x14ac:dyDescent="0.25">
      <c r="A570">
        <v>58</v>
      </c>
      <c r="B570">
        <v>74</v>
      </c>
      <c r="C570" t="s">
        <v>1422</v>
      </c>
      <c r="D570">
        <v>0</v>
      </c>
      <c r="E570">
        <v>3.51</v>
      </c>
      <c r="F570" t="s">
        <v>109</v>
      </c>
      <c r="G570">
        <v>0.11</v>
      </c>
      <c r="H570" t="s">
        <v>36</v>
      </c>
      <c r="I570">
        <v>100</v>
      </c>
      <c r="K570">
        <f t="shared" si="48"/>
        <v>132</v>
      </c>
      <c r="L570" t="str">
        <f t="shared" si="49"/>
        <v>CE-132</v>
      </c>
      <c r="M570">
        <f t="shared" si="50"/>
        <v>12636</v>
      </c>
      <c r="N570">
        <f t="shared" si="51"/>
        <v>5.4854952560932673E-5</v>
      </c>
      <c r="O570" t="str">
        <f t="shared" si="52"/>
        <v>CE-13212636</v>
      </c>
      <c r="P570" t="str">
        <f t="shared" si="53"/>
        <v/>
      </c>
    </row>
    <row r="571" spans="1:16" x14ac:dyDescent="0.25">
      <c r="A571">
        <v>58</v>
      </c>
      <c r="B571">
        <v>75</v>
      </c>
      <c r="C571" t="s">
        <v>1423</v>
      </c>
      <c r="D571">
        <v>0</v>
      </c>
      <c r="E571">
        <v>97</v>
      </c>
      <c r="F571" t="s">
        <v>43</v>
      </c>
      <c r="G571">
        <v>4</v>
      </c>
      <c r="H571" t="s">
        <v>36</v>
      </c>
      <c r="I571">
        <v>100</v>
      </c>
      <c r="K571">
        <f t="shared" si="48"/>
        <v>133</v>
      </c>
      <c r="L571" t="str">
        <f t="shared" si="49"/>
        <v>CE-133</v>
      </c>
      <c r="M571">
        <f t="shared" si="50"/>
        <v>5820</v>
      </c>
      <c r="N571">
        <f t="shared" si="51"/>
        <v>1.1909745370445796E-4</v>
      </c>
      <c r="O571" t="str">
        <f t="shared" si="52"/>
        <v>CE-1335820</v>
      </c>
      <c r="P571" t="str">
        <f t="shared" si="53"/>
        <v/>
      </c>
    </row>
    <row r="572" spans="1:16" x14ac:dyDescent="0.25">
      <c r="A572">
        <v>58</v>
      </c>
      <c r="B572">
        <v>75</v>
      </c>
      <c r="C572" t="s">
        <v>1423</v>
      </c>
      <c r="D572">
        <v>3.7199999999999997E-2</v>
      </c>
      <c r="E572">
        <v>5.3259999999999996</v>
      </c>
      <c r="F572" t="s">
        <v>109</v>
      </c>
      <c r="G572">
        <v>1.0999999999999999E-2</v>
      </c>
      <c r="H572" t="s">
        <v>77</v>
      </c>
      <c r="K572">
        <f t="shared" si="48"/>
        <v>133</v>
      </c>
      <c r="L572" t="str">
        <f t="shared" si="49"/>
        <v>CE-133M</v>
      </c>
      <c r="M572">
        <f t="shared" si="50"/>
        <v>19173.599999999999</v>
      </c>
      <c r="N572">
        <f t="shared" si="51"/>
        <v>3.6151123448906066E-5</v>
      </c>
      <c r="O572" t="str">
        <f t="shared" si="52"/>
        <v>CE-133M19173.6</v>
      </c>
      <c r="P572" t="str">
        <f t="shared" si="53"/>
        <v/>
      </c>
    </row>
    <row r="573" spans="1:16" x14ac:dyDescent="0.25">
      <c r="A573">
        <v>58</v>
      </c>
      <c r="B573">
        <v>76</v>
      </c>
      <c r="C573" t="s">
        <v>1426</v>
      </c>
      <c r="D573">
        <v>0</v>
      </c>
      <c r="E573">
        <v>3.22</v>
      </c>
      <c r="F573" t="s">
        <v>25</v>
      </c>
      <c r="G573">
        <v>0.04</v>
      </c>
      <c r="H573" t="s">
        <v>26</v>
      </c>
      <c r="I573">
        <v>100</v>
      </c>
      <c r="K573">
        <f t="shared" si="48"/>
        <v>134</v>
      </c>
      <c r="L573" t="str">
        <f t="shared" si="49"/>
        <v>CE-134</v>
      </c>
      <c r="M573">
        <f t="shared" si="50"/>
        <v>278208</v>
      </c>
      <c r="N573">
        <f t="shared" si="51"/>
        <v>2.4914710596386348E-6</v>
      </c>
      <c r="O573" t="str">
        <f t="shared" si="52"/>
        <v>CE-134278208</v>
      </c>
      <c r="P573" t="str">
        <f t="shared" si="53"/>
        <v/>
      </c>
    </row>
    <row r="574" spans="1:16" x14ac:dyDescent="0.25">
      <c r="A574">
        <v>58</v>
      </c>
      <c r="B574">
        <v>77</v>
      </c>
      <c r="C574" t="s">
        <v>1427</v>
      </c>
      <c r="D574">
        <v>0</v>
      </c>
      <c r="E574">
        <v>17.7</v>
      </c>
      <c r="F574" t="s">
        <v>109</v>
      </c>
      <c r="G574">
        <v>0.2</v>
      </c>
      <c r="H574" t="s">
        <v>36</v>
      </c>
      <c r="I574">
        <v>100</v>
      </c>
      <c r="K574">
        <f t="shared" si="48"/>
        <v>135</v>
      </c>
      <c r="L574" t="str">
        <f t="shared" si="49"/>
        <v>CE-135</v>
      </c>
      <c r="M574">
        <f t="shared" si="50"/>
        <v>63720</v>
      </c>
      <c r="N574">
        <f t="shared" si="51"/>
        <v>1.0878016016320548E-5</v>
      </c>
      <c r="O574" t="str">
        <f t="shared" si="52"/>
        <v>CE-13563720</v>
      </c>
      <c r="P574" t="str">
        <f t="shared" si="53"/>
        <v/>
      </c>
    </row>
    <row r="575" spans="1:16" x14ac:dyDescent="0.25">
      <c r="A575">
        <v>58</v>
      </c>
      <c r="B575">
        <v>77</v>
      </c>
      <c r="C575" t="s">
        <v>1427</v>
      </c>
      <c r="D575">
        <v>0.44580999999999998</v>
      </c>
      <c r="E575">
        <v>20</v>
      </c>
      <c r="F575" t="s">
        <v>11</v>
      </c>
      <c r="G575">
        <v>1</v>
      </c>
      <c r="H575" t="s">
        <v>77</v>
      </c>
      <c r="I575">
        <v>100</v>
      </c>
      <c r="K575">
        <f t="shared" si="48"/>
        <v>135</v>
      </c>
      <c r="L575" t="str">
        <f t="shared" si="49"/>
        <v>CE-135M</v>
      </c>
      <c r="M575">
        <f t="shared" si="50"/>
        <v>20</v>
      </c>
      <c r="N575">
        <f t="shared" si="51"/>
        <v>3.4657359027997263E-2</v>
      </c>
      <c r="O575" t="str">
        <f t="shared" si="52"/>
        <v>CE-135M20</v>
      </c>
      <c r="P575" t="str">
        <f t="shared" si="53"/>
        <v/>
      </c>
    </row>
    <row r="576" spans="1:16" x14ac:dyDescent="0.25">
      <c r="A576">
        <v>58</v>
      </c>
      <c r="B576">
        <v>79</v>
      </c>
      <c r="C576" t="s">
        <v>1428</v>
      </c>
      <c r="D576">
        <v>0</v>
      </c>
      <c r="E576">
        <v>9.11</v>
      </c>
      <c r="F576" t="s">
        <v>109</v>
      </c>
      <c r="G576">
        <v>0.03</v>
      </c>
      <c r="H576" t="s">
        <v>36</v>
      </c>
      <c r="I576">
        <v>100</v>
      </c>
      <c r="K576">
        <f t="shared" si="48"/>
        <v>137</v>
      </c>
      <c r="L576" t="str">
        <f t="shared" si="49"/>
        <v>CE-137</v>
      </c>
      <c r="M576">
        <f t="shared" si="50"/>
        <v>32796</v>
      </c>
      <c r="N576">
        <f t="shared" si="51"/>
        <v>2.1135113445540471E-5</v>
      </c>
      <c r="O576" t="str">
        <f t="shared" si="52"/>
        <v>CE-13732796</v>
      </c>
      <c r="P576" t="str">
        <f t="shared" si="53"/>
        <v/>
      </c>
    </row>
    <row r="577" spans="1:16" x14ac:dyDescent="0.25">
      <c r="A577">
        <v>58</v>
      </c>
      <c r="B577">
        <v>79</v>
      </c>
      <c r="C577" t="s">
        <v>1428</v>
      </c>
      <c r="D577">
        <v>0.25429000000000002</v>
      </c>
      <c r="E577">
        <v>34.799999999999997</v>
      </c>
      <c r="F577" t="s">
        <v>109</v>
      </c>
      <c r="G577">
        <v>0.03</v>
      </c>
      <c r="H577" t="s">
        <v>77</v>
      </c>
      <c r="I577">
        <v>99.23</v>
      </c>
      <c r="J577">
        <v>0.02</v>
      </c>
      <c r="K577">
        <f t="shared" si="48"/>
        <v>137</v>
      </c>
      <c r="L577" t="str">
        <f t="shared" si="49"/>
        <v>CE-137M</v>
      </c>
      <c r="M577">
        <f t="shared" si="50"/>
        <v>125279.99999999999</v>
      </c>
      <c r="N577">
        <f t="shared" si="51"/>
        <v>5.5327840083009688E-6</v>
      </c>
      <c r="O577" t="str">
        <f t="shared" si="52"/>
        <v>CE-137M125280</v>
      </c>
      <c r="P577" t="str">
        <f t="shared" si="53"/>
        <v/>
      </c>
    </row>
    <row r="578" spans="1:16" x14ac:dyDescent="0.25">
      <c r="A578">
        <v>58</v>
      </c>
      <c r="B578">
        <v>80</v>
      </c>
      <c r="C578" t="s">
        <v>1432</v>
      </c>
      <c r="D578">
        <v>2.1292800000000001</v>
      </c>
      <c r="E578">
        <v>8.73</v>
      </c>
      <c r="F578" t="s">
        <v>17</v>
      </c>
      <c r="G578">
        <v>0.2</v>
      </c>
      <c r="H578" t="s">
        <v>77</v>
      </c>
      <c r="I578">
        <v>100</v>
      </c>
      <c r="K578">
        <f t="shared" ref="K578:K641" si="54">A578+B578</f>
        <v>138</v>
      </c>
      <c r="L578" t="str">
        <f t="shared" ref="L578:L641" si="55">UPPER(SUBSTITUTE(C578,K578,""))&amp;"-"&amp;K578&amp;IF(H578="IT","M","")</f>
        <v>CE-138M</v>
      </c>
      <c r="M578">
        <f t="shared" ref="M578:M641" si="56">E578*VLOOKUP(F578,_TimeConvert,2,FALSE)</f>
        <v>8.7299999999999999E-3</v>
      </c>
      <c r="N578">
        <f t="shared" ref="N578:N641" si="57">LN(2)/M578</f>
        <v>79.398302469638637</v>
      </c>
      <c r="O578" t="str">
        <f t="shared" ref="O578:O641" si="58">L578&amp;M578</f>
        <v>CE-138M0.00873</v>
      </c>
      <c r="P578" t="str">
        <f t="shared" ref="P578:P641" si="59">IF(AND(RIGHT(L579,1)="M",M578=M579),"Delete","")</f>
        <v/>
      </c>
    </row>
    <row r="579" spans="1:16" x14ac:dyDescent="0.25">
      <c r="A579">
        <v>58</v>
      </c>
      <c r="B579">
        <v>81</v>
      </c>
      <c r="C579" t="s">
        <v>1433</v>
      </c>
      <c r="D579">
        <v>0</v>
      </c>
      <c r="E579">
        <v>137.63999999999999</v>
      </c>
      <c r="F579" t="s">
        <v>25</v>
      </c>
      <c r="G579">
        <v>0.02</v>
      </c>
      <c r="H579" t="s">
        <v>26</v>
      </c>
      <c r="I579">
        <v>100</v>
      </c>
      <c r="K579">
        <f t="shared" si="54"/>
        <v>139</v>
      </c>
      <c r="L579" t="str">
        <f t="shared" si="55"/>
        <v>CE-139</v>
      </c>
      <c r="M579">
        <f t="shared" si="56"/>
        <v>11892095.999999998</v>
      </c>
      <c r="N579">
        <f t="shared" si="57"/>
        <v>5.8286376140921279E-8</v>
      </c>
      <c r="O579" t="str">
        <f t="shared" si="58"/>
        <v>CE-13911892096</v>
      </c>
      <c r="P579" t="str">
        <f t="shared" si="59"/>
        <v/>
      </c>
    </row>
    <row r="580" spans="1:16" x14ac:dyDescent="0.25">
      <c r="A580">
        <v>58</v>
      </c>
      <c r="B580">
        <v>81</v>
      </c>
      <c r="C580" t="s">
        <v>1433</v>
      </c>
      <c r="D580">
        <v>0.75424000000000002</v>
      </c>
      <c r="E580">
        <v>57.58</v>
      </c>
      <c r="F580" t="s">
        <v>11</v>
      </c>
      <c r="G580">
        <v>0.32</v>
      </c>
      <c r="H580" t="s">
        <v>77</v>
      </c>
      <c r="I580">
        <v>100</v>
      </c>
      <c r="K580">
        <f t="shared" si="54"/>
        <v>139</v>
      </c>
      <c r="L580" t="str">
        <f t="shared" si="55"/>
        <v>CE-139M</v>
      </c>
      <c r="M580">
        <f t="shared" si="56"/>
        <v>57.58</v>
      </c>
      <c r="N580">
        <f t="shared" si="57"/>
        <v>1.2037985073983072E-2</v>
      </c>
      <c r="O580" t="str">
        <f t="shared" si="58"/>
        <v>CE-139M57.58</v>
      </c>
      <c r="P580" t="str">
        <f t="shared" si="59"/>
        <v/>
      </c>
    </row>
    <row r="581" spans="1:16" x14ac:dyDescent="0.25">
      <c r="A581">
        <v>58</v>
      </c>
      <c r="B581">
        <v>83</v>
      </c>
      <c r="C581" t="s">
        <v>1429</v>
      </c>
      <c r="D581">
        <v>0</v>
      </c>
      <c r="E581">
        <v>32.503999999999998</v>
      </c>
      <c r="F581" t="s">
        <v>25</v>
      </c>
      <c r="G581">
        <v>1.0999999999999999E-2</v>
      </c>
      <c r="H581" t="s">
        <v>12</v>
      </c>
      <c r="I581">
        <v>100</v>
      </c>
      <c r="K581">
        <f t="shared" si="54"/>
        <v>141</v>
      </c>
      <c r="L581" t="str">
        <f t="shared" si="55"/>
        <v>CE-141</v>
      </c>
      <c r="M581">
        <f t="shared" si="56"/>
        <v>2808345.5999999996</v>
      </c>
      <c r="N581">
        <f t="shared" si="57"/>
        <v>2.4681690905846681E-7</v>
      </c>
      <c r="O581" t="str">
        <f t="shared" si="58"/>
        <v>CE-1412808345.6</v>
      </c>
      <c r="P581" t="str">
        <f t="shared" si="59"/>
        <v/>
      </c>
    </row>
    <row r="582" spans="1:16" x14ac:dyDescent="0.25">
      <c r="A582">
        <v>58</v>
      </c>
      <c r="B582">
        <v>85</v>
      </c>
      <c r="C582" t="s">
        <v>1430</v>
      </c>
      <c r="D582">
        <v>0</v>
      </c>
      <c r="E582">
        <v>33.036999999999999</v>
      </c>
      <c r="F582" t="s">
        <v>109</v>
      </c>
      <c r="G582">
        <v>8.0000000000000002E-3</v>
      </c>
      <c r="H582" t="s">
        <v>12</v>
      </c>
      <c r="I582">
        <v>100</v>
      </c>
      <c r="K582">
        <f t="shared" si="54"/>
        <v>143</v>
      </c>
      <c r="L582" t="str">
        <f t="shared" si="55"/>
        <v>CE-143</v>
      </c>
      <c r="M582">
        <f t="shared" si="56"/>
        <v>118933.2</v>
      </c>
      <c r="N582">
        <f t="shared" si="57"/>
        <v>5.8280377603557739E-6</v>
      </c>
      <c r="O582" t="str">
        <f t="shared" si="58"/>
        <v>CE-143118933.2</v>
      </c>
      <c r="P582" t="str">
        <f t="shared" si="59"/>
        <v/>
      </c>
    </row>
    <row r="583" spans="1:16" x14ac:dyDescent="0.25">
      <c r="A583">
        <v>58</v>
      </c>
      <c r="B583">
        <v>86</v>
      </c>
      <c r="C583" t="s">
        <v>1431</v>
      </c>
      <c r="D583">
        <v>0</v>
      </c>
      <c r="E583">
        <v>284.88600000000002</v>
      </c>
      <c r="F583" t="s">
        <v>25</v>
      </c>
      <c r="G583">
        <v>0.03</v>
      </c>
      <c r="H583" t="s">
        <v>12</v>
      </c>
      <c r="I583">
        <v>100</v>
      </c>
      <c r="K583">
        <f t="shared" si="54"/>
        <v>144</v>
      </c>
      <c r="L583" t="str">
        <f t="shared" si="55"/>
        <v>CE-144</v>
      </c>
      <c r="M583">
        <f t="shared" si="56"/>
        <v>24614150.400000002</v>
      </c>
      <c r="N583">
        <f t="shared" si="57"/>
        <v>2.8160516178528967E-8</v>
      </c>
      <c r="O583" t="str">
        <f t="shared" si="58"/>
        <v>CE-14424614150.4</v>
      </c>
      <c r="P583" t="str">
        <f t="shared" si="59"/>
        <v/>
      </c>
    </row>
    <row r="584" spans="1:16" x14ac:dyDescent="0.25">
      <c r="A584">
        <v>58</v>
      </c>
      <c r="B584">
        <v>87</v>
      </c>
      <c r="C584" t="s">
        <v>1434</v>
      </c>
      <c r="D584">
        <v>0</v>
      </c>
      <c r="E584">
        <v>3.02</v>
      </c>
      <c r="F584" t="s">
        <v>43</v>
      </c>
      <c r="G584">
        <v>0.05</v>
      </c>
      <c r="H584" t="s">
        <v>12</v>
      </c>
      <c r="I584">
        <v>100</v>
      </c>
      <c r="K584">
        <f t="shared" si="54"/>
        <v>145</v>
      </c>
      <c r="L584" t="str">
        <f t="shared" si="55"/>
        <v>CE-145</v>
      </c>
      <c r="M584">
        <f t="shared" si="56"/>
        <v>181.2</v>
      </c>
      <c r="N584">
        <f t="shared" si="57"/>
        <v>3.8253155660041135E-3</v>
      </c>
      <c r="O584" t="str">
        <f t="shared" si="58"/>
        <v>CE-145181.2</v>
      </c>
      <c r="P584" t="str">
        <f t="shared" si="59"/>
        <v/>
      </c>
    </row>
    <row r="585" spans="1:16" x14ac:dyDescent="0.25">
      <c r="A585">
        <v>58</v>
      </c>
      <c r="B585">
        <v>88</v>
      </c>
      <c r="C585" t="s">
        <v>1435</v>
      </c>
      <c r="D585">
        <v>0</v>
      </c>
      <c r="E585">
        <v>13.22</v>
      </c>
      <c r="F585" t="s">
        <v>43</v>
      </c>
      <c r="G585">
        <v>0.09</v>
      </c>
      <c r="H585" t="s">
        <v>12</v>
      </c>
      <c r="I585">
        <v>100</v>
      </c>
      <c r="K585">
        <f t="shared" si="54"/>
        <v>146</v>
      </c>
      <c r="L585" t="str">
        <f t="shared" si="55"/>
        <v>CE-146</v>
      </c>
      <c r="M585">
        <f t="shared" si="56"/>
        <v>793.2</v>
      </c>
      <c r="N585">
        <f t="shared" si="57"/>
        <v>8.7386180100850386E-4</v>
      </c>
      <c r="O585" t="str">
        <f t="shared" si="58"/>
        <v>CE-146793.2</v>
      </c>
      <c r="P585" t="str">
        <f t="shared" si="59"/>
        <v/>
      </c>
    </row>
    <row r="586" spans="1:16" x14ac:dyDescent="0.25">
      <c r="A586">
        <v>58</v>
      </c>
      <c r="B586">
        <v>89</v>
      </c>
      <c r="C586" t="s">
        <v>1436</v>
      </c>
      <c r="D586">
        <v>0</v>
      </c>
      <c r="E586">
        <v>56.4</v>
      </c>
      <c r="F586" t="s">
        <v>11</v>
      </c>
      <c r="G586">
        <v>1.1000000000000001</v>
      </c>
      <c r="H586" t="s">
        <v>12</v>
      </c>
      <c r="I586">
        <v>100</v>
      </c>
      <c r="K586">
        <f t="shared" si="54"/>
        <v>147</v>
      </c>
      <c r="L586" t="str">
        <f t="shared" si="55"/>
        <v>CE-147</v>
      </c>
      <c r="M586">
        <f t="shared" si="56"/>
        <v>56.4</v>
      </c>
      <c r="N586">
        <f t="shared" si="57"/>
        <v>1.2289843626949385E-2</v>
      </c>
      <c r="O586" t="str">
        <f t="shared" si="58"/>
        <v>CE-14756.4</v>
      </c>
      <c r="P586" t="str">
        <f t="shared" si="59"/>
        <v/>
      </c>
    </row>
    <row r="587" spans="1:16" x14ac:dyDescent="0.25">
      <c r="A587">
        <v>58</v>
      </c>
      <c r="B587">
        <v>90</v>
      </c>
      <c r="C587" t="s">
        <v>1441</v>
      </c>
      <c r="D587">
        <v>0</v>
      </c>
      <c r="E587">
        <v>56.8</v>
      </c>
      <c r="F587" t="s">
        <v>11</v>
      </c>
      <c r="G587">
        <v>0.3</v>
      </c>
      <c r="H587" t="s">
        <v>12</v>
      </c>
      <c r="I587">
        <v>100</v>
      </c>
      <c r="K587">
        <f t="shared" si="54"/>
        <v>148</v>
      </c>
      <c r="L587" t="str">
        <f t="shared" si="55"/>
        <v>CE-148</v>
      </c>
      <c r="M587">
        <f t="shared" si="56"/>
        <v>56.8</v>
      </c>
      <c r="N587">
        <f t="shared" si="57"/>
        <v>1.2203295432393403E-2</v>
      </c>
      <c r="O587" t="str">
        <f t="shared" si="58"/>
        <v>CE-14856.8</v>
      </c>
      <c r="P587" t="str">
        <f t="shared" si="59"/>
        <v/>
      </c>
    </row>
    <row r="588" spans="1:16" x14ac:dyDescent="0.25">
      <c r="A588">
        <v>58</v>
      </c>
      <c r="B588">
        <v>91</v>
      </c>
      <c r="C588" t="s">
        <v>1442</v>
      </c>
      <c r="D588">
        <v>0</v>
      </c>
      <c r="E588">
        <v>5.2</v>
      </c>
      <c r="F588" t="s">
        <v>11</v>
      </c>
      <c r="G588">
        <v>0.3</v>
      </c>
      <c r="H588" t="s">
        <v>12</v>
      </c>
      <c r="I588">
        <v>100</v>
      </c>
      <c r="K588">
        <f t="shared" si="54"/>
        <v>149</v>
      </c>
      <c r="L588" t="str">
        <f t="shared" si="55"/>
        <v>CE-149</v>
      </c>
      <c r="M588">
        <f t="shared" si="56"/>
        <v>5.2</v>
      </c>
      <c r="N588">
        <f t="shared" si="57"/>
        <v>0.13329753472306641</v>
      </c>
      <c r="O588" t="str">
        <f t="shared" si="58"/>
        <v>CE-1495.2</v>
      </c>
      <c r="P588" t="str">
        <f t="shared" si="59"/>
        <v/>
      </c>
    </row>
    <row r="589" spans="1:16" x14ac:dyDescent="0.25">
      <c r="A589">
        <v>58</v>
      </c>
      <c r="B589">
        <v>92</v>
      </c>
      <c r="C589" t="s">
        <v>1443</v>
      </c>
      <c r="D589">
        <v>0</v>
      </c>
      <c r="E589">
        <v>6.05</v>
      </c>
      <c r="F589" t="s">
        <v>11</v>
      </c>
      <c r="G589">
        <v>7.0000000000000007E-2</v>
      </c>
      <c r="H589" t="s">
        <v>12</v>
      </c>
      <c r="I589">
        <v>100</v>
      </c>
      <c r="K589">
        <f t="shared" si="54"/>
        <v>150</v>
      </c>
      <c r="L589" t="str">
        <f t="shared" si="55"/>
        <v>CE-150</v>
      </c>
      <c r="M589">
        <f t="shared" si="56"/>
        <v>6.05</v>
      </c>
      <c r="N589">
        <f t="shared" si="57"/>
        <v>0.11456978191073476</v>
      </c>
      <c r="O589" t="str">
        <f t="shared" si="58"/>
        <v>CE-1506.05</v>
      </c>
      <c r="P589" t="str">
        <f t="shared" si="59"/>
        <v/>
      </c>
    </row>
    <row r="590" spans="1:16" x14ac:dyDescent="0.25">
      <c r="A590">
        <v>58</v>
      </c>
      <c r="B590">
        <v>93</v>
      </c>
      <c r="C590" t="s">
        <v>1444</v>
      </c>
      <c r="D590">
        <v>0</v>
      </c>
      <c r="E590">
        <v>1.74</v>
      </c>
      <c r="F590" t="s">
        <v>11</v>
      </c>
      <c r="G590">
        <v>0.05</v>
      </c>
      <c r="H590" t="s">
        <v>12</v>
      </c>
      <c r="I590">
        <v>100</v>
      </c>
      <c r="K590">
        <f t="shared" si="54"/>
        <v>151</v>
      </c>
      <c r="L590" t="str">
        <f t="shared" si="55"/>
        <v>CE-151</v>
      </c>
      <c r="M590">
        <f t="shared" si="56"/>
        <v>1.74</v>
      </c>
      <c r="N590">
        <f t="shared" si="57"/>
        <v>0.39836044859766973</v>
      </c>
      <c r="O590" t="str">
        <f t="shared" si="58"/>
        <v>CE-1511.74</v>
      </c>
      <c r="P590" t="str">
        <f t="shared" si="59"/>
        <v/>
      </c>
    </row>
    <row r="591" spans="1:16" x14ac:dyDescent="0.25">
      <c r="A591">
        <v>58</v>
      </c>
      <c r="B591">
        <v>94</v>
      </c>
      <c r="C591" t="s">
        <v>1437</v>
      </c>
      <c r="D591">
        <v>0</v>
      </c>
      <c r="E591">
        <v>1.42</v>
      </c>
      <c r="F591" t="s">
        <v>11</v>
      </c>
      <c r="G591">
        <v>0.02</v>
      </c>
      <c r="H591" t="s">
        <v>12</v>
      </c>
      <c r="I591">
        <v>100</v>
      </c>
      <c r="K591">
        <f t="shared" si="54"/>
        <v>152</v>
      </c>
      <c r="L591" t="str">
        <f t="shared" si="55"/>
        <v>CE-152</v>
      </c>
      <c r="M591">
        <f t="shared" si="56"/>
        <v>1.42</v>
      </c>
      <c r="N591">
        <f t="shared" si="57"/>
        <v>0.48813181729573613</v>
      </c>
      <c r="O591" t="str">
        <f t="shared" si="58"/>
        <v>CE-1521.42</v>
      </c>
      <c r="P591" t="str">
        <f t="shared" si="59"/>
        <v/>
      </c>
    </row>
    <row r="592" spans="1:16" x14ac:dyDescent="0.25">
      <c r="A592">
        <v>58</v>
      </c>
      <c r="B592">
        <v>95</v>
      </c>
      <c r="C592" t="s">
        <v>1438</v>
      </c>
      <c r="D592">
        <v>0</v>
      </c>
      <c r="E592">
        <v>865</v>
      </c>
      <c r="F592" t="s">
        <v>17</v>
      </c>
      <c r="G592">
        <v>25</v>
      </c>
      <c r="H592" t="s">
        <v>12</v>
      </c>
      <c r="I592">
        <v>100</v>
      </c>
      <c r="K592">
        <f t="shared" si="54"/>
        <v>153</v>
      </c>
      <c r="L592" t="str">
        <f t="shared" si="55"/>
        <v>CE-153</v>
      </c>
      <c r="M592">
        <f t="shared" si="56"/>
        <v>0.86499999999999999</v>
      </c>
      <c r="N592">
        <f t="shared" si="57"/>
        <v>0.80132622030051481</v>
      </c>
      <c r="O592" t="str">
        <f t="shared" si="58"/>
        <v>CE-1530.865</v>
      </c>
      <c r="P592" t="str">
        <f t="shared" si="59"/>
        <v/>
      </c>
    </row>
    <row r="593" spans="1:16" x14ac:dyDescent="0.25">
      <c r="A593">
        <v>58</v>
      </c>
      <c r="B593">
        <v>96</v>
      </c>
      <c r="C593" t="s">
        <v>1439</v>
      </c>
      <c r="D593">
        <v>0</v>
      </c>
      <c r="E593">
        <v>722</v>
      </c>
      <c r="F593" t="s">
        <v>17</v>
      </c>
      <c r="G593">
        <v>14</v>
      </c>
      <c r="H593" t="s">
        <v>12</v>
      </c>
      <c r="I593">
        <v>100</v>
      </c>
      <c r="K593">
        <f t="shared" si="54"/>
        <v>154</v>
      </c>
      <c r="L593" t="str">
        <f t="shared" si="55"/>
        <v>CE-154</v>
      </c>
      <c r="M593">
        <f t="shared" si="56"/>
        <v>0.72199999999999998</v>
      </c>
      <c r="N593">
        <f t="shared" si="57"/>
        <v>0.96003764620491039</v>
      </c>
      <c r="O593" t="str">
        <f t="shared" si="58"/>
        <v>CE-1540.722</v>
      </c>
      <c r="P593" t="str">
        <f t="shared" si="59"/>
        <v/>
      </c>
    </row>
    <row r="594" spans="1:16" x14ac:dyDescent="0.25">
      <c r="A594">
        <v>58</v>
      </c>
      <c r="B594">
        <v>97</v>
      </c>
      <c r="C594" t="s">
        <v>1440</v>
      </c>
      <c r="D594">
        <v>0</v>
      </c>
      <c r="E594">
        <v>313</v>
      </c>
      <c r="F594" t="s">
        <v>17</v>
      </c>
      <c r="G594">
        <v>7</v>
      </c>
      <c r="H594" t="s">
        <v>12</v>
      </c>
      <c r="I594">
        <v>100</v>
      </c>
      <c r="K594">
        <f t="shared" si="54"/>
        <v>155</v>
      </c>
      <c r="L594" t="str">
        <f t="shared" si="55"/>
        <v>CE-155</v>
      </c>
      <c r="M594">
        <f t="shared" si="56"/>
        <v>0.313</v>
      </c>
      <c r="N594">
        <f t="shared" si="57"/>
        <v>2.2145277334183557</v>
      </c>
      <c r="O594" t="str">
        <f t="shared" si="58"/>
        <v>CE-1550.313</v>
      </c>
      <c r="P594" t="str">
        <f t="shared" si="59"/>
        <v/>
      </c>
    </row>
    <row r="595" spans="1:16" x14ac:dyDescent="0.25">
      <c r="A595">
        <v>58</v>
      </c>
      <c r="B595">
        <v>98</v>
      </c>
      <c r="C595" t="s">
        <v>1445</v>
      </c>
      <c r="D595">
        <v>0</v>
      </c>
      <c r="E595">
        <v>233</v>
      </c>
      <c r="F595" t="s">
        <v>17</v>
      </c>
      <c r="G595">
        <v>9</v>
      </c>
      <c r="H595" t="s">
        <v>12</v>
      </c>
      <c r="I595">
        <v>100</v>
      </c>
      <c r="K595">
        <f t="shared" si="54"/>
        <v>156</v>
      </c>
      <c r="L595" t="str">
        <f t="shared" si="55"/>
        <v>CE-156</v>
      </c>
      <c r="M595">
        <f t="shared" si="56"/>
        <v>0.23300000000000001</v>
      </c>
      <c r="N595">
        <f t="shared" si="57"/>
        <v>2.9748806032615676</v>
      </c>
      <c r="O595" t="str">
        <f t="shared" si="58"/>
        <v>CE-1560.233</v>
      </c>
      <c r="P595" t="str">
        <f t="shared" si="59"/>
        <v/>
      </c>
    </row>
    <row r="596" spans="1:16" x14ac:dyDescent="0.25">
      <c r="A596">
        <v>58</v>
      </c>
      <c r="B596">
        <v>99</v>
      </c>
      <c r="C596" t="s">
        <v>1446</v>
      </c>
      <c r="D596">
        <v>0</v>
      </c>
      <c r="E596">
        <v>175</v>
      </c>
      <c r="F596" t="s">
        <v>17</v>
      </c>
      <c r="G596">
        <v>41</v>
      </c>
      <c r="H596" t="s">
        <v>12</v>
      </c>
      <c r="I596">
        <v>100</v>
      </c>
      <c r="K596">
        <f t="shared" si="54"/>
        <v>157</v>
      </c>
      <c r="L596" t="str">
        <f t="shared" si="55"/>
        <v>CE-157</v>
      </c>
      <c r="M596">
        <f t="shared" si="56"/>
        <v>0.17500000000000002</v>
      </c>
      <c r="N596">
        <f t="shared" si="57"/>
        <v>3.9608410317711154</v>
      </c>
      <c r="O596" t="str">
        <f t="shared" si="58"/>
        <v>CE-1570.175</v>
      </c>
      <c r="P596" t="str">
        <f t="shared" si="59"/>
        <v/>
      </c>
    </row>
    <row r="597" spans="1:16" x14ac:dyDescent="0.25">
      <c r="A597">
        <v>58</v>
      </c>
      <c r="B597">
        <v>100</v>
      </c>
      <c r="C597" t="s">
        <v>1413</v>
      </c>
      <c r="D597">
        <v>0</v>
      </c>
      <c r="E597">
        <v>99</v>
      </c>
      <c r="F597" t="s">
        <v>17</v>
      </c>
      <c r="G597">
        <v>93</v>
      </c>
      <c r="H597" t="s">
        <v>12</v>
      </c>
      <c r="I597">
        <v>100</v>
      </c>
      <c r="K597">
        <f t="shared" si="54"/>
        <v>158</v>
      </c>
      <c r="L597" t="str">
        <f t="shared" si="55"/>
        <v>CE-158</v>
      </c>
      <c r="M597">
        <f t="shared" si="56"/>
        <v>9.9000000000000005E-2</v>
      </c>
      <c r="N597">
        <f t="shared" si="57"/>
        <v>7.0014866723226792</v>
      </c>
      <c r="O597" t="str">
        <f t="shared" si="58"/>
        <v>CE-1580.099</v>
      </c>
      <c r="P597" t="str">
        <f t="shared" si="59"/>
        <v/>
      </c>
    </row>
    <row r="598" spans="1:16" x14ac:dyDescent="0.25">
      <c r="A598">
        <v>98</v>
      </c>
      <c r="B598">
        <v>139</v>
      </c>
      <c r="C598" t="s">
        <v>2712</v>
      </c>
      <c r="D598">
        <v>0</v>
      </c>
      <c r="E598">
        <v>0.8</v>
      </c>
      <c r="F598" t="s">
        <v>11</v>
      </c>
      <c r="G598">
        <v>0.2</v>
      </c>
      <c r="H598" t="s">
        <v>27</v>
      </c>
      <c r="I598">
        <v>70</v>
      </c>
      <c r="J598">
        <v>10</v>
      </c>
      <c r="K598">
        <f t="shared" si="54"/>
        <v>237</v>
      </c>
      <c r="L598" t="str">
        <f t="shared" si="55"/>
        <v>CF-237</v>
      </c>
      <c r="M598">
        <f t="shared" si="56"/>
        <v>0.8</v>
      </c>
      <c r="N598">
        <f t="shared" si="57"/>
        <v>0.86643397569993152</v>
      </c>
      <c r="O598" t="str">
        <f t="shared" si="58"/>
        <v>CF-2370.8</v>
      </c>
      <c r="P598" t="str">
        <f t="shared" si="59"/>
        <v/>
      </c>
    </row>
    <row r="599" spans="1:16" x14ac:dyDescent="0.25">
      <c r="A599">
        <v>98</v>
      </c>
      <c r="B599">
        <v>140</v>
      </c>
      <c r="C599" t="s">
        <v>2709</v>
      </c>
      <c r="D599">
        <v>0</v>
      </c>
      <c r="E599">
        <v>21.1</v>
      </c>
      <c r="F599" t="s">
        <v>17</v>
      </c>
      <c r="G599">
        <v>1.3</v>
      </c>
      <c r="H599" t="s">
        <v>2525</v>
      </c>
      <c r="I599">
        <v>95</v>
      </c>
      <c r="K599">
        <f t="shared" si="54"/>
        <v>238</v>
      </c>
      <c r="L599" t="str">
        <f t="shared" si="55"/>
        <v>CF-238</v>
      </c>
      <c r="M599">
        <f t="shared" si="56"/>
        <v>2.1100000000000001E-2</v>
      </c>
      <c r="N599">
        <f t="shared" si="57"/>
        <v>32.850577277722522</v>
      </c>
      <c r="O599" t="str">
        <f t="shared" si="58"/>
        <v>CF-2380.0211</v>
      </c>
      <c r="P599" t="str">
        <f t="shared" si="59"/>
        <v/>
      </c>
    </row>
    <row r="600" spans="1:16" x14ac:dyDescent="0.25">
      <c r="A600">
        <v>98</v>
      </c>
      <c r="B600">
        <v>141</v>
      </c>
      <c r="C600" t="s">
        <v>2710</v>
      </c>
      <c r="D600">
        <v>0</v>
      </c>
      <c r="E600">
        <v>28</v>
      </c>
      <c r="F600" t="s">
        <v>11</v>
      </c>
      <c r="G600">
        <v>2</v>
      </c>
      <c r="H600" t="s">
        <v>27</v>
      </c>
      <c r="I600">
        <v>65</v>
      </c>
      <c r="J600">
        <v>3</v>
      </c>
      <c r="K600">
        <f t="shared" si="54"/>
        <v>239</v>
      </c>
      <c r="L600" t="str">
        <f t="shared" si="55"/>
        <v>CF-239</v>
      </c>
      <c r="M600">
        <f t="shared" si="56"/>
        <v>28</v>
      </c>
      <c r="N600">
        <f t="shared" si="57"/>
        <v>2.4755256448569473E-2</v>
      </c>
      <c r="O600" t="str">
        <f t="shared" si="58"/>
        <v>CF-23928</v>
      </c>
      <c r="P600" t="str">
        <f t="shared" si="59"/>
        <v/>
      </c>
    </row>
    <row r="601" spans="1:16" x14ac:dyDescent="0.25">
      <c r="A601">
        <v>98</v>
      </c>
      <c r="B601">
        <v>142</v>
      </c>
      <c r="C601" t="s">
        <v>2707</v>
      </c>
      <c r="D601">
        <v>0</v>
      </c>
      <c r="E601">
        <v>41.2</v>
      </c>
      <c r="F601" t="s">
        <v>11</v>
      </c>
      <c r="G601">
        <v>2.4</v>
      </c>
      <c r="H601" t="s">
        <v>27</v>
      </c>
      <c r="I601">
        <v>98.5</v>
      </c>
      <c r="J601">
        <v>0.2</v>
      </c>
      <c r="K601">
        <f t="shared" si="54"/>
        <v>240</v>
      </c>
      <c r="L601" t="str">
        <f t="shared" si="55"/>
        <v>CF-240</v>
      </c>
      <c r="M601">
        <f t="shared" si="56"/>
        <v>41.2</v>
      </c>
      <c r="N601">
        <f t="shared" si="57"/>
        <v>1.6823960693202553E-2</v>
      </c>
      <c r="O601" t="str">
        <f t="shared" si="58"/>
        <v>CF-24041.2</v>
      </c>
      <c r="P601" t="str">
        <f t="shared" si="59"/>
        <v/>
      </c>
    </row>
    <row r="602" spans="1:16" x14ac:dyDescent="0.25">
      <c r="A602">
        <v>98</v>
      </c>
      <c r="B602">
        <v>143</v>
      </c>
      <c r="C602" t="s">
        <v>2708</v>
      </c>
      <c r="D602">
        <v>0</v>
      </c>
      <c r="E602">
        <v>3.78</v>
      </c>
      <c r="F602" t="s">
        <v>43</v>
      </c>
      <c r="G602">
        <v>0.7</v>
      </c>
      <c r="H602" t="s">
        <v>36</v>
      </c>
      <c r="I602">
        <v>85</v>
      </c>
      <c r="J602">
        <v>1</v>
      </c>
      <c r="K602">
        <f t="shared" si="54"/>
        <v>241</v>
      </c>
      <c r="L602" t="str">
        <f t="shared" si="55"/>
        <v>CF-241</v>
      </c>
      <c r="M602">
        <f t="shared" si="56"/>
        <v>226.79999999999998</v>
      </c>
      <c r="N602">
        <f t="shared" si="57"/>
        <v>3.0562044998233922E-3</v>
      </c>
      <c r="O602" t="str">
        <f t="shared" si="58"/>
        <v>CF-241226.8</v>
      </c>
      <c r="P602" t="str">
        <f t="shared" si="59"/>
        <v/>
      </c>
    </row>
    <row r="603" spans="1:16" x14ac:dyDescent="0.25">
      <c r="A603">
        <v>98</v>
      </c>
      <c r="B603">
        <v>144</v>
      </c>
      <c r="C603" t="s">
        <v>2705</v>
      </c>
      <c r="D603">
        <v>0</v>
      </c>
      <c r="E603">
        <v>3.49</v>
      </c>
      <c r="F603" t="s">
        <v>43</v>
      </c>
      <c r="G603">
        <v>0.15</v>
      </c>
      <c r="H603" t="s">
        <v>27</v>
      </c>
      <c r="I603">
        <v>61</v>
      </c>
      <c r="J603">
        <v>3</v>
      </c>
      <c r="K603">
        <f t="shared" si="54"/>
        <v>242</v>
      </c>
      <c r="L603" t="str">
        <f t="shared" si="55"/>
        <v>CF-242</v>
      </c>
      <c r="M603">
        <f t="shared" si="56"/>
        <v>209.4</v>
      </c>
      <c r="N603">
        <f t="shared" si="57"/>
        <v>3.3101584553961094E-3</v>
      </c>
      <c r="O603" t="str">
        <f t="shared" si="58"/>
        <v>CF-242209.4</v>
      </c>
      <c r="P603" t="str">
        <f t="shared" si="59"/>
        <v/>
      </c>
    </row>
    <row r="604" spans="1:16" x14ac:dyDescent="0.25">
      <c r="A604">
        <v>98</v>
      </c>
      <c r="B604">
        <v>145</v>
      </c>
      <c r="C604" t="s">
        <v>2706</v>
      </c>
      <c r="D604">
        <v>0</v>
      </c>
      <c r="E604">
        <v>10.6</v>
      </c>
      <c r="F604" t="s">
        <v>43</v>
      </c>
      <c r="G604">
        <v>0.4</v>
      </c>
      <c r="H604" t="s">
        <v>36</v>
      </c>
      <c r="I604">
        <v>86</v>
      </c>
      <c r="K604">
        <f t="shared" si="54"/>
        <v>243</v>
      </c>
      <c r="L604" t="str">
        <f t="shared" si="55"/>
        <v>CF-243</v>
      </c>
      <c r="M604">
        <f t="shared" si="56"/>
        <v>636</v>
      </c>
      <c r="N604">
        <f t="shared" si="57"/>
        <v>1.0898540574841907E-3</v>
      </c>
      <c r="O604" t="str">
        <f t="shared" si="58"/>
        <v>CF-243636</v>
      </c>
      <c r="P604" t="str">
        <f t="shared" si="59"/>
        <v/>
      </c>
    </row>
    <row r="605" spans="1:16" x14ac:dyDescent="0.25">
      <c r="A605">
        <v>98</v>
      </c>
      <c r="B605">
        <v>146</v>
      </c>
      <c r="C605" t="s">
        <v>2703</v>
      </c>
      <c r="D605">
        <v>0</v>
      </c>
      <c r="E605">
        <v>19.399999999999999</v>
      </c>
      <c r="F605" t="s">
        <v>43</v>
      </c>
      <c r="G605">
        <v>0.5</v>
      </c>
      <c r="H605" t="s">
        <v>27</v>
      </c>
      <c r="I605">
        <v>75</v>
      </c>
      <c r="J605">
        <v>6</v>
      </c>
      <c r="K605">
        <f t="shared" si="54"/>
        <v>244</v>
      </c>
      <c r="L605" t="str">
        <f t="shared" si="55"/>
        <v>CF-244</v>
      </c>
      <c r="M605">
        <f t="shared" si="56"/>
        <v>1164</v>
      </c>
      <c r="N605">
        <f t="shared" si="57"/>
        <v>5.9548726852228981E-4</v>
      </c>
      <c r="O605" t="str">
        <f t="shared" si="58"/>
        <v>CF-2441164</v>
      </c>
      <c r="P605" t="str">
        <f t="shared" si="59"/>
        <v/>
      </c>
    </row>
    <row r="606" spans="1:16" x14ac:dyDescent="0.25">
      <c r="A606">
        <v>98</v>
      </c>
      <c r="B606">
        <v>147</v>
      </c>
      <c r="C606" t="s">
        <v>2704</v>
      </c>
      <c r="D606">
        <v>0</v>
      </c>
      <c r="E606">
        <v>45</v>
      </c>
      <c r="F606" t="s">
        <v>43</v>
      </c>
      <c r="G606">
        <v>1.4</v>
      </c>
      <c r="H606" t="s">
        <v>36</v>
      </c>
      <c r="I606">
        <v>64.7</v>
      </c>
      <c r="J606">
        <v>2.5</v>
      </c>
      <c r="K606">
        <f t="shared" si="54"/>
        <v>245</v>
      </c>
      <c r="L606" t="str">
        <f t="shared" si="55"/>
        <v>CF-245</v>
      </c>
      <c r="M606">
        <f t="shared" si="56"/>
        <v>2700</v>
      </c>
      <c r="N606">
        <f t="shared" si="57"/>
        <v>2.5672117798516492E-4</v>
      </c>
      <c r="O606" t="str">
        <f t="shared" si="58"/>
        <v>CF-2452700</v>
      </c>
      <c r="P606" t="str">
        <f t="shared" si="59"/>
        <v/>
      </c>
    </row>
    <row r="607" spans="1:16" x14ac:dyDescent="0.25">
      <c r="A607">
        <v>98</v>
      </c>
      <c r="B607">
        <v>148</v>
      </c>
      <c r="C607" t="s">
        <v>2701</v>
      </c>
      <c r="D607">
        <v>0</v>
      </c>
      <c r="E607">
        <v>35.700000000000003</v>
      </c>
      <c r="F607" t="s">
        <v>109</v>
      </c>
      <c r="G607">
        <v>0.5</v>
      </c>
      <c r="H607" t="s">
        <v>27</v>
      </c>
      <c r="I607">
        <v>99.994600000000005</v>
      </c>
      <c r="J607">
        <v>6.9999999999999999E-4</v>
      </c>
      <c r="K607">
        <f t="shared" si="54"/>
        <v>246</v>
      </c>
      <c r="L607" t="str">
        <f t="shared" si="55"/>
        <v>CF-246</v>
      </c>
      <c r="M607">
        <f t="shared" si="56"/>
        <v>128520.00000000001</v>
      </c>
      <c r="N607">
        <f t="shared" si="57"/>
        <v>5.3933020585118672E-6</v>
      </c>
      <c r="O607" t="str">
        <f t="shared" si="58"/>
        <v>CF-246128520</v>
      </c>
      <c r="P607" t="str">
        <f t="shared" si="59"/>
        <v/>
      </c>
    </row>
    <row r="608" spans="1:16" x14ac:dyDescent="0.25">
      <c r="A608">
        <v>98</v>
      </c>
      <c r="B608">
        <v>149</v>
      </c>
      <c r="C608" t="s">
        <v>2702</v>
      </c>
      <c r="D608">
        <v>0</v>
      </c>
      <c r="E608">
        <v>3.11</v>
      </c>
      <c r="F608" t="s">
        <v>109</v>
      </c>
      <c r="G608">
        <v>0.03</v>
      </c>
      <c r="H608" t="s">
        <v>26</v>
      </c>
      <c r="I608">
        <v>99.965000000000003</v>
      </c>
      <c r="J608">
        <v>5.0000000000000001E-3</v>
      </c>
      <c r="K608">
        <f t="shared" si="54"/>
        <v>247</v>
      </c>
      <c r="L608" t="str">
        <f t="shared" si="55"/>
        <v>CF-247</v>
      </c>
      <c r="M608">
        <f t="shared" si="56"/>
        <v>11196</v>
      </c>
      <c r="N608">
        <f t="shared" si="57"/>
        <v>6.1910251925682865E-5</v>
      </c>
      <c r="O608" t="str">
        <f t="shared" si="58"/>
        <v>CF-24711196</v>
      </c>
      <c r="P608" t="str">
        <f t="shared" si="59"/>
        <v/>
      </c>
    </row>
    <row r="609" spans="1:16" x14ac:dyDescent="0.25">
      <c r="A609">
        <v>98</v>
      </c>
      <c r="B609">
        <v>150</v>
      </c>
      <c r="C609" t="s">
        <v>2711</v>
      </c>
      <c r="D609">
        <v>0</v>
      </c>
      <c r="E609">
        <v>333.5</v>
      </c>
      <c r="F609" t="s">
        <v>25</v>
      </c>
      <c r="G609">
        <v>2.8</v>
      </c>
      <c r="H609" t="s">
        <v>27</v>
      </c>
      <c r="I609">
        <v>99.997100000000003</v>
      </c>
      <c r="J609">
        <v>2.9999999999999997E-4</v>
      </c>
      <c r="K609">
        <f t="shared" si="54"/>
        <v>248</v>
      </c>
      <c r="L609" t="str">
        <f t="shared" si="55"/>
        <v>CF-248</v>
      </c>
      <c r="M609">
        <f t="shared" si="56"/>
        <v>28814400</v>
      </c>
      <c r="N609">
        <f t="shared" si="57"/>
        <v>2.4055582644786817E-8</v>
      </c>
      <c r="O609" t="str">
        <f t="shared" si="58"/>
        <v>CF-24828814400</v>
      </c>
      <c r="P609" t="str">
        <f t="shared" si="59"/>
        <v/>
      </c>
    </row>
    <row r="610" spans="1:16" x14ac:dyDescent="0.25">
      <c r="A610">
        <v>98</v>
      </c>
      <c r="B610">
        <v>151</v>
      </c>
      <c r="C610" t="s">
        <v>2719</v>
      </c>
      <c r="D610">
        <v>0</v>
      </c>
      <c r="E610">
        <v>350.7</v>
      </c>
      <c r="F610" t="s">
        <v>14</v>
      </c>
      <c r="G610">
        <v>2</v>
      </c>
      <c r="H610" t="s">
        <v>27</v>
      </c>
      <c r="I610">
        <v>100</v>
      </c>
      <c r="K610">
        <f t="shared" si="54"/>
        <v>249</v>
      </c>
      <c r="L610" t="str">
        <f t="shared" si="55"/>
        <v>CF-249</v>
      </c>
      <c r="M610">
        <f t="shared" si="56"/>
        <v>11067250320</v>
      </c>
      <c r="N610">
        <f t="shared" si="57"/>
        <v>6.2630478259566936E-11</v>
      </c>
      <c r="O610" t="str">
        <f t="shared" si="58"/>
        <v>CF-24911067250320</v>
      </c>
      <c r="P610" t="str">
        <f t="shared" si="59"/>
        <v/>
      </c>
    </row>
    <row r="611" spans="1:16" x14ac:dyDescent="0.25">
      <c r="A611">
        <v>98</v>
      </c>
      <c r="B611">
        <v>152</v>
      </c>
      <c r="C611" t="s">
        <v>2720</v>
      </c>
      <c r="D611">
        <v>0</v>
      </c>
      <c r="E611">
        <v>13.08</v>
      </c>
      <c r="F611" t="s">
        <v>14</v>
      </c>
      <c r="G611">
        <v>0.09</v>
      </c>
      <c r="H611" t="s">
        <v>27</v>
      </c>
      <c r="I611">
        <v>99.923000000000002</v>
      </c>
      <c r="J611">
        <v>3.0000000000000001E-3</v>
      </c>
      <c r="K611">
        <f t="shared" si="54"/>
        <v>250</v>
      </c>
      <c r="L611" t="str">
        <f t="shared" si="55"/>
        <v>CF-250</v>
      </c>
      <c r="M611">
        <f t="shared" si="56"/>
        <v>412773408</v>
      </c>
      <c r="N611">
        <f t="shared" si="57"/>
        <v>1.6792437863631596E-9</v>
      </c>
      <c r="O611" t="str">
        <f t="shared" si="58"/>
        <v>CF-250412773408</v>
      </c>
      <c r="P611" t="str">
        <f t="shared" si="59"/>
        <v/>
      </c>
    </row>
    <row r="612" spans="1:16" x14ac:dyDescent="0.25">
      <c r="A612">
        <v>98</v>
      </c>
      <c r="B612">
        <v>153</v>
      </c>
      <c r="C612" t="s">
        <v>2717</v>
      </c>
      <c r="D612">
        <v>0</v>
      </c>
      <c r="E612">
        <v>898</v>
      </c>
      <c r="F612" t="s">
        <v>14</v>
      </c>
      <c r="G612">
        <v>43</v>
      </c>
      <c r="H612" t="s">
        <v>27</v>
      </c>
      <c r="I612">
        <v>100</v>
      </c>
      <c r="K612">
        <f t="shared" si="54"/>
        <v>251</v>
      </c>
      <c r="L612" t="str">
        <f t="shared" si="55"/>
        <v>CF-251</v>
      </c>
      <c r="M612">
        <f t="shared" si="56"/>
        <v>28338724800</v>
      </c>
      <c r="N612">
        <f t="shared" si="57"/>
        <v>2.4459363837004597E-11</v>
      </c>
      <c r="O612" t="str">
        <f t="shared" si="58"/>
        <v>CF-25128338724800</v>
      </c>
      <c r="P612" t="str">
        <f t="shared" si="59"/>
        <v/>
      </c>
    </row>
    <row r="613" spans="1:16" x14ac:dyDescent="0.25">
      <c r="A613">
        <v>98</v>
      </c>
      <c r="B613">
        <v>154</v>
      </c>
      <c r="C613" t="s">
        <v>2718</v>
      </c>
      <c r="D613">
        <v>0</v>
      </c>
      <c r="E613">
        <v>2.6469999999999998</v>
      </c>
      <c r="F613" t="s">
        <v>14</v>
      </c>
      <c r="G613">
        <v>3.0000000000000001E-3</v>
      </c>
      <c r="H613" t="s">
        <v>27</v>
      </c>
      <c r="I613">
        <v>96.897999999999996</v>
      </c>
      <c r="J613">
        <v>3.0000000000000001E-3</v>
      </c>
      <c r="K613">
        <f t="shared" si="54"/>
        <v>252</v>
      </c>
      <c r="L613" t="str">
        <f t="shared" si="55"/>
        <v>CF-252</v>
      </c>
      <c r="M613">
        <f t="shared" si="56"/>
        <v>83532967.199999988</v>
      </c>
      <c r="N613">
        <f t="shared" si="57"/>
        <v>8.2978876938534672E-9</v>
      </c>
      <c r="O613" t="str">
        <f t="shared" si="58"/>
        <v>CF-25283532967.2</v>
      </c>
      <c r="P613" t="str">
        <f t="shared" si="59"/>
        <v/>
      </c>
    </row>
    <row r="614" spans="1:16" x14ac:dyDescent="0.25">
      <c r="A614">
        <v>98</v>
      </c>
      <c r="B614">
        <v>155</v>
      </c>
      <c r="C614" t="s">
        <v>2715</v>
      </c>
      <c r="D614">
        <v>0</v>
      </c>
      <c r="E614">
        <v>17.78</v>
      </c>
      <c r="F614" t="s">
        <v>25</v>
      </c>
      <c r="G614">
        <v>7.0000000000000007E-2</v>
      </c>
      <c r="H614" t="s">
        <v>12</v>
      </c>
      <c r="I614">
        <v>99.69</v>
      </c>
      <c r="J614">
        <v>0.04</v>
      </c>
      <c r="K614">
        <f t="shared" si="54"/>
        <v>253</v>
      </c>
      <c r="L614" t="str">
        <f t="shared" si="55"/>
        <v>CF-253</v>
      </c>
      <c r="M614">
        <f t="shared" si="56"/>
        <v>1536192</v>
      </c>
      <c r="N614">
        <f t="shared" si="57"/>
        <v>4.5121129426526458E-7</v>
      </c>
      <c r="O614" t="str">
        <f t="shared" si="58"/>
        <v>CF-2531536192</v>
      </c>
      <c r="P614" t="str">
        <f t="shared" si="59"/>
        <v/>
      </c>
    </row>
    <row r="615" spans="1:16" x14ac:dyDescent="0.25">
      <c r="A615">
        <v>98</v>
      </c>
      <c r="B615">
        <v>156</v>
      </c>
      <c r="C615" t="s">
        <v>2716</v>
      </c>
      <c r="D615">
        <v>0</v>
      </c>
      <c r="E615">
        <v>60.5</v>
      </c>
      <c r="F615" t="s">
        <v>25</v>
      </c>
      <c r="G615">
        <v>0.2</v>
      </c>
      <c r="H615" t="s">
        <v>2525</v>
      </c>
      <c r="I615">
        <v>99.69</v>
      </c>
      <c r="J615">
        <v>0.02</v>
      </c>
      <c r="K615">
        <f t="shared" si="54"/>
        <v>254</v>
      </c>
      <c r="L615" t="str">
        <f t="shared" si="55"/>
        <v>CF-254</v>
      </c>
      <c r="M615">
        <f t="shared" si="56"/>
        <v>5227200</v>
      </c>
      <c r="N615">
        <f t="shared" si="57"/>
        <v>1.3260391424853561E-7</v>
      </c>
      <c r="O615" t="str">
        <f t="shared" si="58"/>
        <v>CF-2545227200</v>
      </c>
      <c r="P615" t="str">
        <f t="shared" si="59"/>
        <v/>
      </c>
    </row>
    <row r="616" spans="1:16" x14ac:dyDescent="0.25">
      <c r="A616">
        <v>98</v>
      </c>
      <c r="B616">
        <v>157</v>
      </c>
      <c r="C616" t="s">
        <v>2713</v>
      </c>
      <c r="D616">
        <v>0</v>
      </c>
      <c r="E616">
        <v>85</v>
      </c>
      <c r="F616" t="s">
        <v>43</v>
      </c>
      <c r="G616">
        <v>18</v>
      </c>
      <c r="H616" t="s">
        <v>12</v>
      </c>
      <c r="I616">
        <v>100</v>
      </c>
      <c r="K616">
        <f t="shared" si="54"/>
        <v>255</v>
      </c>
      <c r="L616" t="str">
        <f t="shared" si="55"/>
        <v>CF-255</v>
      </c>
      <c r="M616">
        <f t="shared" si="56"/>
        <v>5100</v>
      </c>
      <c r="N616">
        <f t="shared" si="57"/>
        <v>1.3591121187449907E-4</v>
      </c>
      <c r="O616" t="str">
        <f t="shared" si="58"/>
        <v>CF-2555100</v>
      </c>
      <c r="P616" t="str">
        <f t="shared" si="59"/>
        <v/>
      </c>
    </row>
    <row r="617" spans="1:16" x14ac:dyDescent="0.25">
      <c r="A617">
        <v>98</v>
      </c>
      <c r="B617">
        <v>158</v>
      </c>
      <c r="C617" t="s">
        <v>2714</v>
      </c>
      <c r="D617">
        <v>0</v>
      </c>
      <c r="E617">
        <v>12.3</v>
      </c>
      <c r="F617" t="s">
        <v>43</v>
      </c>
      <c r="G617">
        <v>1.2</v>
      </c>
      <c r="H617" t="s">
        <v>2525</v>
      </c>
      <c r="I617">
        <v>100</v>
      </c>
      <c r="K617">
        <f t="shared" si="54"/>
        <v>256</v>
      </c>
      <c r="L617" t="str">
        <f t="shared" si="55"/>
        <v>CF-256</v>
      </c>
      <c r="M617">
        <f t="shared" si="56"/>
        <v>738</v>
      </c>
      <c r="N617">
        <f t="shared" si="57"/>
        <v>9.3922382189694481E-4</v>
      </c>
      <c r="O617" t="str">
        <f t="shared" si="58"/>
        <v>CF-256738</v>
      </c>
      <c r="P617" t="str">
        <f t="shared" si="59"/>
        <v/>
      </c>
    </row>
    <row r="618" spans="1:16" x14ac:dyDescent="0.25">
      <c r="A618">
        <v>17</v>
      </c>
      <c r="B618">
        <v>14</v>
      </c>
      <c r="C618" t="s">
        <v>218</v>
      </c>
      <c r="D618">
        <v>0</v>
      </c>
      <c r="E618">
        <v>190</v>
      </c>
      <c r="F618" t="s">
        <v>17</v>
      </c>
      <c r="G618">
        <v>1</v>
      </c>
      <c r="H618" t="s">
        <v>36</v>
      </c>
      <c r="I618">
        <v>100</v>
      </c>
      <c r="K618">
        <f t="shared" si="54"/>
        <v>31</v>
      </c>
      <c r="L618" t="str">
        <f t="shared" si="55"/>
        <v>CL-31</v>
      </c>
      <c r="M618">
        <f t="shared" si="56"/>
        <v>0.19</v>
      </c>
      <c r="N618">
        <f t="shared" si="57"/>
        <v>3.6481430555786591</v>
      </c>
      <c r="O618" t="str">
        <f t="shared" si="58"/>
        <v>CL-310.19</v>
      </c>
      <c r="P618" t="str">
        <f t="shared" si="59"/>
        <v/>
      </c>
    </row>
    <row r="619" spans="1:16" x14ac:dyDescent="0.25">
      <c r="A619">
        <v>17</v>
      </c>
      <c r="B619">
        <v>15</v>
      </c>
      <c r="C619" t="s">
        <v>219</v>
      </c>
      <c r="D619">
        <v>0</v>
      </c>
      <c r="E619">
        <v>299.10000000000002</v>
      </c>
      <c r="F619" t="s">
        <v>17</v>
      </c>
      <c r="G619">
        <v>1</v>
      </c>
      <c r="H619" t="s">
        <v>36</v>
      </c>
      <c r="I619">
        <v>100</v>
      </c>
      <c r="K619">
        <f t="shared" si="54"/>
        <v>32</v>
      </c>
      <c r="L619" t="str">
        <f t="shared" si="55"/>
        <v>CL-32</v>
      </c>
      <c r="M619">
        <f t="shared" si="56"/>
        <v>0.29910000000000003</v>
      </c>
      <c r="N619">
        <f t="shared" si="57"/>
        <v>2.3174429306584594</v>
      </c>
      <c r="O619" t="str">
        <f t="shared" si="58"/>
        <v>CL-320.2991</v>
      </c>
      <c r="P619" t="str">
        <f t="shared" si="59"/>
        <v/>
      </c>
    </row>
    <row r="620" spans="1:16" x14ac:dyDescent="0.25">
      <c r="A620">
        <v>17</v>
      </c>
      <c r="B620">
        <v>16</v>
      </c>
      <c r="C620" t="s">
        <v>220</v>
      </c>
      <c r="D620">
        <v>0</v>
      </c>
      <c r="E620">
        <v>2.5059999999999998</v>
      </c>
      <c r="F620" t="s">
        <v>11</v>
      </c>
      <c r="G620">
        <v>2.2000000000000001E-3</v>
      </c>
      <c r="H620" t="s">
        <v>36</v>
      </c>
      <c r="I620">
        <v>100</v>
      </c>
      <c r="K620">
        <f t="shared" si="54"/>
        <v>33</v>
      </c>
      <c r="L620" t="str">
        <f t="shared" si="55"/>
        <v>CL-33</v>
      </c>
      <c r="M620">
        <f t="shared" si="56"/>
        <v>2.5059999999999998</v>
      </c>
      <c r="N620">
        <f t="shared" si="57"/>
        <v>0.27659504411809471</v>
      </c>
      <c r="O620" t="str">
        <f t="shared" si="58"/>
        <v>CL-332.506</v>
      </c>
      <c r="P620" t="str">
        <f t="shared" si="59"/>
        <v/>
      </c>
    </row>
    <row r="621" spans="1:16" x14ac:dyDescent="0.25">
      <c r="A621">
        <v>17</v>
      </c>
      <c r="B621">
        <v>17</v>
      </c>
      <c r="C621" t="s">
        <v>216</v>
      </c>
      <c r="D621">
        <v>0</v>
      </c>
      <c r="E621">
        <v>1.5265</v>
      </c>
      <c r="F621" t="s">
        <v>11</v>
      </c>
      <c r="G621">
        <v>4.0000000000000002E-4</v>
      </c>
      <c r="H621" t="s">
        <v>36</v>
      </c>
      <c r="I621">
        <v>100</v>
      </c>
      <c r="K621">
        <f t="shared" si="54"/>
        <v>34</v>
      </c>
      <c r="L621" t="str">
        <f t="shared" si="55"/>
        <v>CL-34</v>
      </c>
      <c r="M621">
        <f t="shared" si="56"/>
        <v>1.5265</v>
      </c>
      <c r="N621">
        <f t="shared" si="57"/>
        <v>0.45407610911231266</v>
      </c>
      <c r="O621" t="str">
        <f t="shared" si="58"/>
        <v>CL-341.5265</v>
      </c>
      <c r="P621" t="str">
        <f t="shared" si="59"/>
        <v/>
      </c>
    </row>
    <row r="622" spans="1:16" x14ac:dyDescent="0.25">
      <c r="A622">
        <v>17</v>
      </c>
      <c r="B622">
        <v>17</v>
      </c>
      <c r="C622" t="s">
        <v>216</v>
      </c>
      <c r="D622">
        <v>0.14635999999999999</v>
      </c>
      <c r="E622">
        <v>31.99</v>
      </c>
      <c r="F622" t="s">
        <v>43</v>
      </c>
      <c r="G622">
        <v>0.03</v>
      </c>
      <c r="H622" t="s">
        <v>77</v>
      </c>
      <c r="I622">
        <v>44.6</v>
      </c>
      <c r="J622">
        <v>0.6</v>
      </c>
      <c r="K622">
        <f t="shared" si="54"/>
        <v>34</v>
      </c>
      <c r="L622" t="str">
        <f t="shared" si="55"/>
        <v>CL-34M</v>
      </c>
      <c r="M622">
        <f t="shared" si="56"/>
        <v>1919.3999999999999</v>
      </c>
      <c r="N622">
        <f t="shared" si="57"/>
        <v>3.6112700873186689E-4</v>
      </c>
      <c r="O622" t="str">
        <f t="shared" si="58"/>
        <v>CL-34M1919.4</v>
      </c>
      <c r="P622" t="str">
        <f t="shared" si="59"/>
        <v/>
      </c>
    </row>
    <row r="623" spans="1:16" x14ac:dyDescent="0.25">
      <c r="A623">
        <v>17</v>
      </c>
      <c r="B623">
        <v>19</v>
      </c>
      <c r="C623" t="s">
        <v>217</v>
      </c>
      <c r="D623">
        <v>0</v>
      </c>
      <c r="E623" s="1">
        <v>301000</v>
      </c>
      <c r="F623" t="s">
        <v>14</v>
      </c>
      <c r="G623" s="1">
        <v>1500</v>
      </c>
      <c r="H623" t="s">
        <v>12</v>
      </c>
      <c r="I623">
        <v>98.1</v>
      </c>
      <c r="J623">
        <v>0.1</v>
      </c>
      <c r="K623">
        <f t="shared" si="54"/>
        <v>36</v>
      </c>
      <c r="L623" t="str">
        <f t="shared" si="55"/>
        <v>CL-36</v>
      </c>
      <c r="M623">
        <f t="shared" si="56"/>
        <v>9498837600000</v>
      </c>
      <c r="N623">
        <f t="shared" si="57"/>
        <v>7.2971789786146596E-14</v>
      </c>
      <c r="O623" t="str">
        <f t="shared" si="58"/>
        <v>CL-369498837600000</v>
      </c>
      <c r="P623" t="str">
        <f t="shared" si="59"/>
        <v/>
      </c>
    </row>
    <row r="624" spans="1:16" x14ac:dyDescent="0.25">
      <c r="A624">
        <v>17</v>
      </c>
      <c r="B624">
        <v>21</v>
      </c>
      <c r="C624" t="s">
        <v>212</v>
      </c>
      <c r="D624">
        <v>0</v>
      </c>
      <c r="E624">
        <v>37.235999999999997</v>
      </c>
      <c r="F624" t="s">
        <v>43</v>
      </c>
      <c r="G624">
        <v>1.2E-2</v>
      </c>
      <c r="H624" t="s">
        <v>12</v>
      </c>
      <c r="I624">
        <v>100</v>
      </c>
      <c r="K624">
        <f t="shared" si="54"/>
        <v>38</v>
      </c>
      <c r="L624" t="str">
        <f t="shared" si="55"/>
        <v>CL-38</v>
      </c>
      <c r="M624">
        <f t="shared" si="56"/>
        <v>2234.16</v>
      </c>
      <c r="N624">
        <f t="shared" si="57"/>
        <v>3.102495705589328E-4</v>
      </c>
      <c r="O624" t="str">
        <f t="shared" si="58"/>
        <v>CL-382234.16</v>
      </c>
      <c r="P624" t="str">
        <f t="shared" si="59"/>
        <v/>
      </c>
    </row>
    <row r="625" spans="1:16" x14ac:dyDescent="0.25">
      <c r="A625">
        <v>17</v>
      </c>
      <c r="B625">
        <v>21</v>
      </c>
      <c r="C625" t="s">
        <v>212</v>
      </c>
      <c r="D625">
        <v>0.67136499999999999</v>
      </c>
      <c r="E625">
        <v>715</v>
      </c>
      <c r="F625" t="s">
        <v>17</v>
      </c>
      <c r="G625">
        <v>3</v>
      </c>
      <c r="H625" t="s">
        <v>77</v>
      </c>
      <c r="I625">
        <v>100</v>
      </c>
      <c r="K625">
        <f t="shared" si="54"/>
        <v>38</v>
      </c>
      <c r="L625" t="str">
        <f t="shared" si="55"/>
        <v>CL-38M</v>
      </c>
      <c r="M625">
        <f t="shared" si="56"/>
        <v>0.71499999999999997</v>
      </c>
      <c r="N625">
        <f t="shared" si="57"/>
        <v>0.96943661616775567</v>
      </c>
      <c r="O625" t="str">
        <f t="shared" si="58"/>
        <v>CL-38M0.715</v>
      </c>
      <c r="P625" t="str">
        <f t="shared" si="59"/>
        <v/>
      </c>
    </row>
    <row r="626" spans="1:16" x14ac:dyDescent="0.25">
      <c r="A626">
        <v>17</v>
      </c>
      <c r="B626">
        <v>22</v>
      </c>
      <c r="C626" t="s">
        <v>213</v>
      </c>
      <c r="D626">
        <v>0</v>
      </c>
      <c r="E626">
        <v>56.2</v>
      </c>
      <c r="F626" t="s">
        <v>43</v>
      </c>
      <c r="G626">
        <v>0.6</v>
      </c>
      <c r="H626" t="s">
        <v>12</v>
      </c>
      <c r="I626">
        <v>100</v>
      </c>
      <c r="K626">
        <f t="shared" si="54"/>
        <v>39</v>
      </c>
      <c r="L626" t="str">
        <f t="shared" si="55"/>
        <v>CL-39</v>
      </c>
      <c r="M626">
        <f t="shared" si="56"/>
        <v>3372</v>
      </c>
      <c r="N626">
        <f t="shared" si="57"/>
        <v>2.0555966208776551E-4</v>
      </c>
      <c r="O626" t="str">
        <f t="shared" si="58"/>
        <v>CL-393372</v>
      </c>
      <c r="P626" t="str">
        <f t="shared" si="59"/>
        <v/>
      </c>
    </row>
    <row r="627" spans="1:16" x14ac:dyDescent="0.25">
      <c r="A627">
        <v>17</v>
      </c>
      <c r="B627">
        <v>23</v>
      </c>
      <c r="C627" t="s">
        <v>214</v>
      </c>
      <c r="D627">
        <v>0</v>
      </c>
      <c r="E627">
        <v>1.33</v>
      </c>
      <c r="F627" t="s">
        <v>43</v>
      </c>
      <c r="G627">
        <v>0.03</v>
      </c>
      <c r="H627" t="s">
        <v>12</v>
      </c>
      <c r="I627">
        <v>100</v>
      </c>
      <c r="K627">
        <f t="shared" si="54"/>
        <v>40</v>
      </c>
      <c r="L627" t="str">
        <f t="shared" si="55"/>
        <v>CL-40</v>
      </c>
      <c r="M627">
        <f t="shared" si="56"/>
        <v>79.800000000000011</v>
      </c>
      <c r="N627">
        <f t="shared" si="57"/>
        <v>8.6860548942349017E-3</v>
      </c>
      <c r="O627" t="str">
        <f t="shared" si="58"/>
        <v>CL-4079.8</v>
      </c>
      <c r="P627" t="str">
        <f t="shared" si="59"/>
        <v/>
      </c>
    </row>
    <row r="628" spans="1:16" x14ac:dyDescent="0.25">
      <c r="A628">
        <v>17</v>
      </c>
      <c r="B628">
        <v>24</v>
      </c>
      <c r="C628" t="s">
        <v>208</v>
      </c>
      <c r="D628">
        <v>0</v>
      </c>
      <c r="E628">
        <v>38.4</v>
      </c>
      <c r="F628" t="s">
        <v>11</v>
      </c>
      <c r="G628">
        <v>0.8</v>
      </c>
      <c r="H628" t="s">
        <v>12</v>
      </c>
      <c r="I628">
        <v>100</v>
      </c>
      <c r="K628">
        <f t="shared" si="54"/>
        <v>41</v>
      </c>
      <c r="L628" t="str">
        <f t="shared" si="55"/>
        <v>CL-41</v>
      </c>
      <c r="M628">
        <f t="shared" si="56"/>
        <v>38.4</v>
      </c>
      <c r="N628">
        <f t="shared" si="57"/>
        <v>1.8050707827081909E-2</v>
      </c>
      <c r="O628" t="str">
        <f t="shared" si="58"/>
        <v>CL-4138.4</v>
      </c>
      <c r="P628" t="str">
        <f t="shared" si="59"/>
        <v/>
      </c>
    </row>
    <row r="629" spans="1:16" x14ac:dyDescent="0.25">
      <c r="A629">
        <v>17</v>
      </c>
      <c r="B629">
        <v>25</v>
      </c>
      <c r="C629" t="s">
        <v>209</v>
      </c>
      <c r="D629">
        <v>0</v>
      </c>
      <c r="E629">
        <v>6.8</v>
      </c>
      <c r="F629" t="s">
        <v>11</v>
      </c>
      <c r="G629">
        <v>0.3</v>
      </c>
      <c r="H629" t="s">
        <v>12</v>
      </c>
      <c r="I629">
        <v>100</v>
      </c>
      <c r="K629">
        <f t="shared" si="54"/>
        <v>42</v>
      </c>
      <c r="L629" t="str">
        <f t="shared" si="55"/>
        <v>CL-42</v>
      </c>
      <c r="M629">
        <f t="shared" si="56"/>
        <v>6.8</v>
      </c>
      <c r="N629">
        <f t="shared" si="57"/>
        <v>0.10193340890587431</v>
      </c>
      <c r="O629" t="str">
        <f t="shared" si="58"/>
        <v>CL-426.8</v>
      </c>
      <c r="P629" t="str">
        <f t="shared" si="59"/>
        <v/>
      </c>
    </row>
    <row r="630" spans="1:16" x14ac:dyDescent="0.25">
      <c r="A630">
        <v>17</v>
      </c>
      <c r="B630">
        <v>26</v>
      </c>
      <c r="C630" t="s">
        <v>210</v>
      </c>
      <c r="D630">
        <v>0</v>
      </c>
      <c r="E630">
        <v>3.13</v>
      </c>
      <c r="F630" t="s">
        <v>11</v>
      </c>
      <c r="G630">
        <v>0.09</v>
      </c>
      <c r="H630" t="s">
        <v>12</v>
      </c>
      <c r="I630">
        <v>100</v>
      </c>
      <c r="K630">
        <f t="shared" si="54"/>
        <v>43</v>
      </c>
      <c r="L630" t="str">
        <f t="shared" si="55"/>
        <v>CL-43</v>
      </c>
      <c r="M630">
        <f t="shared" si="56"/>
        <v>3.13</v>
      </c>
      <c r="N630">
        <f t="shared" si="57"/>
        <v>0.22145277334183555</v>
      </c>
      <c r="O630" t="str">
        <f t="shared" si="58"/>
        <v>CL-433.13</v>
      </c>
      <c r="P630" t="str">
        <f t="shared" si="59"/>
        <v/>
      </c>
    </row>
    <row r="631" spans="1:16" x14ac:dyDescent="0.25">
      <c r="A631">
        <v>17</v>
      </c>
      <c r="B631">
        <v>27</v>
      </c>
      <c r="C631" t="s">
        <v>211</v>
      </c>
      <c r="D631">
        <v>0</v>
      </c>
      <c r="E631">
        <v>542</v>
      </c>
      <c r="F631" t="s">
        <v>17</v>
      </c>
      <c r="G631">
        <v>108</v>
      </c>
      <c r="H631" t="s">
        <v>12</v>
      </c>
      <c r="I631">
        <v>100</v>
      </c>
      <c r="K631">
        <f t="shared" si="54"/>
        <v>44</v>
      </c>
      <c r="L631" t="str">
        <f t="shared" si="55"/>
        <v>CL-44</v>
      </c>
      <c r="M631">
        <f t="shared" si="56"/>
        <v>0.54200000000000004</v>
      </c>
      <c r="N631">
        <f t="shared" si="57"/>
        <v>1.2788693368264672</v>
      </c>
      <c r="O631" t="str">
        <f t="shared" si="58"/>
        <v>CL-440.542</v>
      </c>
      <c r="P631" t="str">
        <f t="shared" si="59"/>
        <v/>
      </c>
    </row>
    <row r="632" spans="1:16" x14ac:dyDescent="0.25">
      <c r="A632">
        <v>17</v>
      </c>
      <c r="B632">
        <v>28</v>
      </c>
      <c r="C632" t="s">
        <v>206</v>
      </c>
      <c r="D632">
        <v>0</v>
      </c>
      <c r="E632">
        <v>413</v>
      </c>
      <c r="F632" t="s">
        <v>17</v>
      </c>
      <c r="G632">
        <v>25</v>
      </c>
      <c r="H632" t="s">
        <v>12</v>
      </c>
      <c r="I632">
        <v>100</v>
      </c>
      <c r="K632">
        <f t="shared" si="54"/>
        <v>45</v>
      </c>
      <c r="L632" t="str">
        <f t="shared" si="55"/>
        <v>CL-45</v>
      </c>
      <c r="M632">
        <f t="shared" si="56"/>
        <v>0.41300000000000003</v>
      </c>
      <c r="N632">
        <f t="shared" si="57"/>
        <v>1.6783224710894558</v>
      </c>
      <c r="O632" t="str">
        <f t="shared" si="58"/>
        <v>CL-450.413</v>
      </c>
      <c r="P632" t="str">
        <f t="shared" si="59"/>
        <v/>
      </c>
    </row>
    <row r="633" spans="1:16" x14ac:dyDescent="0.25">
      <c r="A633">
        <v>17</v>
      </c>
      <c r="B633">
        <v>29</v>
      </c>
      <c r="C633" t="s">
        <v>207</v>
      </c>
      <c r="D633">
        <v>0</v>
      </c>
      <c r="E633">
        <v>232</v>
      </c>
      <c r="F633" t="s">
        <v>17</v>
      </c>
      <c r="G633">
        <v>2</v>
      </c>
      <c r="H633" t="s">
        <v>12</v>
      </c>
      <c r="I633">
        <v>100</v>
      </c>
      <c r="K633">
        <f t="shared" si="54"/>
        <v>46</v>
      </c>
      <c r="L633" t="str">
        <f t="shared" si="55"/>
        <v>CL-46</v>
      </c>
      <c r="M633">
        <f t="shared" si="56"/>
        <v>0.23200000000000001</v>
      </c>
      <c r="N633">
        <f t="shared" si="57"/>
        <v>2.9877033644825226</v>
      </c>
      <c r="O633" t="str">
        <f t="shared" si="58"/>
        <v>CL-460.232</v>
      </c>
      <c r="P633" t="str">
        <f t="shared" si="59"/>
        <v/>
      </c>
    </row>
    <row r="634" spans="1:16" x14ac:dyDescent="0.25">
      <c r="A634">
        <v>17</v>
      </c>
      <c r="B634">
        <v>30</v>
      </c>
      <c r="C634" t="s">
        <v>215</v>
      </c>
      <c r="D634">
        <v>0</v>
      </c>
      <c r="E634">
        <v>101</v>
      </c>
      <c r="F634" t="s">
        <v>17</v>
      </c>
      <c r="G634">
        <v>6</v>
      </c>
      <c r="H634" t="s">
        <v>12</v>
      </c>
      <c r="I634">
        <v>100</v>
      </c>
      <c r="K634">
        <f t="shared" si="54"/>
        <v>47</v>
      </c>
      <c r="L634" t="str">
        <f t="shared" si="55"/>
        <v>CL-47</v>
      </c>
      <c r="M634">
        <f t="shared" si="56"/>
        <v>0.10100000000000001</v>
      </c>
      <c r="N634">
        <f t="shared" si="57"/>
        <v>6.8628433718806461</v>
      </c>
      <c r="O634" t="str">
        <f t="shared" si="58"/>
        <v>CL-470.101</v>
      </c>
      <c r="P634" t="str">
        <f t="shared" si="59"/>
        <v/>
      </c>
    </row>
    <row r="635" spans="1:16" x14ac:dyDescent="0.25">
      <c r="A635">
        <v>96</v>
      </c>
      <c r="B635">
        <v>137</v>
      </c>
      <c r="C635" t="s">
        <v>2669</v>
      </c>
      <c r="D635">
        <v>0</v>
      </c>
      <c r="E635">
        <v>23</v>
      </c>
      <c r="F635" t="s">
        <v>11</v>
      </c>
      <c r="G635">
        <f>13-6</f>
        <v>7</v>
      </c>
      <c r="H635" t="s">
        <v>27</v>
      </c>
      <c r="I635">
        <v>20</v>
      </c>
      <c r="J635">
        <v>10</v>
      </c>
      <c r="K635">
        <f t="shared" si="54"/>
        <v>233</v>
      </c>
      <c r="L635" t="str">
        <f t="shared" si="55"/>
        <v>CM-233</v>
      </c>
      <c r="M635">
        <f t="shared" si="56"/>
        <v>23</v>
      </c>
      <c r="N635">
        <f t="shared" si="57"/>
        <v>3.0136833937388925E-2</v>
      </c>
      <c r="O635" t="str">
        <f t="shared" si="58"/>
        <v>CM-23323</v>
      </c>
      <c r="P635" t="str">
        <f t="shared" si="59"/>
        <v/>
      </c>
    </row>
    <row r="636" spans="1:16" x14ac:dyDescent="0.25">
      <c r="A636">
        <v>96</v>
      </c>
      <c r="B636">
        <v>138</v>
      </c>
      <c r="C636" t="s">
        <v>2668</v>
      </c>
      <c r="D636">
        <v>0</v>
      </c>
      <c r="E636">
        <v>50</v>
      </c>
      <c r="F636" t="s">
        <v>11</v>
      </c>
      <c r="G636">
        <f>9-8</f>
        <v>1</v>
      </c>
      <c r="H636" t="s">
        <v>27</v>
      </c>
      <c r="I636">
        <v>27</v>
      </c>
      <c r="K636">
        <f t="shared" si="54"/>
        <v>234</v>
      </c>
      <c r="L636" t="str">
        <f t="shared" si="55"/>
        <v>CM-234</v>
      </c>
      <c r="M636">
        <f t="shared" si="56"/>
        <v>50</v>
      </c>
      <c r="N636">
        <f t="shared" si="57"/>
        <v>1.3862943611198907E-2</v>
      </c>
      <c r="O636" t="str">
        <f t="shared" si="58"/>
        <v>CM-23450</v>
      </c>
      <c r="P636" t="str">
        <f t="shared" si="59"/>
        <v/>
      </c>
    </row>
    <row r="637" spans="1:16" x14ac:dyDescent="0.25">
      <c r="A637">
        <v>96</v>
      </c>
      <c r="B637">
        <v>139</v>
      </c>
      <c r="C637" t="s">
        <v>2670</v>
      </c>
      <c r="D637">
        <v>0</v>
      </c>
      <c r="E637">
        <v>300</v>
      </c>
      <c r="F637" t="s">
        <v>11</v>
      </c>
      <c r="G637">
        <f>25-10</f>
        <v>15</v>
      </c>
      <c r="H637" t="s">
        <v>36</v>
      </c>
      <c r="I637">
        <v>99</v>
      </c>
      <c r="K637">
        <f t="shared" si="54"/>
        <v>235</v>
      </c>
      <c r="L637" t="str">
        <f t="shared" si="55"/>
        <v>CM-235</v>
      </c>
      <c r="M637">
        <f t="shared" si="56"/>
        <v>300</v>
      </c>
      <c r="N637">
        <f t="shared" si="57"/>
        <v>2.3104906018664843E-3</v>
      </c>
      <c r="O637" t="str">
        <f t="shared" si="58"/>
        <v>CM-235300</v>
      </c>
      <c r="P637" t="str">
        <f t="shared" si="59"/>
        <v/>
      </c>
    </row>
    <row r="638" spans="1:16" x14ac:dyDescent="0.25">
      <c r="A638">
        <v>96</v>
      </c>
      <c r="B638">
        <v>140</v>
      </c>
      <c r="C638" t="s">
        <v>2667</v>
      </c>
      <c r="D638">
        <v>0</v>
      </c>
      <c r="E638">
        <v>6.8</v>
      </c>
      <c r="F638" t="s">
        <v>43</v>
      </c>
      <c r="G638">
        <v>0.8</v>
      </c>
      <c r="H638" t="s">
        <v>36</v>
      </c>
      <c r="I638">
        <v>82</v>
      </c>
      <c r="J638">
        <v>2</v>
      </c>
      <c r="K638">
        <f t="shared" si="54"/>
        <v>236</v>
      </c>
      <c r="L638" t="str">
        <f t="shared" si="55"/>
        <v>CM-236</v>
      </c>
      <c r="M638">
        <f t="shared" si="56"/>
        <v>408</v>
      </c>
      <c r="N638">
        <f t="shared" si="57"/>
        <v>1.6988901484312384E-3</v>
      </c>
      <c r="O638" t="str">
        <f t="shared" si="58"/>
        <v>CM-236408</v>
      </c>
      <c r="P638" t="str">
        <f t="shared" si="59"/>
        <v/>
      </c>
    </row>
    <row r="639" spans="1:16" x14ac:dyDescent="0.25">
      <c r="A639">
        <v>96</v>
      </c>
      <c r="B639">
        <v>142</v>
      </c>
      <c r="C639" t="s">
        <v>2675</v>
      </c>
      <c r="D639">
        <v>0</v>
      </c>
      <c r="E639">
        <v>2.2000000000000002</v>
      </c>
      <c r="F639" t="s">
        <v>109</v>
      </c>
      <c r="G639">
        <v>0.4</v>
      </c>
      <c r="H639" t="s">
        <v>26</v>
      </c>
      <c r="I639">
        <v>96.16</v>
      </c>
      <c r="J639">
        <v>0.18</v>
      </c>
      <c r="K639">
        <f t="shared" si="54"/>
        <v>238</v>
      </c>
      <c r="L639" t="str">
        <f t="shared" si="55"/>
        <v>CM-238</v>
      </c>
      <c r="M639">
        <f t="shared" si="56"/>
        <v>7920.0000000000009</v>
      </c>
      <c r="N639">
        <f t="shared" si="57"/>
        <v>8.7518583404033482E-5</v>
      </c>
      <c r="O639" t="str">
        <f t="shared" si="58"/>
        <v>CM-2387920</v>
      </c>
      <c r="P639" t="str">
        <f t="shared" si="59"/>
        <v/>
      </c>
    </row>
    <row r="640" spans="1:16" x14ac:dyDescent="0.25">
      <c r="A640">
        <v>96</v>
      </c>
      <c r="B640">
        <v>143</v>
      </c>
      <c r="C640" t="s">
        <v>2674</v>
      </c>
      <c r="D640">
        <v>0</v>
      </c>
      <c r="E640">
        <v>2.5</v>
      </c>
      <c r="F640" t="s">
        <v>109</v>
      </c>
      <c r="G640">
        <v>0.4</v>
      </c>
      <c r="H640" t="s">
        <v>36</v>
      </c>
      <c r="I640">
        <v>100</v>
      </c>
      <c r="K640">
        <f t="shared" si="54"/>
        <v>239</v>
      </c>
      <c r="L640" t="str">
        <f t="shared" si="55"/>
        <v>CM-239</v>
      </c>
      <c r="M640">
        <f t="shared" si="56"/>
        <v>9000</v>
      </c>
      <c r="N640">
        <f t="shared" si="57"/>
        <v>7.7016353395549473E-5</v>
      </c>
      <c r="O640" t="str">
        <f t="shared" si="58"/>
        <v>CM-2399000</v>
      </c>
      <c r="P640" t="str">
        <f t="shared" si="59"/>
        <v/>
      </c>
    </row>
    <row r="641" spans="1:16" x14ac:dyDescent="0.25">
      <c r="A641">
        <v>96</v>
      </c>
      <c r="B641">
        <v>144</v>
      </c>
      <c r="C641" t="s">
        <v>2677</v>
      </c>
      <c r="D641">
        <v>0</v>
      </c>
      <c r="E641">
        <v>30.4</v>
      </c>
      <c r="F641" t="s">
        <v>25</v>
      </c>
      <c r="G641">
        <v>3.7</v>
      </c>
      <c r="H641" t="s">
        <v>27</v>
      </c>
      <c r="I641">
        <v>99.5</v>
      </c>
      <c r="K641">
        <f t="shared" si="54"/>
        <v>240</v>
      </c>
      <c r="L641" t="str">
        <f t="shared" si="55"/>
        <v>CM-240</v>
      </c>
      <c r="M641">
        <f t="shared" si="56"/>
        <v>2626560</v>
      </c>
      <c r="N641">
        <f t="shared" si="57"/>
        <v>2.6389923723803962E-7</v>
      </c>
      <c r="O641" t="str">
        <f t="shared" si="58"/>
        <v>CM-2402626560</v>
      </c>
      <c r="P641" t="str">
        <f t="shared" si="59"/>
        <v/>
      </c>
    </row>
    <row r="642" spans="1:16" x14ac:dyDescent="0.25">
      <c r="A642">
        <v>96</v>
      </c>
      <c r="B642">
        <v>145</v>
      </c>
      <c r="C642" t="s">
        <v>2676</v>
      </c>
      <c r="D642">
        <v>0</v>
      </c>
      <c r="E642">
        <v>32.799999999999997</v>
      </c>
      <c r="F642" t="s">
        <v>25</v>
      </c>
      <c r="G642">
        <v>0.2</v>
      </c>
      <c r="H642" t="s">
        <v>26</v>
      </c>
      <c r="I642">
        <v>99</v>
      </c>
      <c r="J642">
        <v>0.1</v>
      </c>
      <c r="K642">
        <f t="shared" ref="K642:K705" si="60">A642+B642</f>
        <v>241</v>
      </c>
      <c r="L642" t="str">
        <f t="shared" ref="L642:L705" si="61">UPPER(SUBSTITUTE(C642,K642,""))&amp;"-"&amp;K642&amp;IF(H642="IT","M","")</f>
        <v>CM-241</v>
      </c>
      <c r="M642">
        <f t="shared" ref="M642:M705" si="62">E642*VLOOKUP(F642,_TimeConvert,2,FALSE)</f>
        <v>2833919.9999999995</v>
      </c>
      <c r="N642">
        <f t="shared" ref="N642:N705" si="63">LN(2)/M642</f>
        <v>2.4458953695232942E-7</v>
      </c>
      <c r="O642" t="str">
        <f t="shared" ref="O642:O705" si="64">L642&amp;M642</f>
        <v>CM-2412833920</v>
      </c>
      <c r="P642" t="str">
        <f t="shared" ref="P642:P705" si="65">IF(AND(RIGHT(L643,1)="M",M642=M643),"Delete","")</f>
        <v/>
      </c>
    </row>
    <row r="643" spans="1:16" x14ac:dyDescent="0.25">
      <c r="A643">
        <v>96</v>
      </c>
      <c r="B643">
        <v>146</v>
      </c>
      <c r="C643" t="s">
        <v>2679</v>
      </c>
      <c r="D643">
        <v>0</v>
      </c>
      <c r="E643">
        <v>162.88</v>
      </c>
      <c r="F643" t="s">
        <v>25</v>
      </c>
      <c r="G643">
        <v>0.06</v>
      </c>
      <c r="H643" t="s">
        <v>27</v>
      </c>
      <c r="I643">
        <v>100</v>
      </c>
      <c r="K643">
        <f t="shared" si="60"/>
        <v>242</v>
      </c>
      <c r="L643" t="str">
        <f t="shared" si="61"/>
        <v>CM-242</v>
      </c>
      <c r="M643">
        <f t="shared" si="62"/>
        <v>14072832</v>
      </c>
      <c r="N643">
        <f t="shared" si="63"/>
        <v>4.9254278069968099E-8</v>
      </c>
      <c r="O643" t="str">
        <f t="shared" si="64"/>
        <v>CM-24214072832</v>
      </c>
      <c r="P643" t="str">
        <f t="shared" si="65"/>
        <v/>
      </c>
    </row>
    <row r="644" spans="1:16" x14ac:dyDescent="0.25">
      <c r="A644">
        <v>96</v>
      </c>
      <c r="B644">
        <v>147</v>
      </c>
      <c r="C644" t="s">
        <v>2678</v>
      </c>
      <c r="D644">
        <v>0</v>
      </c>
      <c r="E644">
        <v>29.18</v>
      </c>
      <c r="F644" t="s">
        <v>14</v>
      </c>
      <c r="G644">
        <v>0.12</v>
      </c>
      <c r="H644" t="s">
        <v>27</v>
      </c>
      <c r="I644">
        <v>99.71</v>
      </c>
      <c r="J644">
        <v>0.03</v>
      </c>
      <c r="K644">
        <f t="shared" si="60"/>
        <v>243</v>
      </c>
      <c r="L644" t="str">
        <f t="shared" si="61"/>
        <v>CM-243</v>
      </c>
      <c r="M644">
        <f t="shared" si="62"/>
        <v>920850768</v>
      </c>
      <c r="N644">
        <f t="shared" si="63"/>
        <v>7.5272476784201938E-10</v>
      </c>
      <c r="O644" t="str">
        <f t="shared" si="64"/>
        <v>CM-243920850768</v>
      </c>
      <c r="P644" t="str">
        <f t="shared" si="65"/>
        <v/>
      </c>
    </row>
    <row r="645" spans="1:16" x14ac:dyDescent="0.25">
      <c r="A645">
        <v>96</v>
      </c>
      <c r="B645">
        <v>148</v>
      </c>
      <c r="C645" t="s">
        <v>2681</v>
      </c>
      <c r="D645">
        <v>0</v>
      </c>
      <c r="E645">
        <v>18.111999999999998</v>
      </c>
      <c r="F645" t="s">
        <v>14</v>
      </c>
      <c r="G645">
        <v>2.5000000000000001E-2</v>
      </c>
      <c r="H645" t="s">
        <v>27</v>
      </c>
      <c r="I645">
        <v>100</v>
      </c>
      <c r="K645">
        <f t="shared" si="60"/>
        <v>244</v>
      </c>
      <c r="L645" t="str">
        <f t="shared" si="61"/>
        <v>CM-244</v>
      </c>
      <c r="M645">
        <f t="shared" si="62"/>
        <v>571571251.19999993</v>
      </c>
      <c r="N645">
        <f t="shared" si="63"/>
        <v>1.2127047662119108E-9</v>
      </c>
      <c r="O645" t="str">
        <f t="shared" si="64"/>
        <v>CM-244571571251.2</v>
      </c>
      <c r="P645" t="str">
        <f t="shared" si="65"/>
        <v/>
      </c>
    </row>
    <row r="646" spans="1:16" x14ac:dyDescent="0.25">
      <c r="A646">
        <v>96</v>
      </c>
      <c r="B646">
        <v>149</v>
      </c>
      <c r="C646" t="s">
        <v>2680</v>
      </c>
      <c r="D646">
        <v>0</v>
      </c>
      <c r="E646">
        <v>8245</v>
      </c>
      <c r="F646" t="s">
        <v>14</v>
      </c>
      <c r="G646">
        <v>70</v>
      </c>
      <c r="H646" t="s">
        <v>27</v>
      </c>
      <c r="I646">
        <v>100</v>
      </c>
      <c r="K646">
        <f t="shared" si="60"/>
        <v>245</v>
      </c>
      <c r="L646" t="str">
        <f t="shared" si="61"/>
        <v>CM-245</v>
      </c>
      <c r="M646">
        <f t="shared" si="62"/>
        <v>260192412000</v>
      </c>
      <c r="N646">
        <f t="shared" si="63"/>
        <v>2.6639792268805492E-12</v>
      </c>
      <c r="O646" t="str">
        <f t="shared" si="64"/>
        <v>CM-245260192412000</v>
      </c>
      <c r="P646" t="str">
        <f t="shared" si="65"/>
        <v/>
      </c>
    </row>
    <row r="647" spans="1:16" x14ac:dyDescent="0.25">
      <c r="A647">
        <v>96</v>
      </c>
      <c r="B647">
        <v>150</v>
      </c>
      <c r="C647" t="s">
        <v>2671</v>
      </c>
      <c r="D647">
        <v>0</v>
      </c>
      <c r="E647">
        <v>4757</v>
      </c>
      <c r="F647" t="s">
        <v>14</v>
      </c>
      <c r="G647">
        <v>33</v>
      </c>
      <c r="H647" t="s">
        <v>27</v>
      </c>
      <c r="I647">
        <v>99.973849999999999</v>
      </c>
      <c r="J647">
        <v>6.9999999999999994E-5</v>
      </c>
      <c r="K647">
        <f t="shared" si="60"/>
        <v>246</v>
      </c>
      <c r="L647" t="str">
        <f t="shared" si="61"/>
        <v>CM-246</v>
      </c>
      <c r="M647">
        <f t="shared" si="62"/>
        <v>150119503200</v>
      </c>
      <c r="N647">
        <f t="shared" si="63"/>
        <v>4.6173026541160665E-12</v>
      </c>
      <c r="O647" t="str">
        <f t="shared" si="64"/>
        <v>CM-246150119503200</v>
      </c>
      <c r="P647" t="str">
        <f t="shared" si="65"/>
        <v/>
      </c>
    </row>
    <row r="648" spans="1:16" x14ac:dyDescent="0.25">
      <c r="A648">
        <v>96</v>
      </c>
      <c r="B648">
        <v>150</v>
      </c>
      <c r="C648" t="s">
        <v>2671</v>
      </c>
      <c r="D648">
        <v>1.1797</v>
      </c>
      <c r="E648">
        <v>1.1200000000000001</v>
      </c>
      <c r="F648" t="s">
        <v>11</v>
      </c>
      <c r="G648">
        <v>0.24</v>
      </c>
      <c r="H648" t="s">
        <v>77</v>
      </c>
      <c r="I648">
        <v>100</v>
      </c>
      <c r="K648">
        <f t="shared" si="60"/>
        <v>246</v>
      </c>
      <c r="L648" t="str">
        <f t="shared" si="61"/>
        <v>CM-246M</v>
      </c>
      <c r="M648">
        <f t="shared" si="62"/>
        <v>1.1200000000000001</v>
      </c>
      <c r="N648">
        <f t="shared" si="63"/>
        <v>0.61888141121423679</v>
      </c>
      <c r="O648" t="str">
        <f t="shared" si="64"/>
        <v>CM-246M1.12</v>
      </c>
      <c r="P648" t="str">
        <f t="shared" si="65"/>
        <v/>
      </c>
    </row>
    <row r="649" spans="1:16" x14ac:dyDescent="0.25">
      <c r="A649">
        <v>96</v>
      </c>
      <c r="B649">
        <v>151</v>
      </c>
      <c r="C649" t="s">
        <v>2673</v>
      </c>
      <c r="D649">
        <v>0</v>
      </c>
      <c r="E649" s="1">
        <v>15600000</v>
      </c>
      <c r="F649" t="s">
        <v>14</v>
      </c>
      <c r="G649" s="1">
        <v>500000</v>
      </c>
      <c r="H649" t="s">
        <v>27</v>
      </c>
      <c r="I649">
        <v>100</v>
      </c>
      <c r="K649">
        <f t="shared" si="60"/>
        <v>247</v>
      </c>
      <c r="L649" t="str">
        <f t="shared" si="61"/>
        <v>CM-247</v>
      </c>
      <c r="M649">
        <f t="shared" si="62"/>
        <v>492298560000000</v>
      </c>
      <c r="N649">
        <f t="shared" si="63"/>
        <v>1.4079813285660337E-15</v>
      </c>
      <c r="O649" t="str">
        <f t="shared" si="64"/>
        <v>CM-247492298560000000</v>
      </c>
      <c r="P649" t="str">
        <f t="shared" si="65"/>
        <v/>
      </c>
    </row>
    <row r="650" spans="1:16" x14ac:dyDescent="0.25">
      <c r="A650">
        <v>96</v>
      </c>
      <c r="B650">
        <v>152</v>
      </c>
      <c r="C650" t="s">
        <v>2672</v>
      </c>
      <c r="D650">
        <v>0</v>
      </c>
      <c r="E650" s="1">
        <v>348000</v>
      </c>
      <c r="F650" t="s">
        <v>14</v>
      </c>
      <c r="G650" s="1">
        <v>6010</v>
      </c>
      <c r="H650" t="s">
        <v>27</v>
      </c>
      <c r="I650">
        <v>91.61</v>
      </c>
      <c r="J650">
        <v>0.16</v>
      </c>
      <c r="K650">
        <f t="shared" si="60"/>
        <v>248</v>
      </c>
      <c r="L650" t="str">
        <f t="shared" si="61"/>
        <v>CM-248</v>
      </c>
      <c r="M650">
        <f t="shared" si="62"/>
        <v>10982044800000</v>
      </c>
      <c r="N650">
        <f t="shared" si="63"/>
        <v>6.3116404383994622E-14</v>
      </c>
      <c r="O650" t="str">
        <f t="shared" si="64"/>
        <v>CM-24810982044800000</v>
      </c>
      <c r="P650" t="str">
        <f t="shared" si="65"/>
        <v/>
      </c>
    </row>
    <row r="651" spans="1:16" x14ac:dyDescent="0.25">
      <c r="A651">
        <v>96</v>
      </c>
      <c r="B651">
        <v>153</v>
      </c>
      <c r="C651" t="s">
        <v>2682</v>
      </c>
      <c r="D651">
        <v>0</v>
      </c>
      <c r="E651">
        <v>64.150000000000006</v>
      </c>
      <c r="F651" t="s">
        <v>43</v>
      </c>
      <c r="G651">
        <v>0.03</v>
      </c>
      <c r="H651" t="s">
        <v>12</v>
      </c>
      <c r="I651">
        <v>100</v>
      </c>
      <c r="K651">
        <f t="shared" si="60"/>
        <v>249</v>
      </c>
      <c r="L651" t="str">
        <f t="shared" si="61"/>
        <v>CM-249</v>
      </c>
      <c r="M651">
        <f t="shared" si="62"/>
        <v>3849.0000000000005</v>
      </c>
      <c r="N651">
        <f t="shared" si="63"/>
        <v>1.8008500404259424E-4</v>
      </c>
      <c r="O651" t="str">
        <f t="shared" si="64"/>
        <v>CM-2493849</v>
      </c>
      <c r="P651" t="str">
        <f t="shared" si="65"/>
        <v/>
      </c>
    </row>
    <row r="652" spans="1:16" x14ac:dyDescent="0.25">
      <c r="A652">
        <v>96</v>
      </c>
      <c r="B652">
        <v>155</v>
      </c>
      <c r="C652" t="s">
        <v>2683</v>
      </c>
      <c r="D652">
        <v>0</v>
      </c>
      <c r="E652">
        <v>16.8</v>
      </c>
      <c r="F652" t="s">
        <v>43</v>
      </c>
      <c r="G652">
        <v>0.2</v>
      </c>
      <c r="H652" t="s">
        <v>12</v>
      </c>
      <c r="I652">
        <v>100</v>
      </c>
      <c r="K652">
        <f t="shared" si="60"/>
        <v>251</v>
      </c>
      <c r="L652" t="str">
        <f t="shared" si="61"/>
        <v>CM-251</v>
      </c>
      <c r="M652">
        <f t="shared" si="62"/>
        <v>1008</v>
      </c>
      <c r="N652">
        <f t="shared" si="63"/>
        <v>6.8764601246026316E-4</v>
      </c>
      <c r="O652" t="str">
        <f t="shared" si="64"/>
        <v>CM-2511008</v>
      </c>
      <c r="P652" t="str">
        <f t="shared" si="65"/>
        <v/>
      </c>
    </row>
    <row r="653" spans="1:16" x14ac:dyDescent="0.25">
      <c r="A653">
        <v>112</v>
      </c>
      <c r="B653">
        <v>165</v>
      </c>
      <c r="C653" t="s">
        <v>2886</v>
      </c>
      <c r="D653">
        <v>0</v>
      </c>
      <c r="E653">
        <v>0.61</v>
      </c>
      <c r="F653" t="s">
        <v>17</v>
      </c>
      <c r="G653">
        <f>0.46-0.18</f>
        <v>0.28000000000000003</v>
      </c>
      <c r="H653" t="s">
        <v>27</v>
      </c>
      <c r="I653">
        <v>100</v>
      </c>
      <c r="K653">
        <f t="shared" si="60"/>
        <v>277</v>
      </c>
      <c r="L653" t="str">
        <f t="shared" si="61"/>
        <v>CN-277</v>
      </c>
      <c r="M653">
        <f t="shared" si="62"/>
        <v>6.0999999999999997E-4</v>
      </c>
      <c r="N653">
        <f t="shared" si="63"/>
        <v>1136.3068533769595</v>
      </c>
      <c r="O653" t="str">
        <f t="shared" si="64"/>
        <v>CN-2770.00061</v>
      </c>
      <c r="P653" t="str">
        <f t="shared" si="65"/>
        <v/>
      </c>
    </row>
    <row r="654" spans="1:16" x14ac:dyDescent="0.25">
      <c r="A654">
        <v>112</v>
      </c>
      <c r="B654">
        <v>169</v>
      </c>
      <c r="C654" t="s">
        <v>2887</v>
      </c>
      <c r="D654">
        <v>0</v>
      </c>
      <c r="E654">
        <v>180</v>
      </c>
      <c r="F654" t="s">
        <v>17</v>
      </c>
      <c r="G654">
        <f>100-50</f>
        <v>50</v>
      </c>
      <c r="H654" t="s">
        <v>27</v>
      </c>
      <c r="I654">
        <v>100</v>
      </c>
      <c r="K654">
        <f t="shared" si="60"/>
        <v>281</v>
      </c>
      <c r="L654" t="str">
        <f t="shared" si="61"/>
        <v>CN-281</v>
      </c>
      <c r="M654">
        <f t="shared" si="62"/>
        <v>0.18</v>
      </c>
      <c r="N654">
        <f t="shared" si="63"/>
        <v>3.8508176697774741</v>
      </c>
      <c r="O654" t="str">
        <f t="shared" si="64"/>
        <v>CN-2810.18</v>
      </c>
      <c r="P654" t="str">
        <f t="shared" si="65"/>
        <v/>
      </c>
    </row>
    <row r="655" spans="1:16" x14ac:dyDescent="0.25">
      <c r="A655">
        <v>112</v>
      </c>
      <c r="B655">
        <v>170</v>
      </c>
      <c r="C655" t="s">
        <v>2889</v>
      </c>
      <c r="D655">
        <v>0</v>
      </c>
      <c r="E655">
        <v>0.98</v>
      </c>
      <c r="F655" t="s">
        <v>17</v>
      </c>
      <c r="G655">
        <f>0.33-0.2</f>
        <v>0.13</v>
      </c>
      <c r="H655" t="s">
        <v>2525</v>
      </c>
      <c r="I655">
        <v>100</v>
      </c>
      <c r="K655">
        <f t="shared" si="60"/>
        <v>282</v>
      </c>
      <c r="L655" t="str">
        <f t="shared" si="61"/>
        <v>CN-282</v>
      </c>
      <c r="M655">
        <f t="shared" si="62"/>
        <v>9.7999999999999997E-4</v>
      </c>
      <c r="N655">
        <f t="shared" si="63"/>
        <v>707.2930413876993</v>
      </c>
      <c r="O655" t="str">
        <f t="shared" si="64"/>
        <v>CN-2820.00098</v>
      </c>
      <c r="P655" t="str">
        <f t="shared" si="65"/>
        <v/>
      </c>
    </row>
    <row r="656" spans="1:16" x14ac:dyDescent="0.25">
      <c r="A656">
        <v>112</v>
      </c>
      <c r="B656">
        <v>171</v>
      </c>
      <c r="C656" t="s">
        <v>2890</v>
      </c>
      <c r="D656">
        <v>0</v>
      </c>
      <c r="E656">
        <v>4.5999999999999996</v>
      </c>
      <c r="F656" t="s">
        <v>11</v>
      </c>
      <c r="G656">
        <f>1-0.7</f>
        <v>0.30000000000000004</v>
      </c>
      <c r="H656" t="s">
        <v>27</v>
      </c>
      <c r="I656">
        <v>85</v>
      </c>
      <c r="K656">
        <f t="shared" si="60"/>
        <v>283</v>
      </c>
      <c r="L656" t="str">
        <f t="shared" si="61"/>
        <v>CN-283</v>
      </c>
      <c r="M656">
        <f t="shared" si="62"/>
        <v>4.5999999999999996</v>
      </c>
      <c r="N656">
        <f t="shared" si="63"/>
        <v>0.15068416968694465</v>
      </c>
      <c r="O656" t="str">
        <f t="shared" si="64"/>
        <v>CN-2834.6</v>
      </c>
      <c r="P656" t="str">
        <f t="shared" si="65"/>
        <v/>
      </c>
    </row>
    <row r="657" spans="1:16" x14ac:dyDescent="0.25">
      <c r="A657">
        <v>112</v>
      </c>
      <c r="B657">
        <v>172</v>
      </c>
      <c r="C657" t="s">
        <v>2891</v>
      </c>
      <c r="D657">
        <v>0</v>
      </c>
      <c r="E657">
        <v>121</v>
      </c>
      <c r="F657" t="s">
        <v>17</v>
      </c>
      <c r="G657">
        <f>20-15</f>
        <v>5</v>
      </c>
      <c r="H657" t="s">
        <v>2525</v>
      </c>
      <c r="I657">
        <v>98</v>
      </c>
      <c r="K657">
        <f t="shared" si="60"/>
        <v>284</v>
      </c>
      <c r="L657" t="str">
        <f t="shared" si="61"/>
        <v>CN-284</v>
      </c>
      <c r="M657">
        <f t="shared" si="62"/>
        <v>0.121</v>
      </c>
      <c r="N657">
        <f t="shared" si="63"/>
        <v>5.7284890955367382</v>
      </c>
      <c r="O657" t="str">
        <f t="shared" si="64"/>
        <v>CN-2840.121</v>
      </c>
      <c r="P657" t="str">
        <f t="shared" si="65"/>
        <v/>
      </c>
    </row>
    <row r="658" spans="1:16" x14ac:dyDescent="0.25">
      <c r="A658">
        <v>112</v>
      </c>
      <c r="B658">
        <v>173</v>
      </c>
      <c r="C658" t="s">
        <v>2892</v>
      </c>
      <c r="D658">
        <v>0</v>
      </c>
      <c r="E658">
        <v>33</v>
      </c>
      <c r="F658" t="s">
        <v>11</v>
      </c>
      <c r="G658">
        <f>10-6</f>
        <v>4</v>
      </c>
      <c r="H658" t="s">
        <v>27</v>
      </c>
      <c r="I658">
        <v>100</v>
      </c>
      <c r="K658">
        <f t="shared" si="60"/>
        <v>285</v>
      </c>
      <c r="L658" t="str">
        <f t="shared" si="61"/>
        <v>CN-285</v>
      </c>
      <c r="M658">
        <f t="shared" si="62"/>
        <v>33</v>
      </c>
      <c r="N658">
        <f t="shared" si="63"/>
        <v>2.1004460016968041E-2</v>
      </c>
      <c r="O658" t="str">
        <f t="shared" si="64"/>
        <v>CN-28533</v>
      </c>
      <c r="P658" t="str">
        <f t="shared" si="65"/>
        <v/>
      </c>
    </row>
    <row r="659" spans="1:16" x14ac:dyDescent="0.25">
      <c r="A659">
        <v>112</v>
      </c>
      <c r="B659">
        <v>174</v>
      </c>
      <c r="C659" t="s">
        <v>2888</v>
      </c>
      <c r="D659">
        <v>0</v>
      </c>
      <c r="E659">
        <v>11</v>
      </c>
      <c r="F659" t="s">
        <v>43</v>
      </c>
      <c r="G659">
        <f>51-5</f>
        <v>46</v>
      </c>
      <c r="H659" t="s">
        <v>27</v>
      </c>
      <c r="I659">
        <v>100</v>
      </c>
      <c r="K659">
        <f t="shared" si="60"/>
        <v>286</v>
      </c>
      <c r="L659" t="str">
        <f t="shared" si="61"/>
        <v>CN-286</v>
      </c>
      <c r="M659">
        <f t="shared" si="62"/>
        <v>660</v>
      </c>
      <c r="N659">
        <f t="shared" si="63"/>
        <v>1.0502230008484019E-3</v>
      </c>
      <c r="O659" t="str">
        <f t="shared" si="64"/>
        <v>CN-286660</v>
      </c>
      <c r="P659" t="str">
        <f t="shared" si="65"/>
        <v/>
      </c>
    </row>
    <row r="660" spans="1:16" x14ac:dyDescent="0.25">
      <c r="A660">
        <v>27</v>
      </c>
      <c r="B660">
        <v>23</v>
      </c>
      <c r="C660" t="s">
        <v>419</v>
      </c>
      <c r="D660">
        <v>0</v>
      </c>
      <c r="E660">
        <v>38.799999999999997</v>
      </c>
      <c r="F660" t="s">
        <v>17</v>
      </c>
      <c r="G660">
        <v>0.3</v>
      </c>
      <c r="H660" t="s">
        <v>36</v>
      </c>
      <c r="I660">
        <v>100</v>
      </c>
      <c r="K660">
        <f t="shared" si="60"/>
        <v>50</v>
      </c>
      <c r="L660" t="str">
        <f t="shared" si="61"/>
        <v>CO-50</v>
      </c>
      <c r="M660">
        <f t="shared" si="62"/>
        <v>3.8800000000000001E-2</v>
      </c>
      <c r="N660">
        <f t="shared" si="63"/>
        <v>17.864618055668693</v>
      </c>
      <c r="O660" t="str">
        <f t="shared" si="64"/>
        <v>CO-500.0388</v>
      </c>
      <c r="P660" t="str">
        <f t="shared" si="65"/>
        <v/>
      </c>
    </row>
    <row r="661" spans="1:16" x14ac:dyDescent="0.25">
      <c r="A661">
        <v>27</v>
      </c>
      <c r="B661">
        <v>24</v>
      </c>
      <c r="C661" t="s">
        <v>420</v>
      </c>
      <c r="D661">
        <v>0</v>
      </c>
      <c r="E661">
        <v>68.8</v>
      </c>
      <c r="F661" t="s">
        <v>17</v>
      </c>
      <c r="G661">
        <v>1.9</v>
      </c>
      <c r="H661" t="s">
        <v>36</v>
      </c>
      <c r="I661">
        <v>100</v>
      </c>
      <c r="K661">
        <f t="shared" si="60"/>
        <v>51</v>
      </c>
      <c r="L661" t="str">
        <f t="shared" si="61"/>
        <v>CO-51</v>
      </c>
      <c r="M661">
        <f t="shared" si="62"/>
        <v>6.88E-2</v>
      </c>
      <c r="N661">
        <f t="shared" si="63"/>
        <v>10.074813670929437</v>
      </c>
      <c r="O661" t="str">
        <f t="shared" si="64"/>
        <v>CO-510.0688</v>
      </c>
      <c r="P661" t="str">
        <f t="shared" si="65"/>
        <v/>
      </c>
    </row>
    <row r="662" spans="1:16" x14ac:dyDescent="0.25">
      <c r="A662">
        <v>27</v>
      </c>
      <c r="B662">
        <v>25</v>
      </c>
      <c r="C662" t="s">
        <v>417</v>
      </c>
      <c r="D662">
        <v>0</v>
      </c>
      <c r="E662">
        <v>111</v>
      </c>
      <c r="F662" t="s">
        <v>17</v>
      </c>
      <c r="G662">
        <v>2</v>
      </c>
      <c r="H662" t="s">
        <v>36</v>
      </c>
      <c r="I662">
        <v>100</v>
      </c>
      <c r="K662">
        <f t="shared" si="60"/>
        <v>52</v>
      </c>
      <c r="L662" t="str">
        <f t="shared" si="61"/>
        <v>CO-52</v>
      </c>
      <c r="M662">
        <f t="shared" si="62"/>
        <v>0.111</v>
      </c>
      <c r="N662">
        <f t="shared" si="63"/>
        <v>6.2445691942337413</v>
      </c>
      <c r="O662" t="str">
        <f t="shared" si="64"/>
        <v>CO-520.111</v>
      </c>
      <c r="P662" t="str">
        <f t="shared" si="65"/>
        <v/>
      </c>
    </row>
    <row r="663" spans="1:16" x14ac:dyDescent="0.25">
      <c r="A663">
        <v>27</v>
      </c>
      <c r="B663">
        <v>25</v>
      </c>
      <c r="C663" t="s">
        <v>417</v>
      </c>
      <c r="D663">
        <v>0.38</v>
      </c>
      <c r="E663">
        <v>102</v>
      </c>
      <c r="F663" t="s">
        <v>17</v>
      </c>
      <c r="G663">
        <v>5</v>
      </c>
      <c r="H663" t="s">
        <v>36</v>
      </c>
      <c r="I663">
        <v>100</v>
      </c>
      <c r="K663">
        <f t="shared" si="60"/>
        <v>52</v>
      </c>
      <c r="L663" t="str">
        <f t="shared" si="61"/>
        <v>CO-52</v>
      </c>
      <c r="M663">
        <f t="shared" si="62"/>
        <v>0.10200000000000001</v>
      </c>
      <c r="N663">
        <f t="shared" si="63"/>
        <v>6.7955605937249537</v>
      </c>
      <c r="O663" t="str">
        <f t="shared" si="64"/>
        <v>CO-520.102</v>
      </c>
      <c r="P663" t="str">
        <f t="shared" si="65"/>
        <v/>
      </c>
    </row>
    <row r="664" spans="1:16" x14ac:dyDescent="0.25">
      <c r="A664">
        <v>27</v>
      </c>
      <c r="B664">
        <v>26</v>
      </c>
      <c r="C664" t="s">
        <v>418</v>
      </c>
      <c r="D664">
        <v>0</v>
      </c>
      <c r="E664">
        <v>244</v>
      </c>
      <c r="F664" t="s">
        <v>17</v>
      </c>
      <c r="G664">
        <v>3</v>
      </c>
      <c r="H664" t="s">
        <v>36</v>
      </c>
      <c r="I664">
        <v>100</v>
      </c>
      <c r="K664">
        <f t="shared" si="60"/>
        <v>53</v>
      </c>
      <c r="L664" t="str">
        <f t="shared" si="61"/>
        <v>CO-53</v>
      </c>
      <c r="M664">
        <f t="shared" si="62"/>
        <v>0.24399999999999999</v>
      </c>
      <c r="N664">
        <f t="shared" si="63"/>
        <v>2.840767133442399</v>
      </c>
      <c r="O664" t="str">
        <f t="shared" si="64"/>
        <v>CO-530.244</v>
      </c>
      <c r="P664" t="str">
        <f t="shared" si="65"/>
        <v/>
      </c>
    </row>
    <row r="665" spans="1:16" x14ac:dyDescent="0.25">
      <c r="A665">
        <v>27</v>
      </c>
      <c r="B665">
        <v>26</v>
      </c>
      <c r="C665" t="s">
        <v>418</v>
      </c>
      <c r="D665">
        <v>3.1743999999999999</v>
      </c>
      <c r="E665">
        <v>248</v>
      </c>
      <c r="F665" t="s">
        <v>17</v>
      </c>
      <c r="G665">
        <v>8</v>
      </c>
      <c r="H665" t="s">
        <v>36</v>
      </c>
      <c r="I665">
        <v>98.5</v>
      </c>
      <c r="K665">
        <f t="shared" si="60"/>
        <v>53</v>
      </c>
      <c r="L665" t="str">
        <f t="shared" si="61"/>
        <v>CO-53</v>
      </c>
      <c r="M665">
        <f t="shared" si="62"/>
        <v>0.248</v>
      </c>
      <c r="N665">
        <f t="shared" si="63"/>
        <v>2.7949483087094569</v>
      </c>
      <c r="O665" t="str">
        <f t="shared" si="64"/>
        <v>CO-530.248</v>
      </c>
      <c r="P665" t="str">
        <f t="shared" si="65"/>
        <v/>
      </c>
    </row>
    <row r="666" spans="1:16" x14ac:dyDescent="0.25">
      <c r="A666">
        <v>27</v>
      </c>
      <c r="B666">
        <v>27</v>
      </c>
      <c r="C666" t="s">
        <v>422</v>
      </c>
      <c r="D666">
        <v>0</v>
      </c>
      <c r="E666">
        <v>193.27</v>
      </c>
      <c r="F666" t="s">
        <v>17</v>
      </c>
      <c r="G666">
        <v>0.04</v>
      </c>
      <c r="H666" t="s">
        <v>36</v>
      </c>
      <c r="I666">
        <v>100</v>
      </c>
      <c r="K666">
        <f t="shared" si="60"/>
        <v>54</v>
      </c>
      <c r="L666" t="str">
        <f t="shared" si="61"/>
        <v>CO-54</v>
      </c>
      <c r="M666">
        <f t="shared" si="62"/>
        <v>0.19327000000000003</v>
      </c>
      <c r="N666">
        <f t="shared" si="63"/>
        <v>3.5864188987424082</v>
      </c>
      <c r="O666" t="str">
        <f t="shared" si="64"/>
        <v>CO-540.19327</v>
      </c>
      <c r="P666" t="str">
        <f t="shared" si="65"/>
        <v/>
      </c>
    </row>
    <row r="667" spans="1:16" x14ac:dyDescent="0.25">
      <c r="A667">
        <v>27</v>
      </c>
      <c r="B667">
        <v>27</v>
      </c>
      <c r="C667" t="s">
        <v>422</v>
      </c>
      <c r="D667">
        <v>0.1971</v>
      </c>
      <c r="E667">
        <v>1.48</v>
      </c>
      <c r="F667" t="s">
        <v>43</v>
      </c>
      <c r="G667">
        <v>0.02</v>
      </c>
      <c r="H667" t="s">
        <v>36</v>
      </c>
      <c r="I667">
        <v>100</v>
      </c>
      <c r="K667">
        <f t="shared" si="60"/>
        <v>54</v>
      </c>
      <c r="L667" t="str">
        <f t="shared" si="61"/>
        <v>CO-54</v>
      </c>
      <c r="M667">
        <f t="shared" si="62"/>
        <v>88.8</v>
      </c>
      <c r="N667">
        <f t="shared" si="63"/>
        <v>7.8057114927921768E-3</v>
      </c>
      <c r="O667" t="str">
        <f t="shared" si="64"/>
        <v>CO-5488.8</v>
      </c>
      <c r="P667" t="str">
        <f t="shared" si="65"/>
        <v/>
      </c>
    </row>
    <row r="668" spans="1:16" x14ac:dyDescent="0.25">
      <c r="A668">
        <v>27</v>
      </c>
      <c r="B668">
        <v>28</v>
      </c>
      <c r="C668" t="s">
        <v>423</v>
      </c>
      <c r="D668">
        <v>0</v>
      </c>
      <c r="E668">
        <v>17.53</v>
      </c>
      <c r="F668" t="s">
        <v>109</v>
      </c>
      <c r="G668">
        <v>0.02</v>
      </c>
      <c r="H668" t="s">
        <v>36</v>
      </c>
      <c r="I668">
        <v>100</v>
      </c>
      <c r="K668">
        <f t="shared" si="60"/>
        <v>55</v>
      </c>
      <c r="L668" t="str">
        <f t="shared" si="61"/>
        <v>CO-55</v>
      </c>
      <c r="M668">
        <f t="shared" si="62"/>
        <v>63108.000000000007</v>
      </c>
      <c r="N668">
        <f t="shared" si="63"/>
        <v>1.0983507329656228E-5</v>
      </c>
      <c r="O668" t="str">
        <f t="shared" si="64"/>
        <v>CO-5563108</v>
      </c>
      <c r="P668" t="str">
        <f t="shared" si="65"/>
        <v/>
      </c>
    </row>
    <row r="669" spans="1:16" x14ac:dyDescent="0.25">
      <c r="A669">
        <v>27</v>
      </c>
      <c r="B669">
        <v>29</v>
      </c>
      <c r="C669" t="s">
        <v>421</v>
      </c>
      <c r="D669">
        <v>0</v>
      </c>
      <c r="E669">
        <v>77.236000000000004</v>
      </c>
      <c r="F669" t="s">
        <v>25</v>
      </c>
      <c r="G669">
        <v>2.5999999999999999E-2</v>
      </c>
      <c r="H669" t="s">
        <v>36</v>
      </c>
      <c r="I669">
        <v>100</v>
      </c>
      <c r="K669">
        <f t="shared" si="60"/>
        <v>56</v>
      </c>
      <c r="L669" t="str">
        <f t="shared" si="61"/>
        <v>CO-56</v>
      </c>
      <c r="M669">
        <f t="shared" si="62"/>
        <v>6673190.4000000004</v>
      </c>
      <c r="N669">
        <f t="shared" si="63"/>
        <v>1.0387043363245641E-7</v>
      </c>
      <c r="O669" t="str">
        <f t="shared" si="64"/>
        <v>CO-566673190.4</v>
      </c>
      <c r="P669" t="str">
        <f t="shared" si="65"/>
        <v/>
      </c>
    </row>
    <row r="670" spans="1:16" x14ac:dyDescent="0.25">
      <c r="A670">
        <v>27</v>
      </c>
      <c r="B670">
        <v>30</v>
      </c>
      <c r="C670" t="s">
        <v>431</v>
      </c>
      <c r="D670">
        <v>0</v>
      </c>
      <c r="E670">
        <v>271.8</v>
      </c>
      <c r="F670" t="s">
        <v>25</v>
      </c>
      <c r="G670">
        <v>0.03</v>
      </c>
      <c r="H670" t="s">
        <v>26</v>
      </c>
      <c r="I670">
        <v>100</v>
      </c>
      <c r="K670">
        <f t="shared" si="60"/>
        <v>57</v>
      </c>
      <c r="L670" t="str">
        <f t="shared" si="61"/>
        <v>CO-57</v>
      </c>
      <c r="M670">
        <f t="shared" si="62"/>
        <v>23483520</v>
      </c>
      <c r="N670">
        <f t="shared" si="63"/>
        <v>2.9516323811760131E-8</v>
      </c>
      <c r="O670" t="str">
        <f t="shared" si="64"/>
        <v>CO-5723483520</v>
      </c>
      <c r="P670" t="str">
        <f t="shared" si="65"/>
        <v/>
      </c>
    </row>
    <row r="671" spans="1:16" x14ac:dyDescent="0.25">
      <c r="A671">
        <v>27</v>
      </c>
      <c r="B671">
        <v>31</v>
      </c>
      <c r="C671" t="s">
        <v>432</v>
      </c>
      <c r="D671">
        <v>0</v>
      </c>
      <c r="E671">
        <v>70.882999999999996</v>
      </c>
      <c r="F671" t="s">
        <v>25</v>
      </c>
      <c r="G671">
        <v>2.1999999999999999E-2</v>
      </c>
      <c r="H671" t="s">
        <v>36</v>
      </c>
      <c r="I671">
        <v>100</v>
      </c>
      <c r="K671">
        <f t="shared" si="60"/>
        <v>58</v>
      </c>
      <c r="L671" t="str">
        <f t="shared" si="61"/>
        <v>CO-58</v>
      </c>
      <c r="M671">
        <f t="shared" si="62"/>
        <v>6124291.1999999993</v>
      </c>
      <c r="N671">
        <f t="shared" si="63"/>
        <v>1.1317998408696591E-7</v>
      </c>
      <c r="O671" t="str">
        <f t="shared" si="64"/>
        <v>CO-586124291.2</v>
      </c>
      <c r="P671" t="str">
        <f t="shared" si="65"/>
        <v/>
      </c>
    </row>
    <row r="672" spans="1:16" x14ac:dyDescent="0.25">
      <c r="A672">
        <v>27</v>
      </c>
      <c r="B672">
        <v>31</v>
      </c>
      <c r="C672" t="s">
        <v>432</v>
      </c>
      <c r="D672">
        <v>2.495E-2</v>
      </c>
      <c r="E672">
        <v>8.8559999999999999</v>
      </c>
      <c r="F672" t="s">
        <v>109</v>
      </c>
      <c r="G672">
        <v>2.3E-2</v>
      </c>
      <c r="H672" t="s">
        <v>77</v>
      </c>
      <c r="I672">
        <v>99.998800000000003</v>
      </c>
      <c r="J672">
        <v>5.0000000000000002E-5</v>
      </c>
      <c r="K672">
        <f t="shared" si="60"/>
        <v>58</v>
      </c>
      <c r="L672" t="str">
        <f t="shared" si="61"/>
        <v>CO-58M</v>
      </c>
      <c r="M672">
        <f t="shared" si="62"/>
        <v>31881.599999999999</v>
      </c>
      <c r="N672">
        <f t="shared" si="63"/>
        <v>2.1741292173540391E-5</v>
      </c>
      <c r="O672" t="str">
        <f t="shared" si="64"/>
        <v>CO-58M31881.6</v>
      </c>
      <c r="P672" t="str">
        <f t="shared" si="65"/>
        <v/>
      </c>
    </row>
    <row r="673" spans="1:16" x14ac:dyDescent="0.25">
      <c r="A673">
        <v>27</v>
      </c>
      <c r="B673">
        <v>33</v>
      </c>
      <c r="C673" t="s">
        <v>430</v>
      </c>
      <c r="D673">
        <v>0</v>
      </c>
      <c r="E673">
        <v>5.2709999999999999</v>
      </c>
      <c r="F673" t="s">
        <v>14</v>
      </c>
      <c r="G673">
        <f>0.001-0.001</f>
        <v>0</v>
      </c>
      <c r="H673" t="s">
        <v>12</v>
      </c>
      <c r="I673">
        <v>100</v>
      </c>
      <c r="K673">
        <f t="shared" si="60"/>
        <v>60</v>
      </c>
      <c r="L673" t="str">
        <f t="shared" si="61"/>
        <v>CO-60</v>
      </c>
      <c r="M673">
        <f t="shared" si="62"/>
        <v>166340109.59999999</v>
      </c>
      <c r="N673">
        <f t="shared" si="63"/>
        <v>4.1670477567122229E-9</v>
      </c>
      <c r="O673" t="str">
        <f t="shared" si="64"/>
        <v>CO-60166340109.6</v>
      </c>
      <c r="P673" t="str">
        <f t="shared" si="65"/>
        <v/>
      </c>
    </row>
    <row r="674" spans="1:16" x14ac:dyDescent="0.25">
      <c r="A674">
        <v>27</v>
      </c>
      <c r="B674">
        <v>33</v>
      </c>
      <c r="C674" t="s">
        <v>430</v>
      </c>
      <c r="D674">
        <v>5.8590000000000003E-2</v>
      </c>
      <c r="E674">
        <v>10.467000000000001</v>
      </c>
      <c r="F674" t="s">
        <v>43</v>
      </c>
      <c r="G674">
        <f>0.006-0.005</f>
        <v>1E-3</v>
      </c>
      <c r="H674" t="s">
        <v>77</v>
      </c>
      <c r="I674">
        <v>99.75</v>
      </c>
      <c r="J674">
        <v>0.03</v>
      </c>
      <c r="K674">
        <f t="shared" si="60"/>
        <v>60</v>
      </c>
      <c r="L674" t="str">
        <f t="shared" si="61"/>
        <v>CO-60M</v>
      </c>
      <c r="M674">
        <f t="shared" si="62"/>
        <v>628.02</v>
      </c>
      <c r="N674">
        <f t="shared" si="63"/>
        <v>1.1037023989044065E-3</v>
      </c>
      <c r="O674" t="str">
        <f t="shared" si="64"/>
        <v>CO-60M628.02</v>
      </c>
      <c r="P674" t="str">
        <f t="shared" si="65"/>
        <v/>
      </c>
    </row>
    <row r="675" spans="1:16" x14ac:dyDescent="0.25">
      <c r="A675">
        <v>27</v>
      </c>
      <c r="B675">
        <v>34</v>
      </c>
      <c r="C675" t="s">
        <v>426</v>
      </c>
      <c r="D675">
        <v>0</v>
      </c>
      <c r="E675">
        <v>1.65</v>
      </c>
      <c r="F675" t="s">
        <v>109</v>
      </c>
      <c r="G675">
        <v>5.0000000000000001E-3</v>
      </c>
      <c r="H675" t="s">
        <v>12</v>
      </c>
      <c r="I675">
        <v>100</v>
      </c>
      <c r="K675">
        <f t="shared" si="60"/>
        <v>61</v>
      </c>
      <c r="L675" t="str">
        <f t="shared" si="61"/>
        <v>CO-61</v>
      </c>
      <c r="M675">
        <f t="shared" si="62"/>
        <v>5940</v>
      </c>
      <c r="N675">
        <f t="shared" si="63"/>
        <v>1.1669144453871133E-4</v>
      </c>
      <c r="O675" t="str">
        <f t="shared" si="64"/>
        <v>CO-615940</v>
      </c>
      <c r="P675" t="str">
        <f t="shared" si="65"/>
        <v/>
      </c>
    </row>
    <row r="676" spans="1:16" x14ac:dyDescent="0.25">
      <c r="A676">
        <v>27</v>
      </c>
      <c r="B676">
        <v>35</v>
      </c>
      <c r="C676" t="s">
        <v>427</v>
      </c>
      <c r="D676">
        <v>0</v>
      </c>
      <c r="E676">
        <v>1.51</v>
      </c>
      <c r="F676" t="s">
        <v>43</v>
      </c>
      <c r="G676">
        <v>0.04</v>
      </c>
      <c r="H676" t="s">
        <v>12</v>
      </c>
      <c r="I676">
        <v>100</v>
      </c>
      <c r="K676">
        <f t="shared" si="60"/>
        <v>62</v>
      </c>
      <c r="L676" t="str">
        <f t="shared" si="61"/>
        <v>CO-62</v>
      </c>
      <c r="M676">
        <f t="shared" si="62"/>
        <v>90.6</v>
      </c>
      <c r="N676">
        <f t="shared" si="63"/>
        <v>7.650631132008227E-3</v>
      </c>
      <c r="O676" t="str">
        <f t="shared" si="64"/>
        <v>CO-6290.6</v>
      </c>
      <c r="P676" t="str">
        <f t="shared" si="65"/>
        <v/>
      </c>
    </row>
    <row r="677" spans="1:16" x14ac:dyDescent="0.25">
      <c r="A677">
        <v>27</v>
      </c>
      <c r="B677">
        <v>35</v>
      </c>
      <c r="C677" t="s">
        <v>427</v>
      </c>
      <c r="D677">
        <v>2.1999999999999999E-2</v>
      </c>
      <c r="E677">
        <v>13.9</v>
      </c>
      <c r="F677" t="s">
        <v>43</v>
      </c>
      <c r="G677">
        <v>0.04</v>
      </c>
      <c r="H677" t="s">
        <v>77</v>
      </c>
      <c r="I677">
        <v>1</v>
      </c>
      <c r="K677">
        <f t="shared" si="60"/>
        <v>62</v>
      </c>
      <c r="L677" t="str">
        <f t="shared" si="61"/>
        <v>CO-62M</v>
      </c>
      <c r="M677">
        <f t="shared" si="62"/>
        <v>834</v>
      </c>
      <c r="N677">
        <f t="shared" si="63"/>
        <v>8.3111172729010221E-4</v>
      </c>
      <c r="O677" t="str">
        <f t="shared" si="64"/>
        <v>CO-62M834</v>
      </c>
      <c r="P677" t="str">
        <f t="shared" si="65"/>
        <v/>
      </c>
    </row>
    <row r="678" spans="1:16" x14ac:dyDescent="0.25">
      <c r="A678">
        <v>27</v>
      </c>
      <c r="B678">
        <v>36</v>
      </c>
      <c r="C678" t="s">
        <v>424</v>
      </c>
      <c r="D678">
        <v>0</v>
      </c>
      <c r="E678">
        <v>26.9</v>
      </c>
      <c r="F678" t="s">
        <v>11</v>
      </c>
      <c r="G678">
        <v>0.4</v>
      </c>
      <c r="H678" t="s">
        <v>12</v>
      </c>
      <c r="I678">
        <v>100</v>
      </c>
      <c r="K678">
        <f t="shared" si="60"/>
        <v>63</v>
      </c>
      <c r="L678" t="str">
        <f t="shared" si="61"/>
        <v>CO-63</v>
      </c>
      <c r="M678">
        <f t="shared" si="62"/>
        <v>26.9</v>
      </c>
      <c r="N678">
        <f t="shared" si="63"/>
        <v>2.5767553180667112E-2</v>
      </c>
      <c r="O678" t="str">
        <f t="shared" si="64"/>
        <v>CO-6326.9</v>
      </c>
      <c r="P678" t="str">
        <f t="shared" si="65"/>
        <v/>
      </c>
    </row>
    <row r="679" spans="1:16" x14ac:dyDescent="0.25">
      <c r="A679">
        <v>27</v>
      </c>
      <c r="B679">
        <v>37</v>
      </c>
      <c r="C679" t="s">
        <v>425</v>
      </c>
      <c r="D679">
        <v>0</v>
      </c>
      <c r="E679">
        <v>300</v>
      </c>
      <c r="F679" t="s">
        <v>17</v>
      </c>
      <c r="G679">
        <v>30</v>
      </c>
      <c r="H679" t="s">
        <v>12</v>
      </c>
      <c r="I679">
        <v>100</v>
      </c>
      <c r="K679">
        <f t="shared" si="60"/>
        <v>64</v>
      </c>
      <c r="L679" t="str">
        <f t="shared" si="61"/>
        <v>CO-64</v>
      </c>
      <c r="M679">
        <f t="shared" si="62"/>
        <v>0.3</v>
      </c>
      <c r="N679">
        <f t="shared" si="63"/>
        <v>2.3104906018664844</v>
      </c>
      <c r="O679" t="str">
        <f t="shared" si="64"/>
        <v>CO-640.3</v>
      </c>
      <c r="P679" t="str">
        <f t="shared" si="65"/>
        <v/>
      </c>
    </row>
    <row r="680" spans="1:16" x14ac:dyDescent="0.25">
      <c r="A680">
        <v>27</v>
      </c>
      <c r="B680">
        <v>38</v>
      </c>
      <c r="C680" t="s">
        <v>428</v>
      </c>
      <c r="D680">
        <v>0</v>
      </c>
      <c r="E680">
        <v>1.1599999999999999</v>
      </c>
      <c r="F680" t="s">
        <v>11</v>
      </c>
      <c r="G680">
        <v>0.03</v>
      </c>
      <c r="H680" t="s">
        <v>12</v>
      </c>
      <c r="I680">
        <v>100</v>
      </c>
      <c r="K680">
        <f t="shared" si="60"/>
        <v>65</v>
      </c>
      <c r="L680" t="str">
        <f t="shared" si="61"/>
        <v>CO-65</v>
      </c>
      <c r="M680">
        <f t="shared" si="62"/>
        <v>1.1599999999999999</v>
      </c>
      <c r="N680">
        <f t="shared" si="63"/>
        <v>0.59754067289650459</v>
      </c>
      <c r="O680" t="str">
        <f t="shared" si="64"/>
        <v>CO-651.16</v>
      </c>
      <c r="P680" t="str">
        <f t="shared" si="65"/>
        <v/>
      </c>
    </row>
    <row r="681" spans="1:16" x14ac:dyDescent="0.25">
      <c r="A681">
        <v>27</v>
      </c>
      <c r="B681">
        <v>39</v>
      </c>
      <c r="C681" t="s">
        <v>429</v>
      </c>
      <c r="D681">
        <v>0</v>
      </c>
      <c r="E681">
        <v>200</v>
      </c>
      <c r="F681" t="s">
        <v>17</v>
      </c>
      <c r="G681">
        <v>15</v>
      </c>
      <c r="H681" t="s">
        <v>12</v>
      </c>
      <c r="I681">
        <v>100</v>
      </c>
      <c r="K681">
        <f t="shared" si="60"/>
        <v>66</v>
      </c>
      <c r="L681" t="str">
        <f t="shared" si="61"/>
        <v>CO-66</v>
      </c>
      <c r="M681">
        <f t="shared" si="62"/>
        <v>0.2</v>
      </c>
      <c r="N681">
        <f t="shared" si="63"/>
        <v>3.4657359027997261</v>
      </c>
      <c r="O681" t="str">
        <f t="shared" si="64"/>
        <v>CO-660.2</v>
      </c>
      <c r="P681" t="str">
        <f t="shared" si="65"/>
        <v/>
      </c>
    </row>
    <row r="682" spans="1:16" x14ac:dyDescent="0.25">
      <c r="A682">
        <v>27</v>
      </c>
      <c r="B682">
        <v>40</v>
      </c>
      <c r="C682" t="s">
        <v>411</v>
      </c>
      <c r="D682">
        <v>0</v>
      </c>
      <c r="E682">
        <v>329</v>
      </c>
      <c r="F682" t="s">
        <v>17</v>
      </c>
      <c r="G682">
        <v>28</v>
      </c>
      <c r="H682" t="s">
        <v>12</v>
      </c>
      <c r="I682">
        <v>100</v>
      </c>
      <c r="K682">
        <f t="shared" si="60"/>
        <v>67</v>
      </c>
      <c r="L682" t="str">
        <f t="shared" si="61"/>
        <v>CO-67</v>
      </c>
      <c r="M682">
        <f t="shared" si="62"/>
        <v>0.32900000000000001</v>
      </c>
      <c r="N682">
        <f t="shared" si="63"/>
        <v>2.1068303360484659</v>
      </c>
      <c r="O682" t="str">
        <f t="shared" si="64"/>
        <v>CO-670.329</v>
      </c>
      <c r="P682" t="str">
        <f t="shared" si="65"/>
        <v/>
      </c>
    </row>
    <row r="683" spans="1:16" x14ac:dyDescent="0.25">
      <c r="A683">
        <v>27</v>
      </c>
      <c r="B683">
        <v>40</v>
      </c>
      <c r="C683" t="s">
        <v>411</v>
      </c>
      <c r="D683">
        <v>0.49153999999999998</v>
      </c>
      <c r="E683">
        <v>496</v>
      </c>
      <c r="F683" t="s">
        <v>17</v>
      </c>
      <c r="G683">
        <v>34</v>
      </c>
      <c r="H683" t="s">
        <v>77</v>
      </c>
      <c r="I683">
        <v>80</v>
      </c>
      <c r="K683">
        <f t="shared" si="60"/>
        <v>67</v>
      </c>
      <c r="L683" t="str">
        <f t="shared" si="61"/>
        <v>CO-67M</v>
      </c>
      <c r="M683">
        <f t="shared" si="62"/>
        <v>0.496</v>
      </c>
      <c r="N683">
        <f t="shared" si="63"/>
        <v>1.3974741543547284</v>
      </c>
      <c r="O683" t="str">
        <f t="shared" si="64"/>
        <v>CO-67M0.496</v>
      </c>
      <c r="P683" t="str">
        <f t="shared" si="65"/>
        <v/>
      </c>
    </row>
    <row r="684" spans="1:16" x14ac:dyDescent="0.25">
      <c r="A684">
        <v>27</v>
      </c>
      <c r="B684">
        <v>41</v>
      </c>
      <c r="C684" t="s">
        <v>414</v>
      </c>
      <c r="D684">
        <v>0</v>
      </c>
      <c r="E684">
        <v>222</v>
      </c>
      <c r="F684" t="s">
        <v>17</v>
      </c>
      <c r="G684">
        <v>28</v>
      </c>
      <c r="H684" t="s">
        <v>12</v>
      </c>
      <c r="I684">
        <v>100</v>
      </c>
      <c r="K684">
        <f t="shared" si="60"/>
        <v>68</v>
      </c>
      <c r="L684" t="str">
        <f t="shared" si="61"/>
        <v>CO-68</v>
      </c>
      <c r="M684">
        <f t="shared" si="62"/>
        <v>0.222</v>
      </c>
      <c r="N684">
        <f t="shared" si="63"/>
        <v>3.1222845971168707</v>
      </c>
      <c r="O684" t="str">
        <f t="shared" si="64"/>
        <v>CO-680.222</v>
      </c>
      <c r="P684" t="str">
        <f t="shared" si="65"/>
        <v/>
      </c>
    </row>
    <row r="685" spans="1:16" x14ac:dyDescent="0.25">
      <c r="A685">
        <v>27</v>
      </c>
      <c r="B685">
        <v>41</v>
      </c>
      <c r="C685" t="s">
        <v>414</v>
      </c>
      <c r="D685" t="s">
        <v>70</v>
      </c>
      <c r="E685">
        <v>1.6</v>
      </c>
      <c r="F685" t="s">
        <v>11</v>
      </c>
      <c r="G685">
        <v>0.3</v>
      </c>
      <c r="H685" t="s">
        <v>12</v>
      </c>
      <c r="I685">
        <v>100</v>
      </c>
      <c r="K685">
        <f t="shared" si="60"/>
        <v>68</v>
      </c>
      <c r="L685" t="str">
        <f t="shared" si="61"/>
        <v>CO-68</v>
      </c>
      <c r="M685">
        <f t="shared" si="62"/>
        <v>1.6</v>
      </c>
      <c r="N685">
        <f t="shared" si="63"/>
        <v>0.43321698784996576</v>
      </c>
      <c r="O685" t="str">
        <f t="shared" si="64"/>
        <v>CO-681.6</v>
      </c>
      <c r="P685" t="str">
        <f t="shared" si="65"/>
        <v/>
      </c>
    </row>
    <row r="686" spans="1:16" x14ac:dyDescent="0.25">
      <c r="A686">
        <v>27</v>
      </c>
      <c r="B686">
        <v>42</v>
      </c>
      <c r="C686" t="s">
        <v>415</v>
      </c>
      <c r="D686">
        <v>0</v>
      </c>
      <c r="E686">
        <v>210</v>
      </c>
      <c r="F686" t="s">
        <v>17</v>
      </c>
      <c r="G686">
        <v>9</v>
      </c>
      <c r="H686" t="s">
        <v>12</v>
      </c>
      <c r="I686">
        <v>100</v>
      </c>
      <c r="K686">
        <f t="shared" si="60"/>
        <v>69</v>
      </c>
      <c r="L686" t="str">
        <f t="shared" si="61"/>
        <v>CO-69</v>
      </c>
      <c r="M686">
        <f t="shared" si="62"/>
        <v>0.21</v>
      </c>
      <c r="N686">
        <f t="shared" si="63"/>
        <v>3.3007008598092633</v>
      </c>
      <c r="O686" t="str">
        <f t="shared" si="64"/>
        <v>CO-690.21</v>
      </c>
      <c r="P686" t="str">
        <f t="shared" si="65"/>
        <v/>
      </c>
    </row>
    <row r="687" spans="1:16" x14ac:dyDescent="0.25">
      <c r="A687">
        <v>27</v>
      </c>
      <c r="B687">
        <v>42</v>
      </c>
      <c r="C687" t="s">
        <v>415</v>
      </c>
      <c r="D687">
        <v>0.17599999999999999</v>
      </c>
      <c r="E687">
        <v>0.75</v>
      </c>
      <c r="F687" t="s">
        <v>11</v>
      </c>
      <c r="G687">
        <v>0.25</v>
      </c>
      <c r="H687" t="s">
        <v>12</v>
      </c>
      <c r="I687">
        <v>100</v>
      </c>
      <c r="K687">
        <f t="shared" si="60"/>
        <v>69</v>
      </c>
      <c r="L687" t="str">
        <f t="shared" si="61"/>
        <v>CO-69</v>
      </c>
      <c r="M687">
        <f t="shared" si="62"/>
        <v>0.75</v>
      </c>
      <c r="N687">
        <f t="shared" si="63"/>
        <v>0.92419624074659368</v>
      </c>
      <c r="O687" t="str">
        <f t="shared" si="64"/>
        <v>CO-690.75</v>
      </c>
      <c r="P687" t="str">
        <f t="shared" si="65"/>
        <v/>
      </c>
    </row>
    <row r="688" spans="1:16" x14ac:dyDescent="0.25">
      <c r="A688">
        <v>27</v>
      </c>
      <c r="B688">
        <v>43</v>
      </c>
      <c r="C688" t="s">
        <v>412</v>
      </c>
      <c r="D688" t="s">
        <v>70</v>
      </c>
      <c r="E688">
        <v>114</v>
      </c>
      <c r="F688" t="s">
        <v>17</v>
      </c>
      <c r="G688">
        <v>4</v>
      </c>
      <c r="H688" t="s">
        <v>12</v>
      </c>
      <c r="I688">
        <v>100</v>
      </c>
      <c r="K688">
        <f t="shared" si="60"/>
        <v>70</v>
      </c>
      <c r="L688" t="str">
        <f t="shared" si="61"/>
        <v>CO-70</v>
      </c>
      <c r="M688">
        <f t="shared" si="62"/>
        <v>0.114</v>
      </c>
      <c r="N688">
        <f t="shared" si="63"/>
        <v>6.0802384259644322</v>
      </c>
      <c r="O688" t="str">
        <f t="shared" si="64"/>
        <v>CO-700.114</v>
      </c>
      <c r="P688" t="str">
        <f t="shared" si="65"/>
        <v/>
      </c>
    </row>
    <row r="689" spans="1:16" x14ac:dyDescent="0.25">
      <c r="A689">
        <v>27</v>
      </c>
      <c r="B689">
        <v>43</v>
      </c>
      <c r="C689" t="s">
        <v>412</v>
      </c>
      <c r="D689" t="s">
        <v>70</v>
      </c>
      <c r="E689">
        <v>507</v>
      </c>
      <c r="F689" t="s">
        <v>17</v>
      </c>
      <c r="G689">
        <v>7</v>
      </c>
      <c r="H689" t="s">
        <v>12</v>
      </c>
      <c r="I689">
        <v>100</v>
      </c>
      <c r="K689">
        <f t="shared" si="60"/>
        <v>70</v>
      </c>
      <c r="L689" t="str">
        <f t="shared" si="61"/>
        <v>CO-70</v>
      </c>
      <c r="M689">
        <f t="shared" si="62"/>
        <v>0.50700000000000001</v>
      </c>
      <c r="N689">
        <f t="shared" si="63"/>
        <v>1.3671542022878604</v>
      </c>
      <c r="O689" t="str">
        <f t="shared" si="64"/>
        <v>CO-700.507</v>
      </c>
      <c r="P689" t="str">
        <f t="shared" si="65"/>
        <v/>
      </c>
    </row>
    <row r="690" spans="1:16" x14ac:dyDescent="0.25">
      <c r="A690">
        <v>27</v>
      </c>
      <c r="B690">
        <v>44</v>
      </c>
      <c r="C690" t="s">
        <v>413</v>
      </c>
      <c r="D690">
        <v>0</v>
      </c>
      <c r="E690">
        <v>80</v>
      </c>
      <c r="F690" t="s">
        <v>17</v>
      </c>
      <c r="G690">
        <v>2</v>
      </c>
      <c r="H690" t="s">
        <v>12</v>
      </c>
      <c r="I690">
        <v>100</v>
      </c>
      <c r="K690">
        <f t="shared" si="60"/>
        <v>71</v>
      </c>
      <c r="L690" t="str">
        <f t="shared" si="61"/>
        <v>CO-71</v>
      </c>
      <c r="M690">
        <f t="shared" si="62"/>
        <v>0.08</v>
      </c>
      <c r="N690">
        <f t="shared" si="63"/>
        <v>8.6643397569993166</v>
      </c>
      <c r="O690" t="str">
        <f t="shared" si="64"/>
        <v>CO-710.08</v>
      </c>
      <c r="P690" t="str">
        <f t="shared" si="65"/>
        <v/>
      </c>
    </row>
    <row r="691" spans="1:16" x14ac:dyDescent="0.25">
      <c r="A691">
        <v>27</v>
      </c>
      <c r="B691">
        <v>45</v>
      </c>
      <c r="C691" t="s">
        <v>408</v>
      </c>
      <c r="D691">
        <v>0</v>
      </c>
      <c r="E691">
        <v>51.9</v>
      </c>
      <c r="F691" t="s">
        <v>17</v>
      </c>
      <c r="G691">
        <v>0.8</v>
      </c>
      <c r="H691" t="s">
        <v>12</v>
      </c>
      <c r="I691">
        <v>100</v>
      </c>
      <c r="K691">
        <f t="shared" si="60"/>
        <v>72</v>
      </c>
      <c r="L691" t="str">
        <f t="shared" si="61"/>
        <v>CO-72</v>
      </c>
      <c r="M691">
        <f t="shared" si="62"/>
        <v>5.1900000000000002E-2</v>
      </c>
      <c r="N691">
        <f t="shared" si="63"/>
        <v>13.355437005008579</v>
      </c>
      <c r="O691" t="str">
        <f t="shared" si="64"/>
        <v>CO-720.0519</v>
      </c>
      <c r="P691" t="str">
        <f t="shared" si="65"/>
        <v/>
      </c>
    </row>
    <row r="692" spans="1:16" x14ac:dyDescent="0.25">
      <c r="A692">
        <v>27</v>
      </c>
      <c r="B692">
        <v>45</v>
      </c>
      <c r="C692" t="s">
        <v>408</v>
      </c>
      <c r="D692" t="s">
        <v>70</v>
      </c>
      <c r="E692">
        <v>47.8</v>
      </c>
      <c r="F692" t="s">
        <v>17</v>
      </c>
      <c r="G692">
        <v>0.5</v>
      </c>
      <c r="H692" t="s">
        <v>12</v>
      </c>
      <c r="I692">
        <v>100</v>
      </c>
      <c r="K692">
        <f t="shared" si="60"/>
        <v>72</v>
      </c>
      <c r="L692" t="str">
        <f t="shared" si="61"/>
        <v>CO-72</v>
      </c>
      <c r="M692">
        <f t="shared" si="62"/>
        <v>4.7799999999999995E-2</v>
      </c>
      <c r="N692">
        <f t="shared" si="63"/>
        <v>14.500987041003041</v>
      </c>
      <c r="O692" t="str">
        <f t="shared" si="64"/>
        <v>CO-720.0478</v>
      </c>
      <c r="P692" t="str">
        <f t="shared" si="65"/>
        <v/>
      </c>
    </row>
    <row r="693" spans="1:16" x14ac:dyDescent="0.25">
      <c r="A693">
        <v>27</v>
      </c>
      <c r="B693">
        <v>45</v>
      </c>
      <c r="C693" t="s">
        <v>408</v>
      </c>
      <c r="D693" t="s">
        <v>70</v>
      </c>
      <c r="E693">
        <v>180</v>
      </c>
      <c r="F693" t="s">
        <v>17</v>
      </c>
      <c r="G693">
        <v>10</v>
      </c>
      <c r="H693" t="s">
        <v>12</v>
      </c>
      <c r="I693">
        <v>100</v>
      </c>
      <c r="K693">
        <f t="shared" si="60"/>
        <v>72</v>
      </c>
      <c r="L693" t="str">
        <f t="shared" si="61"/>
        <v>CO-72</v>
      </c>
      <c r="M693">
        <f t="shared" si="62"/>
        <v>0.18</v>
      </c>
      <c r="N693">
        <f t="shared" si="63"/>
        <v>3.8508176697774741</v>
      </c>
      <c r="O693" t="str">
        <f t="shared" si="64"/>
        <v>CO-720.18</v>
      </c>
      <c r="P693" t="str">
        <f t="shared" si="65"/>
        <v/>
      </c>
    </row>
    <row r="694" spans="1:16" x14ac:dyDescent="0.25">
      <c r="A694">
        <v>27</v>
      </c>
      <c r="B694">
        <v>46</v>
      </c>
      <c r="C694" t="s">
        <v>409</v>
      </c>
      <c r="D694">
        <v>0</v>
      </c>
      <c r="E694">
        <v>42</v>
      </c>
      <c r="F694" t="s">
        <v>17</v>
      </c>
      <c r="G694">
        <v>0.7</v>
      </c>
      <c r="H694" t="s">
        <v>12</v>
      </c>
      <c r="I694">
        <v>100</v>
      </c>
      <c r="K694">
        <f t="shared" si="60"/>
        <v>73</v>
      </c>
      <c r="L694" t="str">
        <f t="shared" si="61"/>
        <v>CO-73</v>
      </c>
      <c r="M694">
        <f t="shared" si="62"/>
        <v>4.2000000000000003E-2</v>
      </c>
      <c r="N694">
        <f t="shared" si="63"/>
        <v>16.503504299046316</v>
      </c>
      <c r="O694" t="str">
        <f t="shared" si="64"/>
        <v>CO-730.042</v>
      </c>
      <c r="P694" t="str">
        <f t="shared" si="65"/>
        <v/>
      </c>
    </row>
    <row r="695" spans="1:16" x14ac:dyDescent="0.25">
      <c r="A695">
        <v>27</v>
      </c>
      <c r="B695">
        <v>47</v>
      </c>
      <c r="C695" t="s">
        <v>406</v>
      </c>
      <c r="D695">
        <v>0</v>
      </c>
      <c r="E695">
        <v>31.3</v>
      </c>
      <c r="F695" t="s">
        <v>17</v>
      </c>
      <c r="G695">
        <v>1.3</v>
      </c>
      <c r="H695" t="s">
        <v>12</v>
      </c>
      <c r="I695">
        <v>100</v>
      </c>
      <c r="K695">
        <f t="shared" si="60"/>
        <v>74</v>
      </c>
      <c r="L695" t="str">
        <f t="shared" si="61"/>
        <v>CO-74</v>
      </c>
      <c r="M695">
        <f t="shared" si="62"/>
        <v>3.1300000000000001E-2</v>
      </c>
      <c r="N695">
        <f t="shared" si="63"/>
        <v>22.145277334183554</v>
      </c>
      <c r="O695" t="str">
        <f t="shared" si="64"/>
        <v>CO-740.0313</v>
      </c>
      <c r="P695" t="str">
        <f t="shared" si="65"/>
        <v/>
      </c>
    </row>
    <row r="696" spans="1:16" x14ac:dyDescent="0.25">
      <c r="A696">
        <v>27</v>
      </c>
      <c r="B696">
        <v>48</v>
      </c>
      <c r="C696" t="s">
        <v>407</v>
      </c>
      <c r="D696">
        <v>0</v>
      </c>
      <c r="E696">
        <v>26.5</v>
      </c>
      <c r="F696" t="s">
        <v>17</v>
      </c>
      <c r="G696">
        <v>1.2</v>
      </c>
      <c r="H696" t="s">
        <v>12</v>
      </c>
      <c r="I696">
        <v>100</v>
      </c>
      <c r="K696">
        <f t="shared" si="60"/>
        <v>75</v>
      </c>
      <c r="L696" t="str">
        <f t="shared" si="61"/>
        <v>CO-75</v>
      </c>
      <c r="M696">
        <f t="shared" si="62"/>
        <v>2.6499999999999999E-2</v>
      </c>
      <c r="N696">
        <f t="shared" si="63"/>
        <v>26.156497379620578</v>
      </c>
      <c r="O696" t="str">
        <f t="shared" si="64"/>
        <v>CO-750.0265</v>
      </c>
      <c r="P696" t="str">
        <f t="shared" si="65"/>
        <v/>
      </c>
    </row>
    <row r="697" spans="1:16" x14ac:dyDescent="0.25">
      <c r="A697">
        <v>27</v>
      </c>
      <c r="B697">
        <v>49</v>
      </c>
      <c r="C697" t="s">
        <v>410</v>
      </c>
      <c r="D697" t="s">
        <v>70</v>
      </c>
      <c r="E697">
        <v>16</v>
      </c>
      <c r="F697" t="s">
        <v>17</v>
      </c>
      <c r="G697">
        <v>4</v>
      </c>
      <c r="H697" t="s">
        <v>12</v>
      </c>
      <c r="I697">
        <v>100</v>
      </c>
      <c r="K697">
        <f t="shared" si="60"/>
        <v>76</v>
      </c>
      <c r="L697" t="str">
        <f t="shared" si="61"/>
        <v>CO-76</v>
      </c>
      <c r="M697">
        <f t="shared" si="62"/>
        <v>1.6E-2</v>
      </c>
      <c r="N697">
        <f t="shared" si="63"/>
        <v>43.321698784996578</v>
      </c>
      <c r="O697" t="str">
        <f t="shared" si="64"/>
        <v>CO-760.016</v>
      </c>
      <c r="P697" t="str">
        <f t="shared" si="65"/>
        <v/>
      </c>
    </row>
    <row r="698" spans="1:16" x14ac:dyDescent="0.25">
      <c r="A698">
        <v>27</v>
      </c>
      <c r="B698">
        <v>49</v>
      </c>
      <c r="C698" t="s">
        <v>410</v>
      </c>
      <c r="D698" t="s">
        <v>70</v>
      </c>
      <c r="E698">
        <v>21.7</v>
      </c>
      <c r="F698" t="s">
        <v>17</v>
      </c>
      <c r="G698">
        <f>6.5-4.9</f>
        <v>1.5999999999999996</v>
      </c>
      <c r="H698" t="s">
        <v>12</v>
      </c>
      <c r="I698">
        <v>100</v>
      </c>
      <c r="K698">
        <f t="shared" si="60"/>
        <v>76</v>
      </c>
      <c r="L698" t="str">
        <f t="shared" si="61"/>
        <v>CO-76</v>
      </c>
      <c r="M698">
        <f t="shared" si="62"/>
        <v>2.1700000000000001E-2</v>
      </c>
      <c r="N698">
        <f t="shared" si="63"/>
        <v>31.942266385250935</v>
      </c>
      <c r="O698" t="str">
        <f t="shared" si="64"/>
        <v>CO-760.0217</v>
      </c>
      <c r="P698" t="str">
        <f t="shared" si="65"/>
        <v/>
      </c>
    </row>
    <row r="699" spans="1:16" x14ac:dyDescent="0.25">
      <c r="A699">
        <v>27</v>
      </c>
      <c r="B699">
        <v>50</v>
      </c>
      <c r="C699" t="s">
        <v>416</v>
      </c>
      <c r="D699">
        <v>0</v>
      </c>
      <c r="E699">
        <v>13</v>
      </c>
      <c r="F699" t="s">
        <v>17</v>
      </c>
      <c r="G699">
        <f>7.2-4.3</f>
        <v>2.9000000000000004</v>
      </c>
      <c r="H699" t="s">
        <v>12</v>
      </c>
      <c r="I699">
        <v>100</v>
      </c>
      <c r="K699">
        <f t="shared" si="60"/>
        <v>77</v>
      </c>
      <c r="L699" t="str">
        <f t="shared" si="61"/>
        <v>CO-77</v>
      </c>
      <c r="M699">
        <f t="shared" si="62"/>
        <v>1.3000000000000001E-2</v>
      </c>
      <c r="N699">
        <f t="shared" si="63"/>
        <v>53.319013889226554</v>
      </c>
      <c r="O699" t="str">
        <f t="shared" si="64"/>
        <v>CO-770.013</v>
      </c>
      <c r="P699" t="str">
        <f t="shared" si="65"/>
        <v/>
      </c>
    </row>
    <row r="700" spans="1:16" x14ac:dyDescent="0.25">
      <c r="A700">
        <v>24</v>
      </c>
      <c r="B700">
        <v>18</v>
      </c>
      <c r="C700" t="s">
        <v>347</v>
      </c>
      <c r="D700">
        <v>0</v>
      </c>
      <c r="E700">
        <v>13.3</v>
      </c>
      <c r="F700" t="s">
        <v>17</v>
      </c>
      <c r="G700">
        <v>1</v>
      </c>
      <c r="H700" t="s">
        <v>36</v>
      </c>
      <c r="I700">
        <v>100</v>
      </c>
      <c r="K700">
        <f t="shared" si="60"/>
        <v>42</v>
      </c>
      <c r="L700" t="str">
        <f t="shared" si="61"/>
        <v>CR-42</v>
      </c>
      <c r="M700">
        <f t="shared" si="62"/>
        <v>1.3300000000000001E-2</v>
      </c>
      <c r="N700">
        <f t="shared" si="63"/>
        <v>52.116329365409413</v>
      </c>
      <c r="O700" t="str">
        <f t="shared" si="64"/>
        <v>CR-420.0133</v>
      </c>
      <c r="P700" t="str">
        <f t="shared" si="65"/>
        <v/>
      </c>
    </row>
    <row r="701" spans="1:16" x14ac:dyDescent="0.25">
      <c r="A701">
        <v>24</v>
      </c>
      <c r="B701">
        <v>19</v>
      </c>
      <c r="C701" t="s">
        <v>348</v>
      </c>
      <c r="D701">
        <v>0</v>
      </c>
      <c r="E701">
        <v>21.1</v>
      </c>
      <c r="F701" t="s">
        <v>17</v>
      </c>
      <c r="G701">
        <v>0.3</v>
      </c>
      <c r="H701" t="s">
        <v>36</v>
      </c>
      <c r="I701">
        <v>100</v>
      </c>
      <c r="K701">
        <f t="shared" si="60"/>
        <v>43</v>
      </c>
      <c r="L701" t="str">
        <f t="shared" si="61"/>
        <v>CR-43</v>
      </c>
      <c r="M701">
        <f t="shared" si="62"/>
        <v>2.1100000000000001E-2</v>
      </c>
      <c r="N701">
        <f t="shared" si="63"/>
        <v>32.850577277722522</v>
      </c>
      <c r="O701" t="str">
        <f t="shared" si="64"/>
        <v>CR-430.0211</v>
      </c>
      <c r="P701" t="str">
        <f t="shared" si="65"/>
        <v/>
      </c>
    </row>
    <row r="702" spans="1:16" x14ac:dyDescent="0.25">
      <c r="A702">
        <v>24</v>
      </c>
      <c r="B702">
        <v>20</v>
      </c>
      <c r="C702" t="s">
        <v>349</v>
      </c>
      <c r="D702">
        <v>0</v>
      </c>
      <c r="E702">
        <v>42.8</v>
      </c>
      <c r="F702" t="s">
        <v>17</v>
      </c>
      <c r="G702">
        <v>0.6</v>
      </c>
      <c r="H702" t="s">
        <v>36</v>
      </c>
      <c r="I702">
        <v>100</v>
      </c>
      <c r="K702">
        <f t="shared" si="60"/>
        <v>44</v>
      </c>
      <c r="L702" t="str">
        <f t="shared" si="61"/>
        <v>CR-44</v>
      </c>
      <c r="M702">
        <f t="shared" si="62"/>
        <v>4.2799999999999998E-2</v>
      </c>
      <c r="N702">
        <f t="shared" si="63"/>
        <v>16.195027583176291</v>
      </c>
      <c r="O702" t="str">
        <f t="shared" si="64"/>
        <v>CR-440.0428</v>
      </c>
      <c r="P702" t="str">
        <f t="shared" si="65"/>
        <v/>
      </c>
    </row>
    <row r="703" spans="1:16" x14ac:dyDescent="0.25">
      <c r="A703">
        <v>24</v>
      </c>
      <c r="B703">
        <v>21</v>
      </c>
      <c r="C703" t="s">
        <v>350</v>
      </c>
      <c r="D703">
        <v>0</v>
      </c>
      <c r="E703">
        <v>60.9</v>
      </c>
      <c r="F703" t="s">
        <v>17</v>
      </c>
      <c r="G703">
        <v>0.4</v>
      </c>
      <c r="H703" t="s">
        <v>36</v>
      </c>
      <c r="I703">
        <v>100</v>
      </c>
      <c r="K703">
        <f t="shared" si="60"/>
        <v>45</v>
      </c>
      <c r="L703" t="str">
        <f t="shared" si="61"/>
        <v>CR-45</v>
      </c>
      <c r="M703">
        <f t="shared" si="62"/>
        <v>6.0900000000000003E-2</v>
      </c>
      <c r="N703">
        <f t="shared" si="63"/>
        <v>11.381727102790563</v>
      </c>
      <c r="O703" t="str">
        <f t="shared" si="64"/>
        <v>CR-450.0609</v>
      </c>
      <c r="P703" t="str">
        <f t="shared" si="65"/>
        <v/>
      </c>
    </row>
    <row r="704" spans="1:16" x14ac:dyDescent="0.25">
      <c r="A704">
        <v>24</v>
      </c>
      <c r="B704">
        <v>22</v>
      </c>
      <c r="C704" t="s">
        <v>351</v>
      </c>
      <c r="D704">
        <v>0</v>
      </c>
      <c r="E704">
        <v>244.3</v>
      </c>
      <c r="F704" t="s">
        <v>17</v>
      </c>
      <c r="G704">
        <v>1.3</v>
      </c>
      <c r="H704" t="s">
        <v>36</v>
      </c>
      <c r="I704">
        <v>100</v>
      </c>
      <c r="K704">
        <f t="shared" si="60"/>
        <v>46</v>
      </c>
      <c r="L704" t="str">
        <f t="shared" si="61"/>
        <v>CR-46</v>
      </c>
      <c r="M704">
        <f t="shared" si="62"/>
        <v>0.24430000000000002</v>
      </c>
      <c r="N704">
        <f t="shared" si="63"/>
        <v>2.8372786760538076</v>
      </c>
      <c r="O704" t="str">
        <f t="shared" si="64"/>
        <v>CR-460.2443</v>
      </c>
      <c r="P704" t="str">
        <f t="shared" si="65"/>
        <v/>
      </c>
    </row>
    <row r="705" spans="1:16" x14ac:dyDescent="0.25">
      <c r="A705">
        <v>24</v>
      </c>
      <c r="B705">
        <v>23</v>
      </c>
      <c r="C705" t="s">
        <v>352</v>
      </c>
      <c r="D705">
        <v>0</v>
      </c>
      <c r="E705">
        <v>460.6</v>
      </c>
      <c r="F705" t="s">
        <v>17</v>
      </c>
      <c r="G705">
        <v>1.6</v>
      </c>
      <c r="H705" t="s">
        <v>36</v>
      </c>
      <c r="I705">
        <v>100</v>
      </c>
      <c r="K705">
        <f t="shared" si="60"/>
        <v>47</v>
      </c>
      <c r="L705" t="str">
        <f t="shared" si="61"/>
        <v>CR-47</v>
      </c>
      <c r="M705">
        <f t="shared" si="62"/>
        <v>0.46060000000000001</v>
      </c>
      <c r="N705">
        <f t="shared" si="63"/>
        <v>1.5048788114631899</v>
      </c>
      <c r="O705" t="str">
        <f t="shared" si="64"/>
        <v>CR-470.4606</v>
      </c>
      <c r="P705" t="str">
        <f t="shared" si="65"/>
        <v/>
      </c>
    </row>
    <row r="706" spans="1:16" x14ac:dyDescent="0.25">
      <c r="A706">
        <v>24</v>
      </c>
      <c r="B706">
        <v>24</v>
      </c>
      <c r="C706" t="s">
        <v>353</v>
      </c>
      <c r="D706">
        <v>0</v>
      </c>
      <c r="E706">
        <v>21.56</v>
      </c>
      <c r="F706" t="s">
        <v>109</v>
      </c>
      <c r="G706">
        <v>0.03</v>
      </c>
      <c r="H706" t="s">
        <v>36</v>
      </c>
      <c r="I706">
        <v>100</v>
      </c>
      <c r="K706">
        <f t="shared" ref="K706:K769" si="66">A706+B706</f>
        <v>48</v>
      </c>
      <c r="L706" t="str">
        <f t="shared" ref="L706:L769" si="67">UPPER(SUBSTITUTE(C706,K706,""))&amp;"-"&amp;K706&amp;IF(H706="IT","M","")</f>
        <v>CR-48</v>
      </c>
      <c r="M706">
        <f t="shared" ref="M706:M769" si="68">E706*VLOOKUP(F706,_TimeConvert,2,FALSE)</f>
        <v>77616</v>
      </c>
      <c r="N706">
        <f t="shared" ref="N706:N769" si="69">LN(2)/M706</f>
        <v>8.9304676942891324E-6</v>
      </c>
      <c r="O706" t="str">
        <f t="shared" ref="O706:O769" si="70">L706&amp;M706</f>
        <v>CR-4877616</v>
      </c>
      <c r="P706" t="str">
        <f t="shared" ref="P706:P769" si="71">IF(AND(RIGHT(L707,1)="M",M706=M707),"Delete","")</f>
        <v/>
      </c>
    </row>
    <row r="707" spans="1:16" x14ac:dyDescent="0.25">
      <c r="A707">
        <v>24</v>
      </c>
      <c r="B707">
        <v>25</v>
      </c>
      <c r="C707" t="s">
        <v>354</v>
      </c>
      <c r="D707">
        <v>0</v>
      </c>
      <c r="E707">
        <v>42.3</v>
      </c>
      <c r="F707" t="s">
        <v>43</v>
      </c>
      <c r="G707">
        <v>0.1</v>
      </c>
      <c r="H707" t="s">
        <v>36</v>
      </c>
      <c r="I707">
        <v>100</v>
      </c>
      <c r="K707">
        <f t="shared" si="66"/>
        <v>49</v>
      </c>
      <c r="L707" t="str">
        <f t="shared" si="67"/>
        <v>CR-49</v>
      </c>
      <c r="M707">
        <f t="shared" si="68"/>
        <v>2538</v>
      </c>
      <c r="N707">
        <f t="shared" si="69"/>
        <v>2.7310763615443075E-4</v>
      </c>
      <c r="O707" t="str">
        <f t="shared" si="70"/>
        <v>CR-492538</v>
      </c>
      <c r="P707" t="str">
        <f t="shared" si="71"/>
        <v/>
      </c>
    </row>
    <row r="708" spans="1:16" x14ac:dyDescent="0.25">
      <c r="A708">
        <v>24</v>
      </c>
      <c r="B708">
        <v>27</v>
      </c>
      <c r="C708" t="s">
        <v>355</v>
      </c>
      <c r="D708">
        <v>0</v>
      </c>
      <c r="E708">
        <v>27.700399999999998</v>
      </c>
      <c r="F708" t="s">
        <v>25</v>
      </c>
      <c r="G708">
        <v>2.2000000000000001E-3</v>
      </c>
      <c r="H708" t="s">
        <v>26</v>
      </c>
      <c r="I708">
        <v>100</v>
      </c>
      <c r="K708">
        <f t="shared" si="66"/>
        <v>51</v>
      </c>
      <c r="L708" t="str">
        <f t="shared" si="67"/>
        <v>CR-51</v>
      </c>
      <c r="M708">
        <f t="shared" si="68"/>
        <v>2393314.56</v>
      </c>
      <c r="N708">
        <f t="shared" si="69"/>
        <v>2.8961808537192254E-7</v>
      </c>
      <c r="O708" t="str">
        <f t="shared" si="70"/>
        <v>CR-512393314.56</v>
      </c>
      <c r="P708" t="str">
        <f t="shared" si="71"/>
        <v/>
      </c>
    </row>
    <row r="709" spans="1:16" x14ac:dyDescent="0.25">
      <c r="A709">
        <v>24</v>
      </c>
      <c r="B709">
        <v>31</v>
      </c>
      <c r="C709" t="s">
        <v>336</v>
      </c>
      <c r="D709">
        <v>0</v>
      </c>
      <c r="E709">
        <v>3.4980000000000002</v>
      </c>
      <c r="F709" t="s">
        <v>43</v>
      </c>
      <c r="G709">
        <v>4.0000000000000001E-3</v>
      </c>
      <c r="H709" t="s">
        <v>12</v>
      </c>
      <c r="I709">
        <v>100</v>
      </c>
      <c r="K709">
        <f t="shared" si="66"/>
        <v>55</v>
      </c>
      <c r="L709" t="str">
        <f t="shared" si="67"/>
        <v>CR-55</v>
      </c>
      <c r="M709">
        <f t="shared" si="68"/>
        <v>209.88000000000002</v>
      </c>
      <c r="N709">
        <f t="shared" si="69"/>
        <v>3.3025880529823958E-3</v>
      </c>
      <c r="O709" t="str">
        <f t="shared" si="70"/>
        <v>CR-55209.88</v>
      </c>
      <c r="P709" t="str">
        <f t="shared" si="71"/>
        <v/>
      </c>
    </row>
    <row r="710" spans="1:16" x14ac:dyDescent="0.25">
      <c r="A710">
        <v>24</v>
      </c>
      <c r="B710">
        <v>32</v>
      </c>
      <c r="C710" t="s">
        <v>337</v>
      </c>
      <c r="D710">
        <v>0</v>
      </c>
      <c r="E710">
        <v>5.94</v>
      </c>
      <c r="F710" t="s">
        <v>43</v>
      </c>
      <c r="G710">
        <v>0.1</v>
      </c>
      <c r="H710" t="s">
        <v>12</v>
      </c>
      <c r="I710">
        <v>100</v>
      </c>
      <c r="K710">
        <f t="shared" si="66"/>
        <v>56</v>
      </c>
      <c r="L710" t="str">
        <f t="shared" si="67"/>
        <v>CR-56</v>
      </c>
      <c r="M710">
        <f t="shared" si="68"/>
        <v>356.40000000000003</v>
      </c>
      <c r="N710">
        <f t="shared" si="69"/>
        <v>1.944857408978522E-3</v>
      </c>
      <c r="O710" t="str">
        <f t="shared" si="70"/>
        <v>CR-56356.4</v>
      </c>
      <c r="P710" t="str">
        <f t="shared" si="71"/>
        <v/>
      </c>
    </row>
    <row r="711" spans="1:16" x14ac:dyDescent="0.25">
      <c r="A711">
        <v>24</v>
      </c>
      <c r="B711">
        <v>33</v>
      </c>
      <c r="C711" t="s">
        <v>338</v>
      </c>
      <c r="D711">
        <v>0</v>
      </c>
      <c r="E711">
        <v>21.1</v>
      </c>
      <c r="F711" t="s">
        <v>11</v>
      </c>
      <c r="G711">
        <v>1</v>
      </c>
      <c r="H711" t="s">
        <v>12</v>
      </c>
      <c r="I711">
        <v>100</v>
      </c>
      <c r="K711">
        <f t="shared" si="66"/>
        <v>57</v>
      </c>
      <c r="L711" t="str">
        <f t="shared" si="67"/>
        <v>CR-57</v>
      </c>
      <c r="M711">
        <f t="shared" si="68"/>
        <v>21.1</v>
      </c>
      <c r="N711">
        <f t="shared" si="69"/>
        <v>3.2850577277722524E-2</v>
      </c>
      <c r="O711" t="str">
        <f t="shared" si="70"/>
        <v>CR-5721.1</v>
      </c>
      <c r="P711" t="str">
        <f t="shared" si="71"/>
        <v/>
      </c>
    </row>
    <row r="712" spans="1:16" x14ac:dyDescent="0.25">
      <c r="A712">
        <v>24</v>
      </c>
      <c r="B712">
        <v>34</v>
      </c>
      <c r="C712" t="s">
        <v>339</v>
      </c>
      <c r="D712">
        <v>0</v>
      </c>
      <c r="E712">
        <v>7</v>
      </c>
      <c r="F712" t="s">
        <v>11</v>
      </c>
      <c r="G712">
        <v>0.3</v>
      </c>
      <c r="H712" t="s">
        <v>12</v>
      </c>
      <c r="I712">
        <v>100</v>
      </c>
      <c r="K712">
        <f t="shared" si="66"/>
        <v>58</v>
      </c>
      <c r="L712" t="str">
        <f t="shared" si="67"/>
        <v>CR-58</v>
      </c>
      <c r="M712">
        <f t="shared" si="68"/>
        <v>7</v>
      </c>
      <c r="N712">
        <f t="shared" si="69"/>
        <v>9.9021025794277892E-2</v>
      </c>
      <c r="O712" t="str">
        <f t="shared" si="70"/>
        <v>CR-587</v>
      </c>
      <c r="P712" t="str">
        <f t="shared" si="71"/>
        <v/>
      </c>
    </row>
    <row r="713" spans="1:16" x14ac:dyDescent="0.25">
      <c r="A713">
        <v>24</v>
      </c>
      <c r="B713">
        <v>35</v>
      </c>
      <c r="C713" t="s">
        <v>340</v>
      </c>
      <c r="D713">
        <v>0</v>
      </c>
      <c r="E713">
        <v>1.05</v>
      </c>
      <c r="F713" t="s">
        <v>11</v>
      </c>
      <c r="G713">
        <v>0.09</v>
      </c>
      <c r="H713" t="s">
        <v>12</v>
      </c>
      <c r="I713">
        <v>100</v>
      </c>
      <c r="K713">
        <f t="shared" si="66"/>
        <v>59</v>
      </c>
      <c r="L713" t="str">
        <f t="shared" si="67"/>
        <v>CR-59</v>
      </c>
      <c r="M713">
        <f t="shared" si="68"/>
        <v>1.05</v>
      </c>
      <c r="N713">
        <f t="shared" si="69"/>
        <v>0.6601401719618526</v>
      </c>
      <c r="O713" t="str">
        <f t="shared" si="70"/>
        <v>CR-591.05</v>
      </c>
      <c r="P713" t="str">
        <f t="shared" si="71"/>
        <v/>
      </c>
    </row>
    <row r="714" spans="1:16" x14ac:dyDescent="0.25">
      <c r="A714">
        <v>24</v>
      </c>
      <c r="B714">
        <v>36</v>
      </c>
      <c r="C714" t="s">
        <v>341</v>
      </c>
      <c r="D714">
        <v>0</v>
      </c>
      <c r="E714">
        <v>490</v>
      </c>
      <c r="F714" t="s">
        <v>17</v>
      </c>
      <c r="G714">
        <v>10</v>
      </c>
      <c r="H714" t="s">
        <v>12</v>
      </c>
      <c r="I714">
        <v>100</v>
      </c>
      <c r="K714">
        <f t="shared" si="66"/>
        <v>60</v>
      </c>
      <c r="L714" t="str">
        <f t="shared" si="67"/>
        <v>CR-60</v>
      </c>
      <c r="M714">
        <f t="shared" si="68"/>
        <v>0.49</v>
      </c>
      <c r="N714">
        <f t="shared" si="69"/>
        <v>1.4145860827753987</v>
      </c>
      <c r="O714" t="str">
        <f t="shared" si="70"/>
        <v>CR-600.49</v>
      </c>
      <c r="P714" t="str">
        <f t="shared" si="71"/>
        <v/>
      </c>
    </row>
    <row r="715" spans="1:16" x14ac:dyDescent="0.25">
      <c r="A715">
        <v>24</v>
      </c>
      <c r="B715">
        <v>37</v>
      </c>
      <c r="C715" t="s">
        <v>342</v>
      </c>
      <c r="D715">
        <v>0</v>
      </c>
      <c r="E715">
        <v>243</v>
      </c>
      <c r="F715" t="s">
        <v>17</v>
      </c>
      <c r="G715">
        <v>10</v>
      </c>
      <c r="H715" t="s">
        <v>12</v>
      </c>
      <c r="I715">
        <v>100</v>
      </c>
      <c r="K715">
        <f t="shared" si="66"/>
        <v>61</v>
      </c>
      <c r="L715" t="str">
        <f t="shared" si="67"/>
        <v>CR-61</v>
      </c>
      <c r="M715">
        <f t="shared" si="68"/>
        <v>0.24299999999999999</v>
      </c>
      <c r="N715">
        <f t="shared" si="69"/>
        <v>2.8524575331684994</v>
      </c>
      <c r="O715" t="str">
        <f t="shared" si="70"/>
        <v>CR-610.243</v>
      </c>
      <c r="P715" t="str">
        <f t="shared" si="71"/>
        <v/>
      </c>
    </row>
    <row r="716" spans="1:16" x14ac:dyDescent="0.25">
      <c r="A716">
        <v>24</v>
      </c>
      <c r="B716">
        <v>38</v>
      </c>
      <c r="C716" t="s">
        <v>343</v>
      </c>
      <c r="D716">
        <v>0</v>
      </c>
      <c r="E716">
        <v>206</v>
      </c>
      <c r="F716" t="s">
        <v>17</v>
      </c>
      <c r="G716">
        <v>11</v>
      </c>
      <c r="H716" t="s">
        <v>12</v>
      </c>
      <c r="I716">
        <v>100</v>
      </c>
      <c r="K716">
        <f t="shared" si="66"/>
        <v>62</v>
      </c>
      <c r="L716" t="str">
        <f t="shared" si="67"/>
        <v>CR-62</v>
      </c>
      <c r="M716">
        <f t="shared" si="68"/>
        <v>0.20600000000000002</v>
      </c>
      <c r="N716">
        <f t="shared" si="69"/>
        <v>3.3647921386405106</v>
      </c>
      <c r="O716" t="str">
        <f t="shared" si="70"/>
        <v>CR-620.206</v>
      </c>
      <c r="P716" t="str">
        <f t="shared" si="71"/>
        <v/>
      </c>
    </row>
    <row r="717" spans="1:16" x14ac:dyDescent="0.25">
      <c r="A717">
        <v>24</v>
      </c>
      <c r="B717">
        <v>39</v>
      </c>
      <c r="C717" t="s">
        <v>335</v>
      </c>
      <c r="D717">
        <v>0</v>
      </c>
      <c r="E717">
        <v>129</v>
      </c>
      <c r="F717" t="s">
        <v>17</v>
      </c>
      <c r="G717">
        <v>2</v>
      </c>
      <c r="H717" t="s">
        <v>12</v>
      </c>
      <c r="I717">
        <v>100</v>
      </c>
      <c r="K717">
        <f t="shared" si="66"/>
        <v>63</v>
      </c>
      <c r="L717" t="str">
        <f t="shared" si="67"/>
        <v>CR-63</v>
      </c>
      <c r="M717">
        <f t="shared" si="68"/>
        <v>0.129</v>
      </c>
      <c r="N717">
        <f t="shared" si="69"/>
        <v>5.3732339578290329</v>
      </c>
      <c r="O717" t="str">
        <f t="shared" si="70"/>
        <v>CR-630.129</v>
      </c>
      <c r="P717" t="str">
        <f t="shared" si="71"/>
        <v/>
      </c>
    </row>
    <row r="718" spans="1:16" x14ac:dyDescent="0.25">
      <c r="A718">
        <v>24</v>
      </c>
      <c r="B718">
        <v>40</v>
      </c>
      <c r="C718" t="s">
        <v>345</v>
      </c>
      <c r="D718">
        <v>0</v>
      </c>
      <c r="E718">
        <v>43</v>
      </c>
      <c r="F718" t="s">
        <v>17</v>
      </c>
      <c r="G718">
        <v>1</v>
      </c>
      <c r="H718" t="s">
        <v>12</v>
      </c>
      <c r="I718">
        <v>100</v>
      </c>
      <c r="K718">
        <f t="shared" si="66"/>
        <v>64</v>
      </c>
      <c r="L718" t="str">
        <f t="shared" si="67"/>
        <v>CR-64</v>
      </c>
      <c r="M718">
        <f t="shared" si="68"/>
        <v>4.3000000000000003E-2</v>
      </c>
      <c r="N718">
        <f t="shared" si="69"/>
        <v>16.119701873487099</v>
      </c>
      <c r="O718" t="str">
        <f t="shared" si="70"/>
        <v>CR-640.043</v>
      </c>
      <c r="P718" t="str">
        <f t="shared" si="71"/>
        <v/>
      </c>
    </row>
    <row r="719" spans="1:16" x14ac:dyDescent="0.25">
      <c r="A719">
        <v>24</v>
      </c>
      <c r="B719">
        <v>41</v>
      </c>
      <c r="C719" t="s">
        <v>346</v>
      </c>
      <c r="D719">
        <v>0</v>
      </c>
      <c r="E719">
        <v>28</v>
      </c>
      <c r="F719" t="s">
        <v>17</v>
      </c>
      <c r="G719">
        <v>2</v>
      </c>
      <c r="H719" t="s">
        <v>12</v>
      </c>
      <c r="I719">
        <v>100</v>
      </c>
      <c r="K719">
        <f t="shared" si="66"/>
        <v>65</v>
      </c>
      <c r="L719" t="str">
        <f t="shared" si="67"/>
        <v>CR-65</v>
      </c>
      <c r="M719">
        <f t="shared" si="68"/>
        <v>2.8000000000000001E-2</v>
      </c>
      <c r="N719">
        <f t="shared" si="69"/>
        <v>24.755256448569472</v>
      </c>
      <c r="O719" t="str">
        <f t="shared" si="70"/>
        <v>CR-650.028</v>
      </c>
      <c r="P719" t="str">
        <f t="shared" si="71"/>
        <v/>
      </c>
    </row>
    <row r="720" spans="1:16" x14ac:dyDescent="0.25">
      <c r="A720">
        <v>24</v>
      </c>
      <c r="B720">
        <v>42</v>
      </c>
      <c r="C720" t="s">
        <v>344</v>
      </c>
      <c r="D720">
        <v>0</v>
      </c>
      <c r="E720">
        <v>24</v>
      </c>
      <c r="F720" t="s">
        <v>17</v>
      </c>
      <c r="G720">
        <v>2</v>
      </c>
      <c r="H720" t="s">
        <v>12</v>
      </c>
      <c r="I720">
        <v>100</v>
      </c>
      <c r="K720">
        <f t="shared" si="66"/>
        <v>66</v>
      </c>
      <c r="L720" t="str">
        <f t="shared" si="67"/>
        <v>CR-66</v>
      </c>
      <c r="M720">
        <f t="shared" si="68"/>
        <v>2.4E-2</v>
      </c>
      <c r="N720">
        <f t="shared" si="69"/>
        <v>28.881132523331054</v>
      </c>
      <c r="O720" t="str">
        <f t="shared" si="70"/>
        <v>CR-660.024</v>
      </c>
      <c r="P720" t="str">
        <f t="shared" si="71"/>
        <v/>
      </c>
    </row>
    <row r="721" spans="1:16" x14ac:dyDescent="0.25">
      <c r="A721">
        <v>55</v>
      </c>
      <c r="B721">
        <v>57</v>
      </c>
      <c r="C721" t="s">
        <v>1301</v>
      </c>
      <c r="D721">
        <v>0</v>
      </c>
      <c r="E721">
        <v>488</v>
      </c>
      <c r="F721" t="s">
        <v>1188</v>
      </c>
      <c r="G721">
        <v>35</v>
      </c>
      <c r="H721" t="s">
        <v>19</v>
      </c>
      <c r="I721">
        <v>100</v>
      </c>
      <c r="K721">
        <f t="shared" si="66"/>
        <v>112</v>
      </c>
      <c r="L721" t="str">
        <f t="shared" si="67"/>
        <v>CS-112</v>
      </c>
      <c r="M721">
        <f t="shared" si="68"/>
        <v>4.8799999999999999E-4</v>
      </c>
      <c r="N721">
        <f t="shared" si="69"/>
        <v>1420.3835667211995</v>
      </c>
      <c r="O721" t="str">
        <f t="shared" si="70"/>
        <v>CS-1120.000488</v>
      </c>
      <c r="P721" t="str">
        <f t="shared" si="71"/>
        <v/>
      </c>
    </row>
    <row r="722" spans="1:16" x14ac:dyDescent="0.25">
      <c r="A722">
        <v>55</v>
      </c>
      <c r="B722">
        <v>58</v>
      </c>
      <c r="C722" t="s">
        <v>1300</v>
      </c>
      <c r="D722">
        <v>0</v>
      </c>
      <c r="E722">
        <v>16.899999999999999</v>
      </c>
      <c r="F722" t="s">
        <v>1188</v>
      </c>
      <c r="G722">
        <v>0.1</v>
      </c>
      <c r="H722" t="s">
        <v>19</v>
      </c>
      <c r="I722">
        <v>100</v>
      </c>
      <c r="K722">
        <f t="shared" si="66"/>
        <v>113</v>
      </c>
      <c r="L722" t="str">
        <f t="shared" si="67"/>
        <v>CS-113</v>
      </c>
      <c r="M722">
        <f t="shared" si="68"/>
        <v>1.6899999999999997E-5</v>
      </c>
      <c r="N722">
        <f t="shared" si="69"/>
        <v>41014.626068635822</v>
      </c>
      <c r="O722" t="str">
        <f t="shared" si="70"/>
        <v>CS-1130.0000169</v>
      </c>
      <c r="P722" t="str">
        <f t="shared" si="71"/>
        <v/>
      </c>
    </row>
    <row r="723" spans="1:16" x14ac:dyDescent="0.25">
      <c r="A723">
        <v>55</v>
      </c>
      <c r="B723">
        <v>59</v>
      </c>
      <c r="C723" t="s">
        <v>1302</v>
      </c>
      <c r="D723">
        <v>0</v>
      </c>
      <c r="E723">
        <v>0.56999999999999995</v>
      </c>
      <c r="F723" t="s">
        <v>11</v>
      </c>
      <c r="G723">
        <v>0.02</v>
      </c>
      <c r="H723" t="s">
        <v>36</v>
      </c>
      <c r="I723">
        <v>99.981999999999999</v>
      </c>
      <c r="J723">
        <v>6.0000000000000001E-3</v>
      </c>
      <c r="K723">
        <f t="shared" si="66"/>
        <v>114</v>
      </c>
      <c r="L723" t="str">
        <f t="shared" si="67"/>
        <v>CS-114</v>
      </c>
      <c r="M723">
        <f t="shared" si="68"/>
        <v>0.56999999999999995</v>
      </c>
      <c r="N723">
        <f t="shared" si="69"/>
        <v>1.2160476851928865</v>
      </c>
      <c r="O723" t="str">
        <f t="shared" si="70"/>
        <v>CS-1140.57</v>
      </c>
      <c r="P723" t="str">
        <f t="shared" si="71"/>
        <v/>
      </c>
    </row>
    <row r="724" spans="1:16" x14ac:dyDescent="0.25">
      <c r="A724">
        <v>55</v>
      </c>
      <c r="B724">
        <v>60</v>
      </c>
      <c r="C724" t="s">
        <v>1304</v>
      </c>
      <c r="D724">
        <v>0</v>
      </c>
      <c r="E724">
        <v>1.03</v>
      </c>
      <c r="F724" t="s">
        <v>11</v>
      </c>
      <c r="G724">
        <v>0.1</v>
      </c>
      <c r="H724" t="s">
        <v>36</v>
      </c>
      <c r="I724">
        <v>100</v>
      </c>
      <c r="K724">
        <f t="shared" si="66"/>
        <v>115</v>
      </c>
      <c r="L724" t="str">
        <f t="shared" si="67"/>
        <v>CS-115</v>
      </c>
      <c r="M724">
        <f t="shared" si="68"/>
        <v>1.03</v>
      </c>
      <c r="N724">
        <f t="shared" si="69"/>
        <v>0.67295842772810222</v>
      </c>
      <c r="O724" t="str">
        <f t="shared" si="70"/>
        <v>CS-1151.03</v>
      </c>
      <c r="P724" t="str">
        <f t="shared" si="71"/>
        <v/>
      </c>
    </row>
    <row r="725" spans="1:16" x14ac:dyDescent="0.25">
      <c r="A725">
        <v>55</v>
      </c>
      <c r="B725">
        <v>61</v>
      </c>
      <c r="C725" t="s">
        <v>1303</v>
      </c>
      <c r="D725">
        <v>0</v>
      </c>
      <c r="E725">
        <v>0.7</v>
      </c>
      <c r="F725" t="s">
        <v>11</v>
      </c>
      <c r="G725">
        <v>0.03</v>
      </c>
      <c r="H725" t="s">
        <v>36</v>
      </c>
      <c r="I725">
        <v>100</v>
      </c>
      <c r="K725">
        <f t="shared" si="66"/>
        <v>116</v>
      </c>
      <c r="L725" t="str">
        <f t="shared" si="67"/>
        <v>CS-116</v>
      </c>
      <c r="M725">
        <f t="shared" si="68"/>
        <v>0.7</v>
      </c>
      <c r="N725">
        <f t="shared" si="69"/>
        <v>0.99021025794277906</v>
      </c>
      <c r="O725" t="str">
        <f t="shared" si="70"/>
        <v>CS-1160.7</v>
      </c>
      <c r="P725" t="str">
        <f t="shared" si="71"/>
        <v/>
      </c>
    </row>
    <row r="726" spans="1:16" x14ac:dyDescent="0.25">
      <c r="A726">
        <v>55</v>
      </c>
      <c r="B726">
        <v>61</v>
      </c>
      <c r="C726" t="s">
        <v>1303</v>
      </c>
      <c r="D726" t="s">
        <v>70</v>
      </c>
      <c r="E726">
        <v>3.9</v>
      </c>
      <c r="F726" t="s">
        <v>11</v>
      </c>
      <c r="G726">
        <v>0.1</v>
      </c>
      <c r="H726" t="s">
        <v>36</v>
      </c>
      <c r="I726">
        <v>100</v>
      </c>
      <c r="K726">
        <f t="shared" si="66"/>
        <v>116</v>
      </c>
      <c r="L726" t="str">
        <f t="shared" si="67"/>
        <v>CS-116</v>
      </c>
      <c r="M726">
        <f t="shared" si="68"/>
        <v>3.9</v>
      </c>
      <c r="N726">
        <f t="shared" si="69"/>
        <v>0.17773004629742187</v>
      </c>
      <c r="O726" t="str">
        <f t="shared" si="70"/>
        <v>CS-1163.9</v>
      </c>
      <c r="P726" t="str">
        <f t="shared" si="71"/>
        <v/>
      </c>
    </row>
    <row r="727" spans="1:16" x14ac:dyDescent="0.25">
      <c r="A727">
        <v>55</v>
      </c>
      <c r="B727">
        <v>62</v>
      </c>
      <c r="C727" t="s">
        <v>1308</v>
      </c>
      <c r="D727" t="s">
        <v>70</v>
      </c>
      <c r="E727">
        <v>8.4</v>
      </c>
      <c r="F727" t="s">
        <v>11</v>
      </c>
      <c r="G727">
        <v>0.6</v>
      </c>
      <c r="H727" t="s">
        <v>36</v>
      </c>
      <c r="I727">
        <v>100</v>
      </c>
      <c r="K727">
        <f t="shared" si="66"/>
        <v>117</v>
      </c>
      <c r="L727" t="str">
        <f t="shared" si="67"/>
        <v>CS-117</v>
      </c>
      <c r="M727">
        <f t="shared" si="68"/>
        <v>8.4</v>
      </c>
      <c r="N727">
        <f t="shared" si="69"/>
        <v>8.2517521495231574E-2</v>
      </c>
      <c r="O727" t="str">
        <f t="shared" si="70"/>
        <v>CS-1178.4</v>
      </c>
      <c r="P727" t="str">
        <f t="shared" si="71"/>
        <v/>
      </c>
    </row>
    <row r="728" spans="1:16" x14ac:dyDescent="0.25">
      <c r="A728">
        <v>55</v>
      </c>
      <c r="B728">
        <v>62</v>
      </c>
      <c r="C728" t="s">
        <v>1308</v>
      </c>
      <c r="D728" t="s">
        <v>70</v>
      </c>
      <c r="E728">
        <v>6.5</v>
      </c>
      <c r="F728" t="s">
        <v>11</v>
      </c>
      <c r="G728">
        <v>0.4</v>
      </c>
      <c r="H728" t="s">
        <v>36</v>
      </c>
      <c r="I728">
        <v>100</v>
      </c>
      <c r="K728">
        <f t="shared" si="66"/>
        <v>117</v>
      </c>
      <c r="L728" t="str">
        <f t="shared" si="67"/>
        <v>CS-117</v>
      </c>
      <c r="M728">
        <f t="shared" si="68"/>
        <v>6.5</v>
      </c>
      <c r="N728">
        <f t="shared" si="69"/>
        <v>0.10663802777845312</v>
      </c>
      <c r="O728" t="str">
        <f t="shared" si="70"/>
        <v>CS-1176.5</v>
      </c>
      <c r="P728" t="str">
        <f t="shared" si="71"/>
        <v/>
      </c>
    </row>
    <row r="729" spans="1:16" x14ac:dyDescent="0.25">
      <c r="A729">
        <v>55</v>
      </c>
      <c r="B729">
        <v>63</v>
      </c>
      <c r="C729" t="s">
        <v>1307</v>
      </c>
      <c r="D729">
        <v>0</v>
      </c>
      <c r="E729">
        <v>14</v>
      </c>
      <c r="F729" t="s">
        <v>11</v>
      </c>
      <c r="G729">
        <v>2</v>
      </c>
      <c r="H729" t="s">
        <v>36</v>
      </c>
      <c r="I729">
        <v>100</v>
      </c>
      <c r="K729">
        <f t="shared" si="66"/>
        <v>118</v>
      </c>
      <c r="L729" t="str">
        <f t="shared" si="67"/>
        <v>CS-118</v>
      </c>
      <c r="M729">
        <f t="shared" si="68"/>
        <v>14</v>
      </c>
      <c r="N729">
        <f t="shared" si="69"/>
        <v>4.9510512897138946E-2</v>
      </c>
      <c r="O729" t="str">
        <f t="shared" si="70"/>
        <v>CS-11814</v>
      </c>
      <c r="P729" t="str">
        <f t="shared" si="71"/>
        <v/>
      </c>
    </row>
    <row r="730" spans="1:16" x14ac:dyDescent="0.25">
      <c r="A730">
        <v>55</v>
      </c>
      <c r="B730">
        <v>63</v>
      </c>
      <c r="C730" t="s">
        <v>1307</v>
      </c>
      <c r="D730" t="s">
        <v>70</v>
      </c>
      <c r="E730">
        <v>17</v>
      </c>
      <c r="F730" t="s">
        <v>11</v>
      </c>
      <c r="G730">
        <v>3</v>
      </c>
      <c r="H730" t="s">
        <v>36</v>
      </c>
      <c r="I730">
        <v>100</v>
      </c>
      <c r="K730">
        <f t="shared" si="66"/>
        <v>118</v>
      </c>
      <c r="L730" t="str">
        <f t="shared" si="67"/>
        <v>CS-118</v>
      </c>
      <c r="M730">
        <f t="shared" si="68"/>
        <v>17</v>
      </c>
      <c r="N730">
        <f t="shared" si="69"/>
        <v>4.0773363562349722E-2</v>
      </c>
      <c r="O730" t="str">
        <f t="shared" si="70"/>
        <v>CS-11817</v>
      </c>
      <c r="P730" t="str">
        <f t="shared" si="71"/>
        <v/>
      </c>
    </row>
    <row r="731" spans="1:16" x14ac:dyDescent="0.25">
      <c r="A731">
        <v>55</v>
      </c>
      <c r="B731">
        <v>64</v>
      </c>
      <c r="C731" t="s">
        <v>1306</v>
      </c>
      <c r="D731">
        <v>0</v>
      </c>
      <c r="E731">
        <v>29.1</v>
      </c>
      <c r="F731" t="s">
        <v>11</v>
      </c>
      <c r="G731">
        <v>0.7</v>
      </c>
      <c r="H731" t="s">
        <v>36</v>
      </c>
      <c r="I731">
        <v>100</v>
      </c>
      <c r="K731">
        <f t="shared" si="66"/>
        <v>119</v>
      </c>
      <c r="L731" t="str">
        <f t="shared" si="67"/>
        <v>CS-119</v>
      </c>
      <c r="M731">
        <f t="shared" si="68"/>
        <v>29.1</v>
      </c>
      <c r="N731">
        <f t="shared" si="69"/>
        <v>2.381949074089159E-2</v>
      </c>
      <c r="O731" t="str">
        <f t="shared" si="70"/>
        <v>CS-11929.1</v>
      </c>
      <c r="P731" t="str">
        <f t="shared" si="71"/>
        <v/>
      </c>
    </row>
    <row r="732" spans="1:16" x14ac:dyDescent="0.25">
      <c r="A732">
        <v>55</v>
      </c>
      <c r="B732">
        <v>64</v>
      </c>
      <c r="C732" t="s">
        <v>1306</v>
      </c>
      <c r="D732">
        <v>8.6300000000000002E-2</v>
      </c>
      <c r="E732">
        <v>43</v>
      </c>
      <c r="F732" t="s">
        <v>11</v>
      </c>
      <c r="G732">
        <v>0.2</v>
      </c>
      <c r="H732" t="s">
        <v>36</v>
      </c>
      <c r="I732">
        <v>100</v>
      </c>
      <c r="K732">
        <f t="shared" si="66"/>
        <v>119</v>
      </c>
      <c r="L732" t="str">
        <f t="shared" si="67"/>
        <v>CS-119</v>
      </c>
      <c r="M732">
        <f t="shared" si="68"/>
        <v>43</v>
      </c>
      <c r="N732">
        <f t="shared" si="69"/>
        <v>1.6119701873487099E-2</v>
      </c>
      <c r="O732" t="str">
        <f t="shared" si="70"/>
        <v>CS-11943</v>
      </c>
      <c r="P732" t="str">
        <f t="shared" si="71"/>
        <v/>
      </c>
    </row>
    <row r="733" spans="1:16" x14ac:dyDescent="0.25">
      <c r="A733">
        <v>55</v>
      </c>
      <c r="B733">
        <v>65</v>
      </c>
      <c r="C733" t="s">
        <v>1305</v>
      </c>
      <c r="D733">
        <v>0</v>
      </c>
      <c r="E733">
        <v>60.4</v>
      </c>
      <c r="F733" t="s">
        <v>11</v>
      </c>
      <c r="G733">
        <v>0.6</v>
      </c>
      <c r="H733" t="s">
        <v>36</v>
      </c>
      <c r="I733">
        <v>100</v>
      </c>
      <c r="K733">
        <f t="shared" si="66"/>
        <v>120</v>
      </c>
      <c r="L733" t="str">
        <f t="shared" si="67"/>
        <v>CS-120</v>
      </c>
      <c r="M733">
        <f t="shared" si="68"/>
        <v>60.4</v>
      </c>
      <c r="N733">
        <f t="shared" si="69"/>
        <v>1.147594669801234E-2</v>
      </c>
      <c r="O733" t="str">
        <f t="shared" si="70"/>
        <v>CS-12060.4</v>
      </c>
      <c r="P733" t="str">
        <f t="shared" si="71"/>
        <v/>
      </c>
    </row>
    <row r="734" spans="1:16" x14ac:dyDescent="0.25">
      <c r="A734">
        <v>55</v>
      </c>
      <c r="B734">
        <v>65</v>
      </c>
      <c r="C734" t="s">
        <v>1305</v>
      </c>
      <c r="D734" t="s">
        <v>70</v>
      </c>
      <c r="E734">
        <v>57</v>
      </c>
      <c r="F734" t="s">
        <v>11</v>
      </c>
      <c r="G734">
        <v>6</v>
      </c>
      <c r="H734" t="s">
        <v>36</v>
      </c>
      <c r="I734">
        <v>100</v>
      </c>
      <c r="K734">
        <f t="shared" si="66"/>
        <v>120</v>
      </c>
      <c r="L734" t="str">
        <f t="shared" si="67"/>
        <v>CS-120</v>
      </c>
      <c r="M734">
        <f t="shared" si="68"/>
        <v>57</v>
      </c>
      <c r="N734">
        <f t="shared" si="69"/>
        <v>1.2160476851928864E-2</v>
      </c>
      <c r="O734" t="str">
        <f t="shared" si="70"/>
        <v>CS-12057</v>
      </c>
      <c r="P734" t="str">
        <f t="shared" si="71"/>
        <v/>
      </c>
    </row>
    <row r="735" spans="1:16" x14ac:dyDescent="0.25">
      <c r="A735">
        <v>55</v>
      </c>
      <c r="B735">
        <v>66</v>
      </c>
      <c r="C735" t="s">
        <v>1312</v>
      </c>
      <c r="D735">
        <v>0</v>
      </c>
      <c r="E735">
        <v>155</v>
      </c>
      <c r="F735" t="s">
        <v>11</v>
      </c>
      <c r="G735">
        <v>4</v>
      </c>
      <c r="H735" t="s">
        <v>36</v>
      </c>
      <c r="I735">
        <v>100</v>
      </c>
      <c r="K735">
        <f t="shared" si="66"/>
        <v>121</v>
      </c>
      <c r="L735" t="str">
        <f t="shared" si="67"/>
        <v>CS-121</v>
      </c>
      <c r="M735">
        <f t="shared" si="68"/>
        <v>155</v>
      </c>
      <c r="N735">
        <f t="shared" si="69"/>
        <v>4.4719172939351312E-3</v>
      </c>
      <c r="O735" t="str">
        <f t="shared" si="70"/>
        <v>CS-121155</v>
      </c>
      <c r="P735" t="str">
        <f t="shared" si="71"/>
        <v/>
      </c>
    </row>
    <row r="736" spans="1:16" x14ac:dyDescent="0.25">
      <c r="A736">
        <v>55</v>
      </c>
      <c r="B736">
        <v>66</v>
      </c>
      <c r="C736" t="s">
        <v>1312</v>
      </c>
      <c r="D736">
        <v>6.8500000000000005E-2</v>
      </c>
      <c r="E736">
        <v>122</v>
      </c>
      <c r="F736" t="s">
        <v>11</v>
      </c>
      <c r="G736">
        <v>3</v>
      </c>
      <c r="H736" t="s">
        <v>77</v>
      </c>
      <c r="I736">
        <v>17</v>
      </c>
      <c r="K736">
        <f t="shared" si="66"/>
        <v>121</v>
      </c>
      <c r="L736" t="str">
        <f t="shared" si="67"/>
        <v>CS-121M</v>
      </c>
      <c r="M736">
        <f t="shared" si="68"/>
        <v>122</v>
      </c>
      <c r="N736">
        <f t="shared" si="69"/>
        <v>5.6815342668847975E-3</v>
      </c>
      <c r="O736" t="str">
        <f t="shared" si="70"/>
        <v>CS-121M122</v>
      </c>
      <c r="P736" t="str">
        <f t="shared" si="71"/>
        <v/>
      </c>
    </row>
    <row r="737" spans="1:16" x14ac:dyDescent="0.25">
      <c r="A737">
        <v>55</v>
      </c>
      <c r="B737">
        <v>67</v>
      </c>
      <c r="C737" t="s">
        <v>1311</v>
      </c>
      <c r="D737">
        <v>0</v>
      </c>
      <c r="E737">
        <v>21.18</v>
      </c>
      <c r="F737" t="s">
        <v>11</v>
      </c>
      <c r="G737">
        <v>0.19</v>
      </c>
      <c r="H737" t="s">
        <v>36</v>
      </c>
      <c r="I737">
        <v>100</v>
      </c>
      <c r="K737">
        <f t="shared" si="66"/>
        <v>122</v>
      </c>
      <c r="L737" t="str">
        <f t="shared" si="67"/>
        <v>CS-122</v>
      </c>
      <c r="M737">
        <f t="shared" si="68"/>
        <v>21.18</v>
      </c>
      <c r="N737">
        <f t="shared" si="69"/>
        <v>3.2726495777145669E-2</v>
      </c>
      <c r="O737" t="str">
        <f t="shared" si="70"/>
        <v>CS-12221.18</v>
      </c>
      <c r="P737" t="str">
        <f t="shared" si="71"/>
        <v/>
      </c>
    </row>
    <row r="738" spans="1:16" x14ac:dyDescent="0.25">
      <c r="A738">
        <v>55</v>
      </c>
      <c r="B738">
        <v>67</v>
      </c>
      <c r="C738" t="s">
        <v>1311</v>
      </c>
      <c r="D738">
        <v>0.14000000000000001</v>
      </c>
      <c r="E738">
        <v>3.7</v>
      </c>
      <c r="F738" t="s">
        <v>43</v>
      </c>
      <c r="G738">
        <v>0.11</v>
      </c>
      <c r="H738" t="s">
        <v>36</v>
      </c>
      <c r="I738">
        <v>100</v>
      </c>
      <c r="K738">
        <f t="shared" si="66"/>
        <v>122</v>
      </c>
      <c r="L738" t="str">
        <f t="shared" si="67"/>
        <v>CS-122</v>
      </c>
      <c r="M738">
        <f t="shared" si="68"/>
        <v>222</v>
      </c>
      <c r="N738">
        <f t="shared" si="69"/>
        <v>3.1222845971168706E-3</v>
      </c>
      <c r="O738" t="str">
        <f t="shared" si="70"/>
        <v>CS-122222</v>
      </c>
      <c r="P738" t="str">
        <f t="shared" si="71"/>
        <v/>
      </c>
    </row>
    <row r="739" spans="1:16" x14ac:dyDescent="0.25">
      <c r="A739">
        <v>55</v>
      </c>
      <c r="B739">
        <v>67</v>
      </c>
      <c r="C739" t="s">
        <v>1311</v>
      </c>
      <c r="D739">
        <v>0.12706999999999999</v>
      </c>
      <c r="E739">
        <v>0.36</v>
      </c>
      <c r="F739" t="s">
        <v>11</v>
      </c>
      <c r="G739">
        <v>0.02</v>
      </c>
      <c r="H739" t="s">
        <v>77</v>
      </c>
      <c r="I739">
        <v>100</v>
      </c>
      <c r="K739">
        <f t="shared" si="66"/>
        <v>122</v>
      </c>
      <c r="L739" t="str">
        <f t="shared" si="67"/>
        <v>CS-122M</v>
      </c>
      <c r="M739">
        <f t="shared" si="68"/>
        <v>0.36</v>
      </c>
      <c r="N739">
        <f t="shared" si="69"/>
        <v>1.925408834888737</v>
      </c>
      <c r="O739" t="str">
        <f t="shared" si="70"/>
        <v>CS-122M0.36</v>
      </c>
      <c r="P739" t="str">
        <f t="shared" si="71"/>
        <v/>
      </c>
    </row>
    <row r="740" spans="1:16" x14ac:dyDescent="0.25">
      <c r="A740">
        <v>55</v>
      </c>
      <c r="B740">
        <v>68</v>
      </c>
      <c r="C740" t="s">
        <v>1310</v>
      </c>
      <c r="D740">
        <v>0</v>
      </c>
      <c r="E740">
        <v>5.91</v>
      </c>
      <c r="F740" t="s">
        <v>43</v>
      </c>
      <c r="G740">
        <v>0.06</v>
      </c>
      <c r="H740" t="s">
        <v>36</v>
      </c>
      <c r="I740">
        <v>100</v>
      </c>
      <c r="K740">
        <f t="shared" si="66"/>
        <v>123</v>
      </c>
      <c r="L740" t="str">
        <f t="shared" si="67"/>
        <v>CS-123</v>
      </c>
      <c r="M740">
        <f t="shared" si="68"/>
        <v>354.6</v>
      </c>
      <c r="N740">
        <f t="shared" si="69"/>
        <v>1.9547297816129307E-3</v>
      </c>
      <c r="O740" t="str">
        <f t="shared" si="70"/>
        <v>CS-123354.6</v>
      </c>
      <c r="P740" t="str">
        <f t="shared" si="71"/>
        <v/>
      </c>
    </row>
    <row r="741" spans="1:16" x14ac:dyDescent="0.25">
      <c r="A741">
        <v>55</v>
      </c>
      <c r="B741">
        <v>68</v>
      </c>
      <c r="C741" t="s">
        <v>1310</v>
      </c>
      <c r="D741">
        <v>0.15626999999999999</v>
      </c>
      <c r="E741">
        <v>1.7</v>
      </c>
      <c r="F741" t="s">
        <v>11</v>
      </c>
      <c r="G741">
        <v>0.1</v>
      </c>
      <c r="H741" t="s">
        <v>77</v>
      </c>
      <c r="I741">
        <v>100</v>
      </c>
      <c r="K741">
        <f t="shared" si="66"/>
        <v>123</v>
      </c>
      <c r="L741" t="str">
        <f t="shared" si="67"/>
        <v>CS-123M</v>
      </c>
      <c r="M741">
        <f t="shared" si="68"/>
        <v>1.7</v>
      </c>
      <c r="N741">
        <f t="shared" si="69"/>
        <v>0.40773363562349724</v>
      </c>
      <c r="O741" t="str">
        <f t="shared" si="70"/>
        <v>CS-123M1.7</v>
      </c>
      <c r="P741" t="str">
        <f t="shared" si="71"/>
        <v/>
      </c>
    </row>
    <row r="742" spans="1:16" x14ac:dyDescent="0.25">
      <c r="A742">
        <v>55</v>
      </c>
      <c r="B742">
        <v>69</v>
      </c>
      <c r="C742" t="s">
        <v>1309</v>
      </c>
      <c r="D742">
        <v>0</v>
      </c>
      <c r="E742">
        <v>30.9</v>
      </c>
      <c r="F742" t="s">
        <v>11</v>
      </c>
      <c r="G742">
        <v>0.4</v>
      </c>
      <c r="H742" t="s">
        <v>36</v>
      </c>
      <c r="I742">
        <v>100</v>
      </c>
      <c r="K742">
        <f t="shared" si="66"/>
        <v>124</v>
      </c>
      <c r="L742" t="str">
        <f t="shared" si="67"/>
        <v>CS-124</v>
      </c>
      <c r="M742">
        <f t="shared" si="68"/>
        <v>30.9</v>
      </c>
      <c r="N742">
        <f t="shared" si="69"/>
        <v>2.2431947590936741E-2</v>
      </c>
      <c r="O742" t="str">
        <f t="shared" si="70"/>
        <v>CS-12430.9</v>
      </c>
      <c r="P742" t="str">
        <f t="shared" si="71"/>
        <v/>
      </c>
    </row>
    <row r="743" spans="1:16" x14ac:dyDescent="0.25">
      <c r="A743">
        <v>55</v>
      </c>
      <c r="B743">
        <v>69</v>
      </c>
      <c r="C743" t="s">
        <v>1309</v>
      </c>
      <c r="D743">
        <v>0.46262999999999999</v>
      </c>
      <c r="E743">
        <v>6.4</v>
      </c>
      <c r="F743" t="s">
        <v>11</v>
      </c>
      <c r="G743">
        <v>7.0000000000000007E-2</v>
      </c>
      <c r="H743" t="s">
        <v>77</v>
      </c>
      <c r="I743">
        <v>99.89</v>
      </c>
      <c r="J743">
        <v>0.02</v>
      </c>
      <c r="K743">
        <f t="shared" si="66"/>
        <v>124</v>
      </c>
      <c r="L743" t="str">
        <f t="shared" si="67"/>
        <v>CS-124M</v>
      </c>
      <c r="M743">
        <f t="shared" si="68"/>
        <v>6.4</v>
      </c>
      <c r="N743">
        <f t="shared" si="69"/>
        <v>0.10830424696249144</v>
      </c>
      <c r="O743" t="str">
        <f t="shared" si="70"/>
        <v>CS-124M6.4</v>
      </c>
      <c r="P743" t="str">
        <f t="shared" si="71"/>
        <v/>
      </c>
    </row>
    <row r="744" spans="1:16" x14ac:dyDescent="0.25">
      <c r="A744">
        <v>55</v>
      </c>
      <c r="B744">
        <v>70</v>
      </c>
      <c r="C744" t="s">
        <v>1315</v>
      </c>
      <c r="D744">
        <v>0</v>
      </c>
      <c r="E744">
        <v>44.35</v>
      </c>
      <c r="F744" t="s">
        <v>43</v>
      </c>
      <c r="G744">
        <v>0.28999999999999998</v>
      </c>
      <c r="H744" t="s">
        <v>36</v>
      </c>
      <c r="I744">
        <v>100</v>
      </c>
      <c r="K744">
        <f t="shared" si="66"/>
        <v>125</v>
      </c>
      <c r="L744" t="str">
        <f t="shared" si="67"/>
        <v>CS-125</v>
      </c>
      <c r="M744">
        <f t="shared" si="68"/>
        <v>2661</v>
      </c>
      <c r="N744">
        <f t="shared" si="69"/>
        <v>2.6048372061628907E-4</v>
      </c>
      <c r="O744" t="str">
        <f t="shared" si="70"/>
        <v>CS-1252661</v>
      </c>
      <c r="P744" t="str">
        <f t="shared" si="71"/>
        <v/>
      </c>
    </row>
    <row r="745" spans="1:16" x14ac:dyDescent="0.25">
      <c r="A745">
        <v>55</v>
      </c>
      <c r="B745">
        <v>71</v>
      </c>
      <c r="C745" t="s">
        <v>1314</v>
      </c>
      <c r="D745">
        <v>0</v>
      </c>
      <c r="E745">
        <v>1.643</v>
      </c>
      <c r="F745" t="s">
        <v>43</v>
      </c>
      <c r="G745">
        <v>1.7000000000000001E-2</v>
      </c>
      <c r="H745" t="s">
        <v>36</v>
      </c>
      <c r="I745">
        <v>100</v>
      </c>
      <c r="K745">
        <f t="shared" si="66"/>
        <v>126</v>
      </c>
      <c r="L745" t="str">
        <f t="shared" si="67"/>
        <v>CS-126</v>
      </c>
      <c r="M745">
        <f t="shared" si="68"/>
        <v>98.58</v>
      </c>
      <c r="N745">
        <f t="shared" si="69"/>
        <v>7.0313164998980051E-3</v>
      </c>
      <c r="O745" t="str">
        <f t="shared" si="70"/>
        <v>CS-12698.58</v>
      </c>
      <c r="P745" t="str">
        <f t="shared" si="71"/>
        <v/>
      </c>
    </row>
    <row r="746" spans="1:16" x14ac:dyDescent="0.25">
      <c r="A746">
        <v>55</v>
      </c>
      <c r="B746">
        <v>72</v>
      </c>
      <c r="C746" t="s">
        <v>1313</v>
      </c>
      <c r="D746">
        <v>0</v>
      </c>
      <c r="E746">
        <v>6.25</v>
      </c>
      <c r="F746" t="s">
        <v>109</v>
      </c>
      <c r="G746">
        <v>0.1</v>
      </c>
      <c r="H746" t="s">
        <v>36</v>
      </c>
      <c r="I746">
        <v>100</v>
      </c>
      <c r="K746">
        <f t="shared" si="66"/>
        <v>127</v>
      </c>
      <c r="L746" t="str">
        <f t="shared" si="67"/>
        <v>CS-127</v>
      </c>
      <c r="M746">
        <f t="shared" si="68"/>
        <v>22500</v>
      </c>
      <c r="N746">
        <f t="shared" si="69"/>
        <v>3.0806541358219791E-5</v>
      </c>
      <c r="O746" t="str">
        <f t="shared" si="70"/>
        <v>CS-12722500</v>
      </c>
      <c r="P746" t="str">
        <f t="shared" si="71"/>
        <v/>
      </c>
    </row>
    <row r="747" spans="1:16" x14ac:dyDescent="0.25">
      <c r="A747">
        <v>55</v>
      </c>
      <c r="B747">
        <v>73</v>
      </c>
      <c r="C747" t="s">
        <v>1319</v>
      </c>
      <c r="D747">
        <v>0</v>
      </c>
      <c r="E747">
        <v>3.64</v>
      </c>
      <c r="F747" t="s">
        <v>43</v>
      </c>
      <c r="G747">
        <v>0.02</v>
      </c>
      <c r="H747" t="s">
        <v>36</v>
      </c>
      <c r="I747">
        <v>100</v>
      </c>
      <c r="K747">
        <f t="shared" si="66"/>
        <v>128</v>
      </c>
      <c r="L747" t="str">
        <f t="shared" si="67"/>
        <v>CS-128</v>
      </c>
      <c r="M747">
        <f t="shared" si="68"/>
        <v>218.4</v>
      </c>
      <c r="N747">
        <f t="shared" si="69"/>
        <v>3.1737508267396762E-3</v>
      </c>
      <c r="O747" t="str">
        <f t="shared" si="70"/>
        <v>CS-128218.4</v>
      </c>
      <c r="P747" t="str">
        <f t="shared" si="71"/>
        <v/>
      </c>
    </row>
    <row r="748" spans="1:16" x14ac:dyDescent="0.25">
      <c r="A748">
        <v>55</v>
      </c>
      <c r="B748">
        <v>74</v>
      </c>
      <c r="C748" t="s">
        <v>1318</v>
      </c>
      <c r="D748">
        <v>0</v>
      </c>
      <c r="E748">
        <v>32.130000000000003</v>
      </c>
      <c r="F748" t="s">
        <v>109</v>
      </c>
      <c r="G748">
        <v>0.1</v>
      </c>
      <c r="H748" t="s">
        <v>36</v>
      </c>
      <c r="I748">
        <v>100</v>
      </c>
      <c r="K748">
        <f t="shared" si="66"/>
        <v>129</v>
      </c>
      <c r="L748" t="str">
        <f t="shared" si="67"/>
        <v>CS-129</v>
      </c>
      <c r="M748">
        <f t="shared" si="68"/>
        <v>115668.00000000001</v>
      </c>
      <c r="N748">
        <f t="shared" si="69"/>
        <v>5.9925578427909638E-6</v>
      </c>
      <c r="O748" t="str">
        <f t="shared" si="70"/>
        <v>CS-129115668</v>
      </c>
      <c r="P748" t="str">
        <f t="shared" si="71"/>
        <v/>
      </c>
    </row>
    <row r="749" spans="1:16" x14ac:dyDescent="0.25">
      <c r="A749">
        <v>55</v>
      </c>
      <c r="B749">
        <v>75</v>
      </c>
      <c r="C749" t="s">
        <v>1317</v>
      </c>
      <c r="D749">
        <v>0</v>
      </c>
      <c r="E749">
        <v>29.2</v>
      </c>
      <c r="F749" t="s">
        <v>43</v>
      </c>
      <c r="G749">
        <v>0.04</v>
      </c>
      <c r="H749" t="s">
        <v>36</v>
      </c>
      <c r="I749">
        <v>98.4</v>
      </c>
      <c r="K749">
        <f t="shared" si="66"/>
        <v>130</v>
      </c>
      <c r="L749" t="str">
        <f t="shared" si="67"/>
        <v>CS-130</v>
      </c>
      <c r="M749">
        <f t="shared" si="68"/>
        <v>1752</v>
      </c>
      <c r="N749">
        <f t="shared" si="69"/>
        <v>3.9563195237439801E-4</v>
      </c>
      <c r="O749" t="str">
        <f t="shared" si="70"/>
        <v>CS-1301752</v>
      </c>
      <c r="P749" t="str">
        <f t="shared" si="71"/>
        <v/>
      </c>
    </row>
    <row r="750" spans="1:16" x14ac:dyDescent="0.25">
      <c r="A750">
        <v>55</v>
      </c>
      <c r="B750">
        <v>75</v>
      </c>
      <c r="C750" t="s">
        <v>1317</v>
      </c>
      <c r="D750">
        <v>0.16325000000000001</v>
      </c>
      <c r="E750">
        <v>3.46</v>
      </c>
      <c r="F750" t="s">
        <v>43</v>
      </c>
      <c r="G750">
        <v>0.06</v>
      </c>
      <c r="H750" t="s">
        <v>77</v>
      </c>
      <c r="I750">
        <v>99.84</v>
      </c>
      <c r="J750">
        <v>0.02</v>
      </c>
      <c r="K750">
        <f t="shared" si="66"/>
        <v>130</v>
      </c>
      <c r="L750" t="str">
        <f t="shared" si="67"/>
        <v>CS-130M</v>
      </c>
      <c r="M750">
        <f t="shared" si="68"/>
        <v>207.6</v>
      </c>
      <c r="N750">
        <f t="shared" si="69"/>
        <v>3.338859251252145E-3</v>
      </c>
      <c r="O750" t="str">
        <f t="shared" si="70"/>
        <v>CS-130M207.6</v>
      </c>
      <c r="P750" t="str">
        <f t="shared" si="71"/>
        <v/>
      </c>
    </row>
    <row r="751" spans="1:16" x14ac:dyDescent="0.25">
      <c r="A751">
        <v>55</v>
      </c>
      <c r="B751">
        <v>76</v>
      </c>
      <c r="C751" t="s">
        <v>1316</v>
      </c>
      <c r="D751">
        <v>0</v>
      </c>
      <c r="E751">
        <v>9.6880000000000006</v>
      </c>
      <c r="F751" t="s">
        <v>25</v>
      </c>
      <c r="G751">
        <v>4.0000000000000001E-3</v>
      </c>
      <c r="H751" t="s">
        <v>26</v>
      </c>
      <c r="I751">
        <v>100</v>
      </c>
      <c r="K751">
        <f t="shared" si="66"/>
        <v>131</v>
      </c>
      <c r="L751" t="str">
        <f t="shared" si="67"/>
        <v>CS-131</v>
      </c>
      <c r="M751">
        <f t="shared" si="68"/>
        <v>837043.20000000007</v>
      </c>
      <c r="N751">
        <f t="shared" si="69"/>
        <v>8.2809009207642473E-7</v>
      </c>
      <c r="O751" t="str">
        <f t="shared" si="70"/>
        <v>CS-131837043.2</v>
      </c>
      <c r="P751" t="str">
        <f t="shared" si="71"/>
        <v/>
      </c>
    </row>
    <row r="752" spans="1:16" x14ac:dyDescent="0.25">
      <c r="A752">
        <v>55</v>
      </c>
      <c r="B752">
        <v>77</v>
      </c>
      <c r="C752" t="s">
        <v>1321</v>
      </c>
      <c r="D752">
        <v>0</v>
      </c>
      <c r="E752">
        <v>6.48</v>
      </c>
      <c r="F752" t="s">
        <v>25</v>
      </c>
      <c r="G752">
        <v>6.0000000000000001E-3</v>
      </c>
      <c r="H752" t="s">
        <v>36</v>
      </c>
      <c r="I752">
        <v>98.13</v>
      </c>
      <c r="J752">
        <v>0.09</v>
      </c>
      <c r="K752">
        <f t="shared" si="66"/>
        <v>132</v>
      </c>
      <c r="L752" t="str">
        <f t="shared" si="67"/>
        <v>CS-132</v>
      </c>
      <c r="M752">
        <f t="shared" si="68"/>
        <v>559872</v>
      </c>
      <c r="N752">
        <f t="shared" si="69"/>
        <v>1.2380458043266055E-6</v>
      </c>
      <c r="O752" t="str">
        <f t="shared" si="70"/>
        <v>CS-132559872</v>
      </c>
      <c r="P752" t="str">
        <f t="shared" si="71"/>
        <v/>
      </c>
    </row>
    <row r="753" spans="1:16" x14ac:dyDescent="0.25">
      <c r="A753">
        <v>55</v>
      </c>
      <c r="B753">
        <v>79</v>
      </c>
      <c r="C753" t="s">
        <v>1320</v>
      </c>
      <c r="D753">
        <v>0</v>
      </c>
      <c r="E753">
        <v>2.0655999999999999</v>
      </c>
      <c r="F753" t="s">
        <v>14</v>
      </c>
      <c r="G753">
        <v>5.0000000000000001E-4</v>
      </c>
      <c r="H753" t="s">
        <v>12</v>
      </c>
      <c r="I753">
        <v>99.999700000000004</v>
      </c>
      <c r="J753">
        <v>1E-4</v>
      </c>
      <c r="K753">
        <f t="shared" si="66"/>
        <v>134</v>
      </c>
      <c r="L753" t="str">
        <f t="shared" si="67"/>
        <v>CS-134</v>
      </c>
      <c r="M753">
        <f t="shared" si="68"/>
        <v>65185378.559999995</v>
      </c>
      <c r="N753">
        <f t="shared" si="69"/>
        <v>1.0633476338899172E-8</v>
      </c>
      <c r="O753" t="str">
        <f t="shared" si="70"/>
        <v>CS-13465185378.56</v>
      </c>
      <c r="P753" t="str">
        <f t="shared" si="71"/>
        <v/>
      </c>
    </row>
    <row r="754" spans="1:16" x14ac:dyDescent="0.25">
      <c r="A754">
        <v>55</v>
      </c>
      <c r="B754">
        <v>79</v>
      </c>
      <c r="C754" t="s">
        <v>1320</v>
      </c>
      <c r="D754">
        <v>0.13874410000000001</v>
      </c>
      <c r="E754">
        <v>2.9119999999999999</v>
      </c>
      <c r="F754" t="s">
        <v>109</v>
      </c>
      <c r="G754">
        <v>2E-3</v>
      </c>
      <c r="H754" t="s">
        <v>77</v>
      </c>
      <c r="I754">
        <v>100</v>
      </c>
      <c r="K754">
        <f t="shared" si="66"/>
        <v>134</v>
      </c>
      <c r="L754" t="str">
        <f t="shared" si="67"/>
        <v>CS-134M</v>
      </c>
      <c r="M754">
        <f t="shared" si="68"/>
        <v>10483.199999999999</v>
      </c>
      <c r="N754">
        <f t="shared" si="69"/>
        <v>6.611980889040993E-5</v>
      </c>
      <c r="O754" t="str">
        <f t="shared" si="70"/>
        <v>CS-134M10483.2</v>
      </c>
      <c r="P754" t="str">
        <f t="shared" si="71"/>
        <v/>
      </c>
    </row>
    <row r="755" spans="1:16" x14ac:dyDescent="0.25">
      <c r="A755">
        <v>55</v>
      </c>
      <c r="B755">
        <v>80</v>
      </c>
      <c r="C755" t="s">
        <v>1325</v>
      </c>
      <c r="D755">
        <v>0</v>
      </c>
      <c r="E755" s="1">
        <v>1330000</v>
      </c>
      <c r="F755" t="s">
        <v>14</v>
      </c>
      <c r="G755" s="1">
        <v>190000</v>
      </c>
      <c r="H755" t="s">
        <v>12</v>
      </c>
      <c r="I755">
        <v>100</v>
      </c>
      <c r="K755">
        <f t="shared" si="66"/>
        <v>135</v>
      </c>
      <c r="L755" t="str">
        <f t="shared" si="67"/>
        <v>CS-135</v>
      </c>
      <c r="M755">
        <f t="shared" si="68"/>
        <v>41971608000000</v>
      </c>
      <c r="N755">
        <f t="shared" si="69"/>
        <v>1.6514668214759492E-14</v>
      </c>
      <c r="O755" t="str">
        <f t="shared" si="70"/>
        <v>CS-13541971608000000</v>
      </c>
      <c r="P755" t="str">
        <f t="shared" si="71"/>
        <v/>
      </c>
    </row>
    <row r="756" spans="1:16" x14ac:dyDescent="0.25">
      <c r="A756">
        <v>55</v>
      </c>
      <c r="B756">
        <v>80</v>
      </c>
      <c r="C756" t="s">
        <v>1325</v>
      </c>
      <c r="D756">
        <v>1.6329</v>
      </c>
      <c r="E756">
        <v>53</v>
      </c>
      <c r="F756" t="s">
        <v>43</v>
      </c>
      <c r="G756">
        <v>2</v>
      </c>
      <c r="H756" t="s">
        <v>77</v>
      </c>
      <c r="I756">
        <v>100</v>
      </c>
      <c r="K756">
        <f t="shared" si="66"/>
        <v>135</v>
      </c>
      <c r="L756" t="str">
        <f t="shared" si="67"/>
        <v>CS-135M</v>
      </c>
      <c r="M756">
        <f t="shared" si="68"/>
        <v>3180</v>
      </c>
      <c r="N756">
        <f t="shared" si="69"/>
        <v>2.1797081149683815E-4</v>
      </c>
      <c r="O756" t="str">
        <f t="shared" si="70"/>
        <v>CS-135M3180</v>
      </c>
      <c r="P756" t="str">
        <f t="shared" si="71"/>
        <v/>
      </c>
    </row>
    <row r="757" spans="1:16" x14ac:dyDescent="0.25">
      <c r="A757">
        <v>55</v>
      </c>
      <c r="B757">
        <v>81</v>
      </c>
      <c r="C757" t="s">
        <v>1324</v>
      </c>
      <c r="D757">
        <v>0</v>
      </c>
      <c r="E757">
        <v>13.01</v>
      </c>
      <c r="F757" t="s">
        <v>25</v>
      </c>
      <c r="G757">
        <v>0.05</v>
      </c>
      <c r="H757" t="s">
        <v>12</v>
      </c>
      <c r="I757">
        <v>100</v>
      </c>
      <c r="K757">
        <f t="shared" si="66"/>
        <v>136</v>
      </c>
      <c r="L757" t="str">
        <f t="shared" si="67"/>
        <v>CS-136</v>
      </c>
      <c r="M757">
        <f t="shared" si="68"/>
        <v>1124064</v>
      </c>
      <c r="N757">
        <f t="shared" si="69"/>
        <v>6.1664387486828624E-7</v>
      </c>
      <c r="O757" t="str">
        <f t="shared" si="70"/>
        <v>CS-1361124064</v>
      </c>
      <c r="P757" t="str">
        <f t="shared" si="71"/>
        <v/>
      </c>
    </row>
    <row r="758" spans="1:16" x14ac:dyDescent="0.25">
      <c r="A758">
        <v>55</v>
      </c>
      <c r="B758">
        <v>81</v>
      </c>
      <c r="C758" t="s">
        <v>1324</v>
      </c>
      <c r="D758">
        <v>0.51790000000000003</v>
      </c>
      <c r="E758">
        <v>17.5</v>
      </c>
      <c r="F758" t="s">
        <v>11</v>
      </c>
      <c r="G758">
        <v>0.2</v>
      </c>
      <c r="H758" t="s">
        <v>77</v>
      </c>
      <c r="K758">
        <f t="shared" si="66"/>
        <v>136</v>
      </c>
      <c r="L758" t="str">
        <f t="shared" si="67"/>
        <v>CS-136M</v>
      </c>
      <c r="M758">
        <f t="shared" si="68"/>
        <v>17.5</v>
      </c>
      <c r="N758">
        <f t="shared" si="69"/>
        <v>3.960841031771116E-2</v>
      </c>
      <c r="O758" t="str">
        <f t="shared" si="70"/>
        <v>CS-136M17.5</v>
      </c>
      <c r="P758" t="str">
        <f t="shared" si="71"/>
        <v/>
      </c>
    </row>
    <row r="759" spans="1:16" x14ac:dyDescent="0.25">
      <c r="A759">
        <v>55</v>
      </c>
      <c r="B759">
        <v>82</v>
      </c>
      <c r="C759" t="s">
        <v>1323</v>
      </c>
      <c r="D759">
        <v>0</v>
      </c>
      <c r="E759">
        <v>30.007000000000001</v>
      </c>
      <c r="F759" t="s">
        <v>14</v>
      </c>
      <c r="G759">
        <f>0.023-0.023</f>
        <v>0</v>
      </c>
      <c r="H759" t="s">
        <v>12</v>
      </c>
      <c r="I759">
        <v>100</v>
      </c>
      <c r="K759">
        <f t="shared" si="66"/>
        <v>137</v>
      </c>
      <c r="L759" t="str">
        <f t="shared" si="67"/>
        <v>CS-137</v>
      </c>
      <c r="M759">
        <f t="shared" si="68"/>
        <v>946948903.20000005</v>
      </c>
      <c r="N759">
        <f t="shared" si="69"/>
        <v>7.319794956386885E-10</v>
      </c>
      <c r="O759" t="str">
        <f t="shared" si="70"/>
        <v>CS-137946948903.2</v>
      </c>
      <c r="P759" t="str">
        <f t="shared" si="71"/>
        <v/>
      </c>
    </row>
    <row r="760" spans="1:16" x14ac:dyDescent="0.25">
      <c r="A760">
        <v>55</v>
      </c>
      <c r="B760">
        <v>83</v>
      </c>
      <c r="C760" t="s">
        <v>1322</v>
      </c>
      <c r="D760">
        <v>0</v>
      </c>
      <c r="E760">
        <v>32.479999999999997</v>
      </c>
      <c r="F760" t="s">
        <v>43</v>
      </c>
      <c r="G760">
        <v>0.2</v>
      </c>
      <c r="H760" t="s">
        <v>12</v>
      </c>
      <c r="I760">
        <v>100</v>
      </c>
      <c r="K760">
        <f t="shared" si="66"/>
        <v>138</v>
      </c>
      <c r="L760" t="str">
        <f t="shared" si="67"/>
        <v>CS-138</v>
      </c>
      <c r="M760">
        <f t="shared" si="68"/>
        <v>1948.7999999999997</v>
      </c>
      <c r="N760">
        <f t="shared" si="69"/>
        <v>3.5567897196220512E-4</v>
      </c>
      <c r="O760" t="str">
        <f t="shared" si="70"/>
        <v>CS-1381948.8</v>
      </c>
      <c r="P760" t="str">
        <f t="shared" si="71"/>
        <v/>
      </c>
    </row>
    <row r="761" spans="1:16" x14ac:dyDescent="0.25">
      <c r="A761">
        <v>55</v>
      </c>
      <c r="B761">
        <v>83</v>
      </c>
      <c r="C761" t="s">
        <v>1322</v>
      </c>
      <c r="D761">
        <v>7.9899999999999999E-2</v>
      </c>
      <c r="E761">
        <v>2.91</v>
      </c>
      <c r="F761" t="s">
        <v>43</v>
      </c>
      <c r="G761">
        <v>7.0000000000000007E-2</v>
      </c>
      <c r="H761" t="s">
        <v>77</v>
      </c>
      <c r="I761">
        <v>81.5</v>
      </c>
      <c r="K761">
        <f t="shared" si="66"/>
        <v>138</v>
      </c>
      <c r="L761" t="str">
        <f t="shared" si="67"/>
        <v>CS-138M</v>
      </c>
      <c r="M761">
        <f t="shared" si="68"/>
        <v>174.60000000000002</v>
      </c>
      <c r="N761">
        <f t="shared" si="69"/>
        <v>3.9699151234819314E-3</v>
      </c>
      <c r="O761" t="str">
        <f t="shared" si="70"/>
        <v>CS-138M174.6</v>
      </c>
      <c r="P761" t="str">
        <f t="shared" si="71"/>
        <v/>
      </c>
    </row>
    <row r="762" spans="1:16" x14ac:dyDescent="0.25">
      <c r="A762">
        <v>55</v>
      </c>
      <c r="B762">
        <v>84</v>
      </c>
      <c r="C762" t="s">
        <v>1329</v>
      </c>
      <c r="D762">
        <v>0</v>
      </c>
      <c r="E762">
        <v>9.25</v>
      </c>
      <c r="F762" t="s">
        <v>43</v>
      </c>
      <c r="G762">
        <v>0.06</v>
      </c>
      <c r="H762" t="s">
        <v>12</v>
      </c>
      <c r="I762">
        <v>100</v>
      </c>
      <c r="K762">
        <f t="shared" si="66"/>
        <v>139</v>
      </c>
      <c r="L762" t="str">
        <f t="shared" si="67"/>
        <v>CS-139</v>
      </c>
      <c r="M762">
        <f t="shared" si="68"/>
        <v>555</v>
      </c>
      <c r="N762">
        <f t="shared" si="69"/>
        <v>1.2489138388467483E-3</v>
      </c>
      <c r="O762" t="str">
        <f t="shared" si="70"/>
        <v>CS-139555</v>
      </c>
      <c r="P762" t="str">
        <f t="shared" si="71"/>
        <v/>
      </c>
    </row>
    <row r="763" spans="1:16" x14ac:dyDescent="0.25">
      <c r="A763">
        <v>55</v>
      </c>
      <c r="B763">
        <v>85</v>
      </c>
      <c r="C763" t="s">
        <v>1328</v>
      </c>
      <c r="D763">
        <v>0</v>
      </c>
      <c r="E763">
        <v>64</v>
      </c>
      <c r="F763" t="s">
        <v>11</v>
      </c>
      <c r="G763">
        <v>0.4</v>
      </c>
      <c r="H763" t="s">
        <v>12</v>
      </c>
      <c r="I763">
        <v>100</v>
      </c>
      <c r="K763">
        <f t="shared" si="66"/>
        <v>140</v>
      </c>
      <c r="L763" t="str">
        <f t="shared" si="67"/>
        <v>CS-140</v>
      </c>
      <c r="M763">
        <f t="shared" si="68"/>
        <v>64</v>
      </c>
      <c r="N763">
        <f t="shared" si="69"/>
        <v>1.0830424696249145E-2</v>
      </c>
      <c r="O763" t="str">
        <f t="shared" si="70"/>
        <v>CS-14064</v>
      </c>
      <c r="P763" t="str">
        <f t="shared" si="71"/>
        <v/>
      </c>
    </row>
    <row r="764" spans="1:16" x14ac:dyDescent="0.25">
      <c r="A764">
        <v>55</v>
      </c>
      <c r="B764">
        <v>86</v>
      </c>
      <c r="C764" t="s">
        <v>1327</v>
      </c>
      <c r="D764">
        <v>0</v>
      </c>
      <c r="E764">
        <v>24.86</v>
      </c>
      <c r="F764" t="s">
        <v>11</v>
      </c>
      <c r="G764">
        <v>0.1</v>
      </c>
      <c r="H764" t="s">
        <v>12</v>
      </c>
      <c r="I764">
        <v>100</v>
      </c>
      <c r="K764">
        <f t="shared" si="66"/>
        <v>141</v>
      </c>
      <c r="L764" t="str">
        <f t="shared" si="67"/>
        <v>CS-141</v>
      </c>
      <c r="M764">
        <f t="shared" si="68"/>
        <v>24.86</v>
      </c>
      <c r="N764">
        <f t="shared" si="69"/>
        <v>2.7882026571196511E-2</v>
      </c>
      <c r="O764" t="str">
        <f t="shared" si="70"/>
        <v>CS-14124.86</v>
      </c>
      <c r="P764" t="str">
        <f t="shared" si="71"/>
        <v/>
      </c>
    </row>
    <row r="765" spans="1:16" x14ac:dyDescent="0.25">
      <c r="A765">
        <v>55</v>
      </c>
      <c r="B765">
        <v>87</v>
      </c>
      <c r="C765" t="s">
        <v>1326</v>
      </c>
      <c r="D765">
        <v>0</v>
      </c>
      <c r="E765">
        <v>1.6870000000000001</v>
      </c>
      <c r="F765" t="s">
        <v>11</v>
      </c>
      <c r="G765">
        <v>8.9999999999999993E-3</v>
      </c>
      <c r="H765" t="s">
        <v>12</v>
      </c>
      <c r="I765">
        <v>100</v>
      </c>
      <c r="K765">
        <f t="shared" si="66"/>
        <v>142</v>
      </c>
      <c r="L765" t="str">
        <f t="shared" si="67"/>
        <v>CS-142</v>
      </c>
      <c r="M765">
        <f t="shared" si="68"/>
        <v>1.6870000000000001</v>
      </c>
      <c r="N765">
        <f t="shared" si="69"/>
        <v>0.41087562570239788</v>
      </c>
      <c r="O765" t="str">
        <f t="shared" si="70"/>
        <v>CS-1421.687</v>
      </c>
      <c r="P765" t="str">
        <f t="shared" si="71"/>
        <v/>
      </c>
    </row>
    <row r="766" spans="1:16" x14ac:dyDescent="0.25">
      <c r="A766">
        <v>55</v>
      </c>
      <c r="B766">
        <v>88</v>
      </c>
      <c r="C766" t="s">
        <v>1331</v>
      </c>
      <c r="D766">
        <v>0</v>
      </c>
      <c r="E766">
        <v>1.7949999999999999</v>
      </c>
      <c r="F766" t="s">
        <v>11</v>
      </c>
      <c r="G766">
        <v>8.0000000000000002E-3</v>
      </c>
      <c r="H766" t="s">
        <v>12</v>
      </c>
      <c r="I766">
        <v>100</v>
      </c>
      <c r="K766">
        <f t="shared" si="66"/>
        <v>143</v>
      </c>
      <c r="L766" t="str">
        <f t="shared" si="67"/>
        <v>CS-143</v>
      </c>
      <c r="M766">
        <f t="shared" si="68"/>
        <v>1.7949999999999999</v>
      </c>
      <c r="N766">
        <f t="shared" si="69"/>
        <v>0.38615441813924528</v>
      </c>
      <c r="O766" t="str">
        <f t="shared" si="70"/>
        <v>CS-1431.795</v>
      </c>
      <c r="P766" t="str">
        <f t="shared" si="71"/>
        <v/>
      </c>
    </row>
    <row r="767" spans="1:16" x14ac:dyDescent="0.25">
      <c r="A767">
        <v>55</v>
      </c>
      <c r="B767">
        <v>89</v>
      </c>
      <c r="C767" t="s">
        <v>1330</v>
      </c>
      <c r="D767">
        <v>0</v>
      </c>
      <c r="E767">
        <v>0.99299999999999999</v>
      </c>
      <c r="F767" t="s">
        <v>11</v>
      </c>
      <c r="G767">
        <v>7.0000000000000001E-3</v>
      </c>
      <c r="H767" t="s">
        <v>12</v>
      </c>
      <c r="I767">
        <v>100</v>
      </c>
      <c r="K767">
        <f t="shared" si="66"/>
        <v>144</v>
      </c>
      <c r="L767" t="str">
        <f t="shared" si="67"/>
        <v>CS-144</v>
      </c>
      <c r="M767">
        <f t="shared" si="68"/>
        <v>0.99299999999999999</v>
      </c>
      <c r="N767">
        <f t="shared" si="69"/>
        <v>0.69803341446117351</v>
      </c>
      <c r="O767" t="str">
        <f t="shared" si="70"/>
        <v>CS-1440.993</v>
      </c>
      <c r="P767" t="str">
        <f t="shared" si="71"/>
        <v/>
      </c>
    </row>
    <row r="768" spans="1:16" x14ac:dyDescent="0.25">
      <c r="A768">
        <v>55</v>
      </c>
      <c r="B768">
        <v>90</v>
      </c>
      <c r="C768" t="s">
        <v>1332</v>
      </c>
      <c r="D768">
        <v>0</v>
      </c>
      <c r="E768">
        <v>588</v>
      </c>
      <c r="F768" t="s">
        <v>17</v>
      </c>
      <c r="G768">
        <v>5</v>
      </c>
      <c r="H768" t="s">
        <v>12</v>
      </c>
      <c r="I768">
        <v>100</v>
      </c>
      <c r="K768">
        <f t="shared" si="66"/>
        <v>145</v>
      </c>
      <c r="L768" t="str">
        <f t="shared" si="67"/>
        <v>CS-145</v>
      </c>
      <c r="M768">
        <f t="shared" si="68"/>
        <v>0.58799999999999997</v>
      </c>
      <c r="N768">
        <f t="shared" si="69"/>
        <v>1.1788217356461654</v>
      </c>
      <c r="O768" t="str">
        <f t="shared" si="70"/>
        <v>CS-1450.588</v>
      </c>
      <c r="P768" t="str">
        <f t="shared" si="71"/>
        <v/>
      </c>
    </row>
    <row r="769" spans="1:16" x14ac:dyDescent="0.25">
      <c r="A769">
        <v>55</v>
      </c>
      <c r="B769">
        <v>91</v>
      </c>
      <c r="C769" t="s">
        <v>1336</v>
      </c>
      <c r="D769">
        <v>0</v>
      </c>
      <c r="E769">
        <v>322</v>
      </c>
      <c r="F769" t="s">
        <v>17</v>
      </c>
      <c r="G769">
        <v>1</v>
      </c>
      <c r="H769" t="s">
        <v>12</v>
      </c>
      <c r="I769">
        <v>100</v>
      </c>
      <c r="K769">
        <f t="shared" si="66"/>
        <v>146</v>
      </c>
      <c r="L769" t="str">
        <f t="shared" si="67"/>
        <v>CS-146</v>
      </c>
      <c r="M769">
        <f t="shared" si="68"/>
        <v>0.32200000000000001</v>
      </c>
      <c r="N769">
        <f t="shared" si="69"/>
        <v>2.1526309955277805</v>
      </c>
      <c r="O769" t="str">
        <f t="shared" si="70"/>
        <v>CS-1460.322</v>
      </c>
      <c r="P769" t="str">
        <f t="shared" si="71"/>
        <v/>
      </c>
    </row>
    <row r="770" spans="1:16" x14ac:dyDescent="0.25">
      <c r="A770">
        <v>55</v>
      </c>
      <c r="B770">
        <v>92</v>
      </c>
      <c r="C770" t="s">
        <v>1335</v>
      </c>
      <c r="D770">
        <v>0</v>
      </c>
      <c r="E770">
        <v>232</v>
      </c>
      <c r="F770" t="s">
        <v>17</v>
      </c>
      <c r="G770">
        <v>2</v>
      </c>
      <c r="H770" t="s">
        <v>12</v>
      </c>
      <c r="I770">
        <v>100</v>
      </c>
      <c r="K770">
        <f t="shared" ref="K770:K833" si="72">A770+B770</f>
        <v>147</v>
      </c>
      <c r="L770" t="str">
        <f t="shared" ref="L770:L833" si="73">UPPER(SUBSTITUTE(C770,K770,""))&amp;"-"&amp;K770&amp;IF(H770="IT","M","")</f>
        <v>CS-147</v>
      </c>
      <c r="M770">
        <f t="shared" ref="M770:M833" si="74">E770*VLOOKUP(F770,_TimeConvert,2,FALSE)</f>
        <v>0.23200000000000001</v>
      </c>
      <c r="N770">
        <f t="shared" ref="N770:N833" si="75">LN(2)/M770</f>
        <v>2.9877033644825226</v>
      </c>
      <c r="O770" t="str">
        <f t="shared" ref="O770:O833" si="76">L770&amp;M770</f>
        <v>CS-1470.232</v>
      </c>
      <c r="P770" t="str">
        <f t="shared" ref="P770:P833" si="77">IF(AND(RIGHT(L771,1)="M",M770=M771),"Delete","")</f>
        <v/>
      </c>
    </row>
    <row r="771" spans="1:16" x14ac:dyDescent="0.25">
      <c r="A771">
        <v>55</v>
      </c>
      <c r="B771">
        <v>93</v>
      </c>
      <c r="C771" t="s">
        <v>1334</v>
      </c>
      <c r="D771">
        <v>0</v>
      </c>
      <c r="E771">
        <v>151</v>
      </c>
      <c r="F771" t="s">
        <v>17</v>
      </c>
      <c r="G771">
        <v>2</v>
      </c>
      <c r="H771" t="s">
        <v>12</v>
      </c>
      <c r="I771">
        <v>100</v>
      </c>
      <c r="K771">
        <f t="shared" si="72"/>
        <v>148</v>
      </c>
      <c r="L771" t="str">
        <f t="shared" si="73"/>
        <v>CS-148</v>
      </c>
      <c r="M771">
        <f t="shared" si="74"/>
        <v>0.151</v>
      </c>
      <c r="N771">
        <f t="shared" si="75"/>
        <v>4.5903786792049361</v>
      </c>
      <c r="O771" t="str">
        <f t="shared" si="76"/>
        <v>CS-1480.151</v>
      </c>
      <c r="P771" t="str">
        <f t="shared" si="77"/>
        <v/>
      </c>
    </row>
    <row r="772" spans="1:16" x14ac:dyDescent="0.25">
      <c r="A772">
        <v>55</v>
      </c>
      <c r="B772">
        <v>94</v>
      </c>
      <c r="C772" t="s">
        <v>1333</v>
      </c>
      <c r="D772">
        <v>0</v>
      </c>
      <c r="E772">
        <v>112</v>
      </c>
      <c r="F772" t="s">
        <v>17</v>
      </c>
      <c r="G772">
        <v>3</v>
      </c>
      <c r="H772" t="s">
        <v>12</v>
      </c>
      <c r="I772">
        <v>100</v>
      </c>
      <c r="K772">
        <f t="shared" si="72"/>
        <v>149</v>
      </c>
      <c r="L772" t="str">
        <f t="shared" si="73"/>
        <v>CS-149</v>
      </c>
      <c r="M772">
        <f t="shared" si="74"/>
        <v>0.112</v>
      </c>
      <c r="N772">
        <f t="shared" si="75"/>
        <v>6.1888141121423681</v>
      </c>
      <c r="O772" t="str">
        <f t="shared" si="76"/>
        <v>CS-1490.112</v>
      </c>
      <c r="P772" t="str">
        <f t="shared" si="77"/>
        <v/>
      </c>
    </row>
    <row r="773" spans="1:16" x14ac:dyDescent="0.25">
      <c r="A773">
        <v>55</v>
      </c>
      <c r="B773">
        <v>95</v>
      </c>
      <c r="C773" t="s">
        <v>1338</v>
      </c>
      <c r="D773">
        <v>0</v>
      </c>
      <c r="E773">
        <v>80.8</v>
      </c>
      <c r="F773" t="s">
        <v>17</v>
      </c>
      <c r="G773">
        <v>2.8</v>
      </c>
      <c r="H773" t="s">
        <v>12</v>
      </c>
      <c r="I773">
        <v>100</v>
      </c>
      <c r="K773">
        <f t="shared" si="72"/>
        <v>150</v>
      </c>
      <c r="L773" t="str">
        <f t="shared" si="73"/>
        <v>CS-150</v>
      </c>
      <c r="M773">
        <f t="shared" si="74"/>
        <v>8.0799999999999997E-2</v>
      </c>
      <c r="N773">
        <f t="shared" si="75"/>
        <v>8.5785542148508078</v>
      </c>
      <c r="O773" t="str">
        <f t="shared" si="76"/>
        <v>CS-1500.0808</v>
      </c>
      <c r="P773" t="str">
        <f t="shared" si="77"/>
        <v/>
      </c>
    </row>
    <row r="774" spans="1:16" x14ac:dyDescent="0.25">
      <c r="A774">
        <v>55</v>
      </c>
      <c r="B774">
        <v>96</v>
      </c>
      <c r="C774" t="s">
        <v>1337</v>
      </c>
      <c r="D774">
        <v>0</v>
      </c>
      <c r="E774">
        <v>59</v>
      </c>
      <c r="F774" t="s">
        <v>17</v>
      </c>
      <c r="G774">
        <v>19</v>
      </c>
      <c r="H774" t="s">
        <v>12</v>
      </c>
      <c r="I774">
        <v>100</v>
      </c>
      <c r="K774">
        <f t="shared" si="72"/>
        <v>151</v>
      </c>
      <c r="L774" t="str">
        <f t="shared" si="73"/>
        <v>CS-151</v>
      </c>
      <c r="M774">
        <f t="shared" si="74"/>
        <v>5.9000000000000004E-2</v>
      </c>
      <c r="N774">
        <f t="shared" si="75"/>
        <v>11.748257297626191</v>
      </c>
      <c r="O774" t="str">
        <f t="shared" si="76"/>
        <v>CS-1510.059</v>
      </c>
      <c r="P774" t="str">
        <f t="shared" si="77"/>
        <v/>
      </c>
    </row>
    <row r="775" spans="1:16" x14ac:dyDescent="0.25">
      <c r="A775">
        <v>29</v>
      </c>
      <c r="B775">
        <v>26</v>
      </c>
      <c r="C775" t="s">
        <v>463</v>
      </c>
      <c r="D775">
        <v>0</v>
      </c>
      <c r="E775">
        <v>55.9</v>
      </c>
      <c r="F775" t="s">
        <v>17</v>
      </c>
      <c r="G775">
        <v>1.5</v>
      </c>
      <c r="H775" t="s">
        <v>36</v>
      </c>
      <c r="I775">
        <v>100</v>
      </c>
      <c r="K775">
        <f t="shared" si="72"/>
        <v>55</v>
      </c>
      <c r="L775" t="str">
        <f t="shared" si="73"/>
        <v>CU-55</v>
      </c>
      <c r="M775">
        <f t="shared" si="74"/>
        <v>5.5899999999999998E-2</v>
      </c>
      <c r="N775">
        <f t="shared" si="75"/>
        <v>12.399770671913155</v>
      </c>
      <c r="O775" t="str">
        <f t="shared" si="76"/>
        <v>CU-550.0559</v>
      </c>
      <c r="P775" t="str">
        <f t="shared" si="77"/>
        <v/>
      </c>
    </row>
    <row r="776" spans="1:16" x14ac:dyDescent="0.25">
      <c r="A776">
        <v>29</v>
      </c>
      <c r="B776">
        <v>27</v>
      </c>
      <c r="C776" t="s">
        <v>462</v>
      </c>
      <c r="D776">
        <v>0</v>
      </c>
      <c r="E776">
        <v>80.8</v>
      </c>
      <c r="F776" t="s">
        <v>17</v>
      </c>
      <c r="G776">
        <v>1.3</v>
      </c>
      <c r="H776" t="s">
        <v>36</v>
      </c>
      <c r="I776">
        <v>100</v>
      </c>
      <c r="K776">
        <f t="shared" si="72"/>
        <v>56</v>
      </c>
      <c r="L776" t="str">
        <f t="shared" si="73"/>
        <v>CU-56</v>
      </c>
      <c r="M776">
        <f t="shared" si="74"/>
        <v>8.0799999999999997E-2</v>
      </c>
      <c r="N776">
        <f t="shared" si="75"/>
        <v>8.5785542148508078</v>
      </c>
      <c r="O776" t="str">
        <f t="shared" si="76"/>
        <v>CU-560.0808</v>
      </c>
      <c r="P776" t="str">
        <f t="shared" si="77"/>
        <v/>
      </c>
    </row>
    <row r="777" spans="1:16" x14ac:dyDescent="0.25">
      <c r="A777">
        <v>29</v>
      </c>
      <c r="B777">
        <v>28</v>
      </c>
      <c r="C777" t="s">
        <v>461</v>
      </c>
      <c r="D777">
        <v>0</v>
      </c>
      <c r="E777">
        <v>196.4</v>
      </c>
      <c r="F777" t="s">
        <v>17</v>
      </c>
      <c r="G777">
        <v>0.7</v>
      </c>
      <c r="H777" t="s">
        <v>36</v>
      </c>
      <c r="I777">
        <v>100</v>
      </c>
      <c r="K777">
        <f t="shared" si="72"/>
        <v>57</v>
      </c>
      <c r="L777" t="str">
        <f t="shared" si="73"/>
        <v>CU-57</v>
      </c>
      <c r="M777">
        <f t="shared" si="74"/>
        <v>0.19640000000000002</v>
      </c>
      <c r="N777">
        <f t="shared" si="75"/>
        <v>3.5292626301422874</v>
      </c>
      <c r="O777" t="str">
        <f t="shared" si="76"/>
        <v>CU-570.1964</v>
      </c>
      <c r="P777" t="str">
        <f t="shared" si="77"/>
        <v/>
      </c>
    </row>
    <row r="778" spans="1:16" x14ac:dyDescent="0.25">
      <c r="A778">
        <v>29</v>
      </c>
      <c r="B778">
        <v>29</v>
      </c>
      <c r="C778" t="s">
        <v>464</v>
      </c>
      <c r="D778">
        <v>0</v>
      </c>
      <c r="E778">
        <v>3.2050000000000001</v>
      </c>
      <c r="F778" t="s">
        <v>11</v>
      </c>
      <c r="G778">
        <v>7.0000000000000001E-3</v>
      </c>
      <c r="H778" t="s">
        <v>36</v>
      </c>
      <c r="I778">
        <v>100</v>
      </c>
      <c r="K778">
        <f t="shared" si="72"/>
        <v>58</v>
      </c>
      <c r="L778" t="str">
        <f t="shared" si="73"/>
        <v>CU-58</v>
      </c>
      <c r="M778">
        <f t="shared" si="74"/>
        <v>3.2050000000000001</v>
      </c>
      <c r="N778">
        <f t="shared" si="75"/>
        <v>0.21627057115754922</v>
      </c>
      <c r="O778" t="str">
        <f t="shared" si="76"/>
        <v>CU-583.205</v>
      </c>
      <c r="P778" t="str">
        <f t="shared" si="77"/>
        <v/>
      </c>
    </row>
    <row r="779" spans="1:16" x14ac:dyDescent="0.25">
      <c r="A779">
        <v>29</v>
      </c>
      <c r="B779">
        <v>30</v>
      </c>
      <c r="C779" t="s">
        <v>469</v>
      </c>
      <c r="D779">
        <v>0</v>
      </c>
      <c r="E779">
        <v>82</v>
      </c>
      <c r="F779" t="s">
        <v>11</v>
      </c>
      <c r="G779">
        <v>0.4</v>
      </c>
      <c r="H779" t="s">
        <v>36</v>
      </c>
      <c r="I779">
        <v>100</v>
      </c>
      <c r="K779">
        <f t="shared" si="72"/>
        <v>59</v>
      </c>
      <c r="L779" t="str">
        <f t="shared" si="73"/>
        <v>CU-59</v>
      </c>
      <c r="M779">
        <f t="shared" si="74"/>
        <v>82</v>
      </c>
      <c r="N779">
        <f t="shared" si="75"/>
        <v>8.4530143970725034E-3</v>
      </c>
      <c r="O779" t="str">
        <f t="shared" si="76"/>
        <v>CU-5982</v>
      </c>
      <c r="P779" t="str">
        <f t="shared" si="77"/>
        <v/>
      </c>
    </row>
    <row r="780" spans="1:16" x14ac:dyDescent="0.25">
      <c r="A780">
        <v>29</v>
      </c>
      <c r="B780">
        <v>31</v>
      </c>
      <c r="C780" t="s">
        <v>468</v>
      </c>
      <c r="D780">
        <v>0</v>
      </c>
      <c r="E780">
        <v>23.74</v>
      </c>
      <c r="F780" t="s">
        <v>43</v>
      </c>
      <c r="G780">
        <v>0.35</v>
      </c>
      <c r="H780" t="s">
        <v>36</v>
      </c>
      <c r="I780">
        <v>100</v>
      </c>
      <c r="K780">
        <f t="shared" si="72"/>
        <v>60</v>
      </c>
      <c r="L780" t="str">
        <f t="shared" si="73"/>
        <v>CU-60</v>
      </c>
      <c r="M780">
        <f t="shared" si="74"/>
        <v>1424.3999999999999</v>
      </c>
      <c r="N780">
        <f t="shared" si="75"/>
        <v>4.8662396837963027E-4</v>
      </c>
      <c r="O780" t="str">
        <f t="shared" si="76"/>
        <v>CU-601424.4</v>
      </c>
      <c r="P780" t="str">
        <f t="shared" si="77"/>
        <v/>
      </c>
    </row>
    <row r="781" spans="1:16" x14ac:dyDescent="0.25">
      <c r="A781">
        <v>29</v>
      </c>
      <c r="B781">
        <v>32</v>
      </c>
      <c r="C781" t="s">
        <v>472</v>
      </c>
      <c r="D781">
        <v>0</v>
      </c>
      <c r="E781">
        <v>3.339</v>
      </c>
      <c r="F781" t="s">
        <v>109</v>
      </c>
      <c r="G781">
        <v>7.0000000000000001E-3</v>
      </c>
      <c r="H781" t="s">
        <v>36</v>
      </c>
      <c r="I781">
        <v>100</v>
      </c>
      <c r="K781">
        <f t="shared" si="72"/>
        <v>61</v>
      </c>
      <c r="L781" t="str">
        <f t="shared" si="73"/>
        <v>CU-61</v>
      </c>
      <c r="M781">
        <f t="shared" si="74"/>
        <v>12020.4</v>
      </c>
      <c r="N781">
        <f t="shared" si="75"/>
        <v>5.7664235845724375E-5</v>
      </c>
      <c r="O781" t="str">
        <f t="shared" si="76"/>
        <v>CU-6112020.4</v>
      </c>
      <c r="P781" t="str">
        <f t="shared" si="77"/>
        <v/>
      </c>
    </row>
    <row r="782" spans="1:16" x14ac:dyDescent="0.25">
      <c r="A782">
        <v>29</v>
      </c>
      <c r="B782">
        <v>33</v>
      </c>
      <c r="C782" t="s">
        <v>471</v>
      </c>
      <c r="D782">
        <v>0</v>
      </c>
      <c r="E782">
        <v>9.6720000000000006</v>
      </c>
      <c r="F782" t="s">
        <v>43</v>
      </c>
      <c r="G782">
        <v>8.0000000000000002E-3</v>
      </c>
      <c r="H782" t="s">
        <v>36</v>
      </c>
      <c r="I782">
        <v>100</v>
      </c>
      <c r="K782">
        <f t="shared" si="72"/>
        <v>62</v>
      </c>
      <c r="L782" t="str">
        <f t="shared" si="73"/>
        <v>CU-62</v>
      </c>
      <c r="M782">
        <f t="shared" si="74"/>
        <v>580.32000000000005</v>
      </c>
      <c r="N782">
        <f t="shared" si="75"/>
        <v>1.1944223541493404E-3</v>
      </c>
      <c r="O782" t="str">
        <f t="shared" si="76"/>
        <v>CU-62580.32</v>
      </c>
      <c r="P782" t="str">
        <f t="shared" si="77"/>
        <v/>
      </c>
    </row>
    <row r="783" spans="1:16" x14ac:dyDescent="0.25">
      <c r="A783">
        <v>29</v>
      </c>
      <c r="B783">
        <v>35</v>
      </c>
      <c r="C783" t="s">
        <v>470</v>
      </c>
      <c r="D783">
        <v>0</v>
      </c>
      <c r="E783">
        <v>12.700699999999999</v>
      </c>
      <c r="F783" t="s">
        <v>109</v>
      </c>
      <c r="G783">
        <v>1.2999999999999999E-3</v>
      </c>
      <c r="H783" t="s">
        <v>12</v>
      </c>
      <c r="I783">
        <v>38.5</v>
      </c>
      <c r="J783">
        <v>0.3</v>
      </c>
      <c r="K783">
        <f t="shared" si="72"/>
        <v>64</v>
      </c>
      <c r="L783" t="str">
        <f t="shared" si="73"/>
        <v>CU-64</v>
      </c>
      <c r="M783">
        <f t="shared" si="74"/>
        <v>45722.52</v>
      </c>
      <c r="N783">
        <f t="shared" si="75"/>
        <v>1.5159863904263049E-5</v>
      </c>
      <c r="O783" t="str">
        <f t="shared" si="76"/>
        <v>CU-6445722.52</v>
      </c>
      <c r="P783" t="str">
        <f t="shared" si="77"/>
        <v/>
      </c>
    </row>
    <row r="784" spans="1:16" x14ac:dyDescent="0.25">
      <c r="A784">
        <v>29</v>
      </c>
      <c r="B784">
        <v>37</v>
      </c>
      <c r="C784" t="s">
        <v>467</v>
      </c>
      <c r="D784">
        <v>0</v>
      </c>
      <c r="E784">
        <v>5.09</v>
      </c>
      <c r="F784" t="s">
        <v>43</v>
      </c>
      <c r="G784">
        <v>8.9999999999999993E-3</v>
      </c>
      <c r="H784" t="s">
        <v>12</v>
      </c>
      <c r="I784">
        <v>100</v>
      </c>
      <c r="K784">
        <f t="shared" si="72"/>
        <v>66</v>
      </c>
      <c r="L784" t="str">
        <f t="shared" si="73"/>
        <v>CU-66</v>
      </c>
      <c r="M784">
        <f t="shared" si="74"/>
        <v>305.39999999999998</v>
      </c>
      <c r="N784">
        <f t="shared" si="75"/>
        <v>2.2696371334641301E-3</v>
      </c>
      <c r="O784" t="str">
        <f t="shared" si="76"/>
        <v>CU-66305.4</v>
      </c>
      <c r="P784" t="str">
        <f t="shared" si="77"/>
        <v/>
      </c>
    </row>
    <row r="785" spans="1:16" x14ac:dyDescent="0.25">
      <c r="A785">
        <v>29</v>
      </c>
      <c r="B785">
        <v>38</v>
      </c>
      <c r="C785" t="s">
        <v>466</v>
      </c>
      <c r="D785">
        <v>0</v>
      </c>
      <c r="E785">
        <v>61.81</v>
      </c>
      <c r="F785" t="s">
        <v>109</v>
      </c>
      <c r="G785">
        <v>0.1</v>
      </c>
      <c r="H785" t="s">
        <v>12</v>
      </c>
      <c r="I785">
        <v>100</v>
      </c>
      <c r="K785">
        <f t="shared" si="72"/>
        <v>67</v>
      </c>
      <c r="L785" t="str">
        <f t="shared" si="73"/>
        <v>CU-67</v>
      </c>
      <c r="M785">
        <f t="shared" si="74"/>
        <v>222516</v>
      </c>
      <c r="N785">
        <f t="shared" si="75"/>
        <v>3.1150442240555524E-6</v>
      </c>
      <c r="O785" t="str">
        <f t="shared" si="76"/>
        <v>CU-67222516</v>
      </c>
      <c r="P785" t="str">
        <f t="shared" si="77"/>
        <v/>
      </c>
    </row>
    <row r="786" spans="1:16" x14ac:dyDescent="0.25">
      <c r="A786">
        <v>29</v>
      </c>
      <c r="B786">
        <v>39</v>
      </c>
      <c r="C786" t="s">
        <v>465</v>
      </c>
      <c r="D786">
        <v>0</v>
      </c>
      <c r="E786">
        <v>30.8</v>
      </c>
      <c r="F786" t="s">
        <v>11</v>
      </c>
      <c r="G786">
        <v>0.6</v>
      </c>
      <c r="H786" t="s">
        <v>12</v>
      </c>
      <c r="I786">
        <v>100</v>
      </c>
      <c r="K786">
        <f t="shared" si="72"/>
        <v>68</v>
      </c>
      <c r="L786" t="str">
        <f t="shared" si="73"/>
        <v>CU-68</v>
      </c>
      <c r="M786">
        <f t="shared" si="74"/>
        <v>30.8</v>
      </c>
      <c r="N786">
        <f t="shared" si="75"/>
        <v>2.2504778589608612E-2</v>
      </c>
      <c r="O786" t="str">
        <f t="shared" si="76"/>
        <v>CU-6830.8</v>
      </c>
      <c r="P786" t="str">
        <f t="shared" si="77"/>
        <v/>
      </c>
    </row>
    <row r="787" spans="1:16" x14ac:dyDescent="0.25">
      <c r="A787">
        <v>29</v>
      </c>
      <c r="B787">
        <v>39</v>
      </c>
      <c r="C787" t="s">
        <v>465</v>
      </c>
      <c r="D787">
        <v>0.72126000000000001</v>
      </c>
      <c r="E787">
        <v>3.77</v>
      </c>
      <c r="F787" t="s">
        <v>43</v>
      </c>
      <c r="G787">
        <v>0.04</v>
      </c>
      <c r="H787" t="s">
        <v>77</v>
      </c>
      <c r="I787">
        <v>86</v>
      </c>
      <c r="J787">
        <v>2</v>
      </c>
      <c r="K787">
        <f t="shared" si="72"/>
        <v>68</v>
      </c>
      <c r="L787" t="str">
        <f t="shared" si="73"/>
        <v>CU-68M</v>
      </c>
      <c r="M787">
        <f t="shared" si="74"/>
        <v>226.2</v>
      </c>
      <c r="N787">
        <f t="shared" si="75"/>
        <v>3.0643111430589979E-3</v>
      </c>
      <c r="O787" t="str">
        <f t="shared" si="76"/>
        <v>CU-68M226.2</v>
      </c>
      <c r="P787" t="str">
        <f t="shared" si="77"/>
        <v/>
      </c>
    </row>
    <row r="788" spans="1:16" x14ac:dyDescent="0.25">
      <c r="A788">
        <v>29</v>
      </c>
      <c r="B788">
        <v>40</v>
      </c>
      <c r="C788" t="s">
        <v>478</v>
      </c>
      <c r="D788">
        <v>0</v>
      </c>
      <c r="E788">
        <v>2.9</v>
      </c>
      <c r="F788" t="s">
        <v>43</v>
      </c>
      <c r="G788">
        <v>0.1</v>
      </c>
      <c r="H788" t="s">
        <v>12</v>
      </c>
      <c r="I788">
        <v>100</v>
      </c>
      <c r="K788">
        <f t="shared" si="72"/>
        <v>69</v>
      </c>
      <c r="L788" t="str">
        <f t="shared" si="73"/>
        <v>CU-69</v>
      </c>
      <c r="M788">
        <f t="shared" si="74"/>
        <v>174</v>
      </c>
      <c r="N788">
        <f t="shared" si="75"/>
        <v>3.9836044859766972E-3</v>
      </c>
      <c r="O788" t="str">
        <f t="shared" si="76"/>
        <v>CU-69174</v>
      </c>
      <c r="P788" t="str">
        <f t="shared" si="77"/>
        <v/>
      </c>
    </row>
    <row r="789" spans="1:16" x14ac:dyDescent="0.25">
      <c r="A789">
        <v>29</v>
      </c>
      <c r="B789">
        <v>41</v>
      </c>
      <c r="C789" t="s">
        <v>477</v>
      </c>
      <c r="D789">
        <v>0</v>
      </c>
      <c r="E789">
        <v>44.5</v>
      </c>
      <c r="F789" t="s">
        <v>11</v>
      </c>
      <c r="G789">
        <v>0.3</v>
      </c>
      <c r="H789" t="s">
        <v>12</v>
      </c>
      <c r="I789">
        <v>100</v>
      </c>
      <c r="K789">
        <f t="shared" si="72"/>
        <v>70</v>
      </c>
      <c r="L789" t="str">
        <f t="shared" si="73"/>
        <v>CU-70</v>
      </c>
      <c r="M789">
        <f t="shared" si="74"/>
        <v>44.5</v>
      </c>
      <c r="N789">
        <f t="shared" si="75"/>
        <v>1.5576341136178546E-2</v>
      </c>
      <c r="O789" t="str">
        <f t="shared" si="76"/>
        <v>CU-7044.5</v>
      </c>
      <c r="P789" t="str">
        <f t="shared" si="77"/>
        <v/>
      </c>
    </row>
    <row r="790" spans="1:16" x14ac:dyDescent="0.25">
      <c r="A790">
        <v>29</v>
      </c>
      <c r="B790">
        <v>41</v>
      </c>
      <c r="C790" t="s">
        <v>477</v>
      </c>
      <c r="D790">
        <v>0.1011</v>
      </c>
      <c r="E790">
        <v>33</v>
      </c>
      <c r="F790" t="s">
        <v>11</v>
      </c>
      <c r="G790">
        <v>2</v>
      </c>
      <c r="H790" t="s">
        <v>12</v>
      </c>
      <c r="I790">
        <v>52</v>
      </c>
      <c r="J790">
        <v>9</v>
      </c>
      <c r="K790">
        <f t="shared" si="72"/>
        <v>70</v>
      </c>
      <c r="L790" t="str">
        <f t="shared" si="73"/>
        <v>CU-70</v>
      </c>
      <c r="M790">
        <f t="shared" si="74"/>
        <v>33</v>
      </c>
      <c r="N790">
        <f t="shared" si="75"/>
        <v>2.1004460016968041E-2</v>
      </c>
      <c r="O790" t="str">
        <f t="shared" si="76"/>
        <v>CU-7033</v>
      </c>
      <c r="P790" t="str">
        <f t="shared" si="77"/>
        <v/>
      </c>
    </row>
    <row r="791" spans="1:16" x14ac:dyDescent="0.25">
      <c r="A791">
        <v>29</v>
      </c>
      <c r="B791">
        <v>41</v>
      </c>
      <c r="C791" t="s">
        <v>477</v>
      </c>
      <c r="D791">
        <v>0.24659999999999899</v>
      </c>
      <c r="E791">
        <v>6.4</v>
      </c>
      <c r="F791" t="s">
        <v>11</v>
      </c>
      <c r="G791">
        <v>0.4</v>
      </c>
      <c r="H791" t="s">
        <v>12</v>
      </c>
      <c r="I791">
        <v>93.2</v>
      </c>
      <c r="J791">
        <v>0.9</v>
      </c>
      <c r="K791">
        <f t="shared" si="72"/>
        <v>70</v>
      </c>
      <c r="L791" t="str">
        <f t="shared" si="73"/>
        <v>CU-70</v>
      </c>
      <c r="M791">
        <f t="shared" si="74"/>
        <v>6.4</v>
      </c>
      <c r="N791">
        <f t="shared" si="75"/>
        <v>0.10830424696249144</v>
      </c>
      <c r="O791" t="str">
        <f t="shared" si="76"/>
        <v>CU-706.4</v>
      </c>
      <c r="P791" t="str">
        <f t="shared" si="77"/>
        <v/>
      </c>
    </row>
    <row r="792" spans="1:16" x14ac:dyDescent="0.25">
      <c r="A792">
        <v>29</v>
      </c>
      <c r="B792">
        <v>41</v>
      </c>
      <c r="C792" t="s">
        <v>477</v>
      </c>
      <c r="D792">
        <v>0.1011</v>
      </c>
      <c r="E792">
        <v>33</v>
      </c>
      <c r="F792" t="s">
        <v>11</v>
      </c>
      <c r="G792">
        <v>2</v>
      </c>
      <c r="H792" t="s">
        <v>77</v>
      </c>
      <c r="I792">
        <v>48</v>
      </c>
      <c r="J792">
        <v>9</v>
      </c>
      <c r="K792">
        <f t="shared" si="72"/>
        <v>70</v>
      </c>
      <c r="L792" t="str">
        <f t="shared" si="73"/>
        <v>CU-70M</v>
      </c>
      <c r="M792">
        <f t="shared" si="74"/>
        <v>33</v>
      </c>
      <c r="N792">
        <f t="shared" si="75"/>
        <v>2.1004460016968041E-2</v>
      </c>
      <c r="O792" t="str">
        <f t="shared" si="76"/>
        <v>CU-70M33</v>
      </c>
      <c r="P792" t="str">
        <f t="shared" si="77"/>
        <v/>
      </c>
    </row>
    <row r="793" spans="1:16" x14ac:dyDescent="0.25">
      <c r="A793">
        <v>29</v>
      </c>
      <c r="B793">
        <v>41</v>
      </c>
      <c r="C793" t="s">
        <v>477</v>
      </c>
      <c r="D793">
        <v>0.24659999999999899</v>
      </c>
      <c r="E793">
        <v>6.4</v>
      </c>
      <c r="F793" t="s">
        <v>11</v>
      </c>
      <c r="G793">
        <v>0.4</v>
      </c>
      <c r="H793" t="s">
        <v>77</v>
      </c>
      <c r="I793">
        <v>6.8</v>
      </c>
      <c r="J793">
        <v>0.9</v>
      </c>
      <c r="K793">
        <f t="shared" si="72"/>
        <v>70</v>
      </c>
      <c r="L793" t="str">
        <f t="shared" si="73"/>
        <v>CU-70M</v>
      </c>
      <c r="M793">
        <f t="shared" si="74"/>
        <v>6.4</v>
      </c>
      <c r="N793">
        <f t="shared" si="75"/>
        <v>0.10830424696249144</v>
      </c>
      <c r="O793" t="str">
        <f t="shared" si="76"/>
        <v>CU-70M6.4</v>
      </c>
      <c r="P793" t="str">
        <f t="shared" si="77"/>
        <v/>
      </c>
    </row>
    <row r="794" spans="1:16" x14ac:dyDescent="0.25">
      <c r="A794">
        <v>29</v>
      </c>
      <c r="B794">
        <v>42</v>
      </c>
      <c r="C794" t="s">
        <v>476</v>
      </c>
      <c r="D794">
        <v>0</v>
      </c>
      <c r="E794">
        <v>19.399999999999999</v>
      </c>
      <c r="F794" t="s">
        <v>11</v>
      </c>
      <c r="G794">
        <v>1.4</v>
      </c>
      <c r="H794" t="s">
        <v>12</v>
      </c>
      <c r="I794">
        <v>100</v>
      </c>
      <c r="K794">
        <f t="shared" si="72"/>
        <v>71</v>
      </c>
      <c r="L794" t="str">
        <f t="shared" si="73"/>
        <v>CU-71</v>
      </c>
      <c r="M794">
        <f t="shared" si="74"/>
        <v>19.399999999999999</v>
      </c>
      <c r="N794">
        <f t="shared" si="75"/>
        <v>3.5729236111337388E-2</v>
      </c>
      <c r="O794" t="str">
        <f t="shared" si="76"/>
        <v>CU-7119.4</v>
      </c>
      <c r="P794" t="str">
        <f t="shared" si="77"/>
        <v/>
      </c>
    </row>
    <row r="795" spans="1:16" x14ac:dyDescent="0.25">
      <c r="A795">
        <v>29</v>
      </c>
      <c r="B795">
        <v>43</v>
      </c>
      <c r="C795" t="s">
        <v>482</v>
      </c>
      <c r="D795">
        <v>0</v>
      </c>
      <c r="E795">
        <v>6.63</v>
      </c>
      <c r="F795" t="s">
        <v>11</v>
      </c>
      <c r="G795">
        <v>0.03</v>
      </c>
      <c r="H795" t="s">
        <v>12</v>
      </c>
      <c r="I795">
        <v>100</v>
      </c>
      <c r="K795">
        <f t="shared" si="72"/>
        <v>72</v>
      </c>
      <c r="L795" t="str">
        <f t="shared" si="73"/>
        <v>CU-72</v>
      </c>
      <c r="M795">
        <f t="shared" si="74"/>
        <v>6.63</v>
      </c>
      <c r="N795">
        <f t="shared" si="75"/>
        <v>0.10454708605730699</v>
      </c>
      <c r="O795" t="str">
        <f t="shared" si="76"/>
        <v>CU-726.63</v>
      </c>
      <c r="P795" t="str">
        <f t="shared" si="77"/>
        <v/>
      </c>
    </row>
    <row r="796" spans="1:16" x14ac:dyDescent="0.25">
      <c r="A796">
        <v>29</v>
      </c>
      <c r="B796">
        <v>44</v>
      </c>
      <c r="C796" t="s">
        <v>481</v>
      </c>
      <c r="D796">
        <v>0</v>
      </c>
      <c r="E796">
        <v>4.2</v>
      </c>
      <c r="F796" t="s">
        <v>11</v>
      </c>
      <c r="G796">
        <v>0.12</v>
      </c>
      <c r="H796" t="s">
        <v>12</v>
      </c>
      <c r="I796">
        <v>100</v>
      </c>
      <c r="K796">
        <f t="shared" si="72"/>
        <v>73</v>
      </c>
      <c r="L796" t="str">
        <f t="shared" si="73"/>
        <v>CU-73</v>
      </c>
      <c r="M796">
        <f t="shared" si="74"/>
        <v>4.2</v>
      </c>
      <c r="N796">
        <f t="shared" si="75"/>
        <v>0.16503504299046315</v>
      </c>
      <c r="O796" t="str">
        <f t="shared" si="76"/>
        <v>CU-734.2</v>
      </c>
      <c r="P796" t="str">
        <f t="shared" si="77"/>
        <v/>
      </c>
    </row>
    <row r="797" spans="1:16" x14ac:dyDescent="0.25">
      <c r="A797">
        <v>29</v>
      </c>
      <c r="B797">
        <v>45</v>
      </c>
      <c r="C797" t="s">
        <v>480</v>
      </c>
      <c r="D797">
        <v>0</v>
      </c>
      <c r="E797">
        <v>1.6060000000000001</v>
      </c>
      <c r="F797" t="s">
        <v>11</v>
      </c>
      <c r="G797">
        <v>1.2E-2</v>
      </c>
      <c r="H797" t="s">
        <v>12</v>
      </c>
      <c r="I797">
        <v>100</v>
      </c>
      <c r="K797">
        <f t="shared" si="72"/>
        <v>74</v>
      </c>
      <c r="L797" t="str">
        <f t="shared" si="73"/>
        <v>CU-74</v>
      </c>
      <c r="M797">
        <f t="shared" si="74"/>
        <v>1.6060000000000001</v>
      </c>
      <c r="N797">
        <f t="shared" si="75"/>
        <v>0.43159849349934326</v>
      </c>
      <c r="O797" t="str">
        <f t="shared" si="76"/>
        <v>CU-741.606</v>
      </c>
      <c r="P797" t="str">
        <f t="shared" si="77"/>
        <v/>
      </c>
    </row>
    <row r="798" spans="1:16" x14ac:dyDescent="0.25">
      <c r="A798">
        <v>29</v>
      </c>
      <c r="B798">
        <v>46</v>
      </c>
      <c r="C798" t="s">
        <v>479</v>
      </c>
      <c r="D798">
        <v>0</v>
      </c>
      <c r="E798">
        <v>1.224</v>
      </c>
      <c r="F798" t="s">
        <v>11</v>
      </c>
      <c r="G798">
        <v>3.0000000000000001E-3</v>
      </c>
      <c r="H798" t="s">
        <v>12</v>
      </c>
      <c r="I798">
        <v>100</v>
      </c>
      <c r="K798">
        <f t="shared" si="72"/>
        <v>75</v>
      </c>
      <c r="L798" t="str">
        <f t="shared" si="73"/>
        <v>CU-75</v>
      </c>
      <c r="M798">
        <f t="shared" si="74"/>
        <v>1.224</v>
      </c>
      <c r="N798">
        <f t="shared" si="75"/>
        <v>0.56629671614374621</v>
      </c>
      <c r="O798" t="str">
        <f t="shared" si="76"/>
        <v>CU-751.224</v>
      </c>
      <c r="P798" t="str">
        <f t="shared" si="77"/>
        <v/>
      </c>
    </row>
    <row r="799" spans="1:16" x14ac:dyDescent="0.25">
      <c r="A799">
        <v>29</v>
      </c>
      <c r="B799">
        <v>47</v>
      </c>
      <c r="C799" t="s">
        <v>475</v>
      </c>
      <c r="D799">
        <v>0</v>
      </c>
      <c r="E799">
        <v>637</v>
      </c>
      <c r="F799" t="s">
        <v>17</v>
      </c>
      <c r="G799">
        <v>8</v>
      </c>
      <c r="H799" t="s">
        <v>12</v>
      </c>
      <c r="I799">
        <v>100</v>
      </c>
      <c r="K799">
        <f t="shared" si="72"/>
        <v>76</v>
      </c>
      <c r="L799" t="str">
        <f t="shared" si="73"/>
        <v>CU-76</v>
      </c>
      <c r="M799">
        <f t="shared" si="74"/>
        <v>0.63700000000000001</v>
      </c>
      <c r="N799">
        <f t="shared" si="75"/>
        <v>1.0881431405964603</v>
      </c>
      <c r="O799" t="str">
        <f t="shared" si="76"/>
        <v>CU-760.637</v>
      </c>
      <c r="P799" t="str">
        <f t="shared" si="77"/>
        <v/>
      </c>
    </row>
    <row r="800" spans="1:16" x14ac:dyDescent="0.25">
      <c r="A800">
        <v>29</v>
      </c>
      <c r="B800">
        <v>48</v>
      </c>
      <c r="C800" t="s">
        <v>474</v>
      </c>
      <c r="D800">
        <v>0</v>
      </c>
      <c r="E800">
        <v>469.8</v>
      </c>
      <c r="F800" t="s">
        <v>17</v>
      </c>
      <c r="G800">
        <v>1.8</v>
      </c>
      <c r="H800" t="s">
        <v>12</v>
      </c>
      <c r="I800">
        <v>100</v>
      </c>
      <c r="K800">
        <f t="shared" si="72"/>
        <v>77</v>
      </c>
      <c r="L800" t="str">
        <f t="shared" si="73"/>
        <v>CU-77</v>
      </c>
      <c r="M800">
        <f t="shared" si="74"/>
        <v>0.4698</v>
      </c>
      <c r="N800">
        <f t="shared" si="75"/>
        <v>1.4754090688802581</v>
      </c>
      <c r="O800" t="str">
        <f t="shared" si="76"/>
        <v>CU-770.4698</v>
      </c>
      <c r="P800" t="str">
        <f t="shared" si="77"/>
        <v/>
      </c>
    </row>
    <row r="801" spans="1:16" x14ac:dyDescent="0.25">
      <c r="A801">
        <v>29</v>
      </c>
      <c r="B801">
        <v>49</v>
      </c>
      <c r="C801" t="s">
        <v>473</v>
      </c>
      <c r="D801">
        <v>0</v>
      </c>
      <c r="E801">
        <v>331.3</v>
      </c>
      <c r="F801" t="s">
        <v>17</v>
      </c>
      <c r="G801">
        <v>1.9</v>
      </c>
      <c r="H801" t="s">
        <v>12</v>
      </c>
      <c r="I801">
        <v>100</v>
      </c>
      <c r="K801">
        <f t="shared" si="72"/>
        <v>78</v>
      </c>
      <c r="L801" t="str">
        <f t="shared" si="73"/>
        <v>CU-78</v>
      </c>
      <c r="M801">
        <f t="shared" si="74"/>
        <v>0.33130000000000004</v>
      </c>
      <c r="N801">
        <f t="shared" si="75"/>
        <v>2.0922039859944013</v>
      </c>
      <c r="O801" t="str">
        <f t="shared" si="76"/>
        <v>CU-780.3313</v>
      </c>
      <c r="P801" t="str">
        <f t="shared" si="77"/>
        <v/>
      </c>
    </row>
    <row r="802" spans="1:16" x14ac:dyDescent="0.25">
      <c r="A802">
        <v>29</v>
      </c>
      <c r="B802">
        <v>50</v>
      </c>
      <c r="C802" t="s">
        <v>486</v>
      </c>
      <c r="D802">
        <v>0</v>
      </c>
      <c r="E802">
        <v>241</v>
      </c>
      <c r="F802" t="s">
        <v>17</v>
      </c>
      <c r="G802">
        <v>3.3</v>
      </c>
      <c r="H802" t="s">
        <v>12</v>
      </c>
      <c r="I802">
        <v>100</v>
      </c>
      <c r="K802">
        <f t="shared" si="72"/>
        <v>79</v>
      </c>
      <c r="L802" t="str">
        <f t="shared" si="73"/>
        <v>CU-79</v>
      </c>
      <c r="M802">
        <f t="shared" si="74"/>
        <v>0.24099999999999999</v>
      </c>
      <c r="N802">
        <f t="shared" si="75"/>
        <v>2.8761293799167853</v>
      </c>
      <c r="O802" t="str">
        <f t="shared" si="76"/>
        <v>CU-790.241</v>
      </c>
      <c r="P802" t="str">
        <f t="shared" si="77"/>
        <v/>
      </c>
    </row>
    <row r="803" spans="1:16" x14ac:dyDescent="0.25">
      <c r="A803">
        <v>29</v>
      </c>
      <c r="B803">
        <v>51</v>
      </c>
      <c r="C803" t="s">
        <v>485</v>
      </c>
      <c r="D803">
        <v>0</v>
      </c>
      <c r="E803">
        <v>113.3</v>
      </c>
      <c r="F803" t="s">
        <v>17</v>
      </c>
      <c r="G803">
        <v>6.4</v>
      </c>
      <c r="H803" t="s">
        <v>12</v>
      </c>
      <c r="I803">
        <v>100</v>
      </c>
      <c r="K803">
        <f t="shared" si="72"/>
        <v>80</v>
      </c>
      <c r="L803" t="str">
        <f t="shared" si="73"/>
        <v>CU-80</v>
      </c>
      <c r="M803">
        <f t="shared" si="74"/>
        <v>0.1133</v>
      </c>
      <c r="N803">
        <f t="shared" si="75"/>
        <v>6.1178038884372929</v>
      </c>
      <c r="O803" t="str">
        <f t="shared" si="76"/>
        <v>CU-800.1133</v>
      </c>
      <c r="P803" t="str">
        <f t="shared" si="77"/>
        <v/>
      </c>
    </row>
    <row r="804" spans="1:16" x14ac:dyDescent="0.25">
      <c r="A804">
        <v>29</v>
      </c>
      <c r="B804">
        <v>52</v>
      </c>
      <c r="C804" t="s">
        <v>484</v>
      </c>
      <c r="D804">
        <v>0</v>
      </c>
      <c r="E804">
        <v>73.2</v>
      </c>
      <c r="F804" t="s">
        <v>17</v>
      </c>
      <c r="G804">
        <v>6.8</v>
      </c>
      <c r="H804" t="s">
        <v>12</v>
      </c>
      <c r="I804">
        <v>100</v>
      </c>
      <c r="K804">
        <f t="shared" si="72"/>
        <v>81</v>
      </c>
      <c r="L804" t="str">
        <f t="shared" si="73"/>
        <v>CU-81</v>
      </c>
      <c r="M804">
        <f t="shared" si="74"/>
        <v>7.3200000000000001E-2</v>
      </c>
      <c r="N804">
        <f t="shared" si="75"/>
        <v>9.4692237781413287</v>
      </c>
      <c r="O804" t="str">
        <f t="shared" si="76"/>
        <v>CU-810.0732</v>
      </c>
      <c r="P804" t="str">
        <f t="shared" si="77"/>
        <v/>
      </c>
    </row>
    <row r="805" spans="1:16" x14ac:dyDescent="0.25">
      <c r="A805">
        <v>29</v>
      </c>
      <c r="B805">
        <v>53</v>
      </c>
      <c r="C805" t="s">
        <v>483</v>
      </c>
      <c r="D805">
        <v>0</v>
      </c>
      <c r="E805">
        <v>33</v>
      </c>
      <c r="F805" t="s">
        <v>17</v>
      </c>
      <c r="G805">
        <f>7-6</f>
        <v>1</v>
      </c>
      <c r="H805" t="s">
        <v>12</v>
      </c>
      <c r="I805">
        <v>100</v>
      </c>
      <c r="K805">
        <f t="shared" si="72"/>
        <v>82</v>
      </c>
      <c r="L805" t="str">
        <f t="shared" si="73"/>
        <v>CU-82</v>
      </c>
      <c r="M805">
        <f t="shared" si="74"/>
        <v>3.3000000000000002E-2</v>
      </c>
      <c r="N805">
        <f t="shared" si="75"/>
        <v>21.004460016968039</v>
      </c>
      <c r="O805" t="str">
        <f t="shared" si="76"/>
        <v>CU-820.033</v>
      </c>
      <c r="P805" t="str">
        <f t="shared" si="77"/>
        <v/>
      </c>
    </row>
    <row r="806" spans="1:16" x14ac:dyDescent="0.25">
      <c r="A806">
        <v>105</v>
      </c>
      <c r="B806">
        <v>150</v>
      </c>
      <c r="C806" t="s">
        <v>2825</v>
      </c>
      <c r="D806" t="s">
        <v>70</v>
      </c>
      <c r="E806">
        <v>54</v>
      </c>
      <c r="F806" t="s">
        <v>17</v>
      </c>
      <c r="G806">
        <v>-1</v>
      </c>
      <c r="H806" t="s">
        <v>2525</v>
      </c>
      <c r="I806">
        <v>67</v>
      </c>
      <c r="K806">
        <f t="shared" si="72"/>
        <v>255</v>
      </c>
      <c r="L806" t="str">
        <f t="shared" si="73"/>
        <v>DB-255</v>
      </c>
      <c r="M806">
        <f t="shared" si="74"/>
        <v>5.3999999999999999E-2</v>
      </c>
      <c r="N806">
        <f t="shared" si="75"/>
        <v>12.836058899258246</v>
      </c>
      <c r="O806" t="str">
        <f t="shared" si="76"/>
        <v>DB-2550.054</v>
      </c>
      <c r="P806" t="str">
        <f t="shared" si="77"/>
        <v/>
      </c>
    </row>
    <row r="807" spans="1:16" x14ac:dyDescent="0.25">
      <c r="A807">
        <v>105</v>
      </c>
      <c r="B807">
        <v>150</v>
      </c>
      <c r="C807" t="s">
        <v>2825</v>
      </c>
      <c r="D807" t="s">
        <v>70</v>
      </c>
      <c r="E807">
        <v>2.8</v>
      </c>
      <c r="F807" t="s">
        <v>17</v>
      </c>
      <c r="G807">
        <v>-1</v>
      </c>
      <c r="H807" t="s">
        <v>2525</v>
      </c>
      <c r="I807">
        <v>100</v>
      </c>
      <c r="K807">
        <f t="shared" si="72"/>
        <v>255</v>
      </c>
      <c r="L807" t="str">
        <f t="shared" si="73"/>
        <v>DB-255</v>
      </c>
      <c r="M807">
        <f t="shared" si="74"/>
        <v>2.8E-3</v>
      </c>
      <c r="N807">
        <f t="shared" si="75"/>
        <v>247.55256448569475</v>
      </c>
      <c r="O807" t="str">
        <f t="shared" si="76"/>
        <v>DB-2550.0028</v>
      </c>
      <c r="P807" t="str">
        <f t="shared" si="77"/>
        <v/>
      </c>
    </row>
    <row r="808" spans="1:16" x14ac:dyDescent="0.25">
      <c r="A808">
        <v>105</v>
      </c>
      <c r="B808">
        <v>151</v>
      </c>
      <c r="C808" t="s">
        <v>2824</v>
      </c>
      <c r="D808">
        <v>0</v>
      </c>
      <c r="E808">
        <v>1.9</v>
      </c>
      <c r="F808" t="s">
        <v>11</v>
      </c>
      <c r="G808">
        <f>0.4-0.3</f>
        <v>0.10000000000000003</v>
      </c>
      <c r="H808" t="s">
        <v>27</v>
      </c>
      <c r="I808">
        <v>70</v>
      </c>
      <c r="J808">
        <v>8</v>
      </c>
      <c r="K808">
        <f t="shared" si="72"/>
        <v>256</v>
      </c>
      <c r="L808" t="str">
        <f t="shared" si="73"/>
        <v>DB-256</v>
      </c>
      <c r="M808">
        <f t="shared" si="74"/>
        <v>1.9</v>
      </c>
      <c r="N808">
        <f t="shared" si="75"/>
        <v>0.36481430555786598</v>
      </c>
      <c r="O808" t="str">
        <f t="shared" si="76"/>
        <v>DB-2561.9</v>
      </c>
      <c r="P808" t="str">
        <f t="shared" si="77"/>
        <v/>
      </c>
    </row>
    <row r="809" spans="1:16" x14ac:dyDescent="0.25">
      <c r="A809">
        <v>105</v>
      </c>
      <c r="B809">
        <v>152</v>
      </c>
      <c r="C809" t="s">
        <v>2818</v>
      </c>
      <c r="D809">
        <v>0</v>
      </c>
      <c r="E809">
        <v>2.2999999999999998</v>
      </c>
      <c r="F809" t="s">
        <v>11</v>
      </c>
      <c r="G809">
        <v>0.2</v>
      </c>
      <c r="H809" t="s">
        <v>27</v>
      </c>
      <c r="I809">
        <v>94</v>
      </c>
      <c r="K809">
        <f t="shared" si="72"/>
        <v>257</v>
      </c>
      <c r="L809" t="str">
        <f t="shared" si="73"/>
        <v>DB-257</v>
      </c>
      <c r="M809">
        <f t="shared" si="74"/>
        <v>2.2999999999999998</v>
      </c>
      <c r="N809">
        <f t="shared" si="75"/>
        <v>0.30136833937388929</v>
      </c>
      <c r="O809" t="str">
        <f t="shared" si="76"/>
        <v>DB-2572.3</v>
      </c>
      <c r="P809" t="str">
        <f t="shared" si="77"/>
        <v/>
      </c>
    </row>
    <row r="810" spans="1:16" x14ac:dyDescent="0.25">
      <c r="A810">
        <v>105</v>
      </c>
      <c r="B810">
        <v>152</v>
      </c>
      <c r="C810" t="s">
        <v>2818</v>
      </c>
      <c r="D810">
        <v>0.25</v>
      </c>
      <c r="E810">
        <v>670</v>
      </c>
      <c r="F810" t="s">
        <v>17</v>
      </c>
      <c r="G810">
        <v>60</v>
      </c>
      <c r="H810" t="s">
        <v>27</v>
      </c>
      <c r="I810">
        <v>87</v>
      </c>
      <c r="K810">
        <f t="shared" si="72"/>
        <v>257</v>
      </c>
      <c r="L810" t="str">
        <f t="shared" si="73"/>
        <v>DB-257</v>
      </c>
      <c r="M810">
        <f t="shared" si="74"/>
        <v>0.67</v>
      </c>
      <c r="N810">
        <f t="shared" si="75"/>
        <v>1.0345480306864854</v>
      </c>
      <c r="O810" t="str">
        <f t="shared" si="76"/>
        <v>DB-2570.67</v>
      </c>
      <c r="P810" t="str">
        <f t="shared" si="77"/>
        <v/>
      </c>
    </row>
    <row r="811" spans="1:16" x14ac:dyDescent="0.25">
      <c r="A811">
        <v>105</v>
      </c>
      <c r="B811">
        <v>153</v>
      </c>
      <c r="C811" t="s">
        <v>2817</v>
      </c>
      <c r="D811">
        <v>0</v>
      </c>
      <c r="E811">
        <v>2.08</v>
      </c>
      <c r="F811" t="s">
        <v>11</v>
      </c>
      <c r="G811">
        <v>0.28999999999999998</v>
      </c>
      <c r="H811" t="s">
        <v>27</v>
      </c>
      <c r="I811">
        <v>64</v>
      </c>
      <c r="J811">
        <v>10</v>
      </c>
      <c r="K811">
        <f t="shared" si="72"/>
        <v>258</v>
      </c>
      <c r="L811" t="str">
        <f t="shared" si="73"/>
        <v>DB-258</v>
      </c>
      <c r="M811">
        <f t="shared" si="74"/>
        <v>2.08</v>
      </c>
      <c r="N811">
        <f t="shared" si="75"/>
        <v>0.33324383680766601</v>
      </c>
      <c r="O811" t="str">
        <f t="shared" si="76"/>
        <v>DB-2582.08</v>
      </c>
      <c r="P811" t="str">
        <f t="shared" si="77"/>
        <v/>
      </c>
    </row>
    <row r="812" spans="1:16" x14ac:dyDescent="0.25">
      <c r="A812">
        <v>105</v>
      </c>
      <c r="B812">
        <v>153</v>
      </c>
      <c r="C812" t="s">
        <v>2817</v>
      </c>
      <c r="D812">
        <v>5.0999999999999997E-2</v>
      </c>
      <c r="E812">
        <v>4.37</v>
      </c>
      <c r="F812" t="s">
        <v>11</v>
      </c>
      <c r="G812">
        <v>0.16</v>
      </c>
      <c r="H812" t="s">
        <v>27</v>
      </c>
      <c r="I812">
        <v>77</v>
      </c>
      <c r="J812">
        <v>8</v>
      </c>
      <c r="K812">
        <f t="shared" si="72"/>
        <v>258</v>
      </c>
      <c r="L812" t="str">
        <f t="shared" si="73"/>
        <v>DB-258</v>
      </c>
      <c r="M812">
        <f t="shared" si="74"/>
        <v>4.37</v>
      </c>
      <c r="N812">
        <f t="shared" si="75"/>
        <v>0.15861491545994172</v>
      </c>
      <c r="O812" t="str">
        <f t="shared" si="76"/>
        <v>DB-2584.37</v>
      </c>
      <c r="P812" t="str">
        <f t="shared" si="77"/>
        <v/>
      </c>
    </row>
    <row r="813" spans="1:16" x14ac:dyDescent="0.25">
      <c r="A813">
        <v>105</v>
      </c>
      <c r="B813">
        <v>154</v>
      </c>
      <c r="C813" t="s">
        <v>2820</v>
      </c>
      <c r="D813">
        <v>0</v>
      </c>
      <c r="E813">
        <v>0.51</v>
      </c>
      <c r="F813" t="s">
        <v>11</v>
      </c>
      <c r="G813">
        <v>0.16</v>
      </c>
      <c r="H813" t="s">
        <v>27</v>
      </c>
      <c r="I813">
        <v>100</v>
      </c>
      <c r="K813">
        <f t="shared" si="72"/>
        <v>259</v>
      </c>
      <c r="L813" t="str">
        <f t="shared" si="73"/>
        <v>DB-259</v>
      </c>
      <c r="M813">
        <f t="shared" si="74"/>
        <v>0.51</v>
      </c>
      <c r="N813">
        <f t="shared" si="75"/>
        <v>1.3591121187449908</v>
      </c>
      <c r="O813" t="str">
        <f t="shared" si="76"/>
        <v>DB-2590.51</v>
      </c>
      <c r="P813" t="str">
        <f t="shared" si="77"/>
        <v/>
      </c>
    </row>
    <row r="814" spans="1:16" x14ac:dyDescent="0.25">
      <c r="A814">
        <v>105</v>
      </c>
      <c r="B814">
        <v>155</v>
      </c>
      <c r="C814" t="s">
        <v>2819</v>
      </c>
      <c r="D814">
        <v>0</v>
      </c>
      <c r="E814">
        <v>1.51</v>
      </c>
      <c r="F814" t="s">
        <v>11</v>
      </c>
      <c r="G814">
        <v>0.12</v>
      </c>
      <c r="H814" t="s">
        <v>27</v>
      </c>
      <c r="I814">
        <v>90</v>
      </c>
      <c r="J814">
        <v>6</v>
      </c>
      <c r="K814">
        <f t="shared" si="72"/>
        <v>260</v>
      </c>
      <c r="L814" t="str">
        <f t="shared" si="73"/>
        <v>DB-260</v>
      </c>
      <c r="M814">
        <f t="shared" si="74"/>
        <v>1.51</v>
      </c>
      <c r="N814">
        <f t="shared" si="75"/>
        <v>0.45903786792049356</v>
      </c>
      <c r="O814" t="str">
        <f t="shared" si="76"/>
        <v>DB-2601.51</v>
      </c>
      <c r="P814" t="str">
        <f t="shared" si="77"/>
        <v/>
      </c>
    </row>
    <row r="815" spans="1:16" x14ac:dyDescent="0.25">
      <c r="A815">
        <v>105</v>
      </c>
      <c r="B815">
        <v>156</v>
      </c>
      <c r="C815" t="s">
        <v>2822</v>
      </c>
      <c r="D815">
        <v>0</v>
      </c>
      <c r="E815">
        <v>4.0999999999999996</v>
      </c>
      <c r="F815" t="s">
        <v>11</v>
      </c>
      <c r="G815">
        <f>1.4-0.8</f>
        <v>0.59999999999999987</v>
      </c>
      <c r="H815" t="s">
        <v>27</v>
      </c>
      <c r="I815">
        <v>27</v>
      </c>
      <c r="J815">
        <v>27</v>
      </c>
      <c r="K815">
        <f t="shared" si="72"/>
        <v>261</v>
      </c>
      <c r="L815" t="str">
        <f t="shared" si="73"/>
        <v>DB-261</v>
      </c>
      <c r="M815">
        <f t="shared" si="74"/>
        <v>4.0999999999999996</v>
      </c>
      <c r="N815">
        <f t="shared" si="75"/>
        <v>0.16906028794145009</v>
      </c>
      <c r="O815" t="str">
        <f t="shared" si="76"/>
        <v>DB-2614.1</v>
      </c>
      <c r="P815" t="str">
        <f t="shared" si="77"/>
        <v/>
      </c>
    </row>
    <row r="816" spans="1:16" x14ac:dyDescent="0.25">
      <c r="A816">
        <v>105</v>
      </c>
      <c r="B816">
        <v>157</v>
      </c>
      <c r="C816" t="s">
        <v>2821</v>
      </c>
      <c r="D816">
        <v>0</v>
      </c>
      <c r="E816">
        <v>34.4</v>
      </c>
      <c r="F816" t="s">
        <v>11</v>
      </c>
      <c r="G816">
        <f>2.8-2.6</f>
        <v>0.19999999999999973</v>
      </c>
      <c r="H816" t="s">
        <v>2525</v>
      </c>
      <c r="I816">
        <v>54</v>
      </c>
      <c r="J816">
        <v>7</v>
      </c>
      <c r="K816">
        <f t="shared" si="72"/>
        <v>262</v>
      </c>
      <c r="L816" t="str">
        <f t="shared" si="73"/>
        <v>DB-262</v>
      </c>
      <c r="M816">
        <f t="shared" si="74"/>
        <v>34.4</v>
      </c>
      <c r="N816">
        <f t="shared" si="75"/>
        <v>2.0149627341858874E-2</v>
      </c>
      <c r="O816" t="str">
        <f t="shared" si="76"/>
        <v>DB-26234.4</v>
      </c>
      <c r="P816" t="str">
        <f t="shared" si="77"/>
        <v/>
      </c>
    </row>
    <row r="817" spans="1:16" x14ac:dyDescent="0.25">
      <c r="A817">
        <v>105</v>
      </c>
      <c r="B817">
        <v>158</v>
      </c>
      <c r="C817" t="s">
        <v>2823</v>
      </c>
      <c r="D817">
        <v>0</v>
      </c>
      <c r="E817">
        <v>27</v>
      </c>
      <c r="F817" t="s">
        <v>11</v>
      </c>
      <c r="G817">
        <f>10-7</f>
        <v>3</v>
      </c>
      <c r="H817" t="s">
        <v>27</v>
      </c>
      <c r="I817">
        <v>42</v>
      </c>
      <c r="J817">
        <v>4</v>
      </c>
      <c r="K817">
        <f t="shared" si="72"/>
        <v>263</v>
      </c>
      <c r="L817" t="str">
        <f t="shared" si="73"/>
        <v>DB-263</v>
      </c>
      <c r="M817">
        <f t="shared" si="74"/>
        <v>27</v>
      </c>
      <c r="N817">
        <f t="shared" si="75"/>
        <v>2.5672117798516494E-2</v>
      </c>
      <c r="O817" t="str">
        <f t="shared" si="76"/>
        <v>DB-26327</v>
      </c>
      <c r="P817" t="str">
        <f t="shared" si="77"/>
        <v/>
      </c>
    </row>
    <row r="818" spans="1:16" x14ac:dyDescent="0.25">
      <c r="A818">
        <v>105</v>
      </c>
      <c r="B818">
        <v>161</v>
      </c>
      <c r="C818" t="s">
        <v>2816</v>
      </c>
      <c r="D818">
        <v>0</v>
      </c>
      <c r="E818">
        <v>0.4</v>
      </c>
      <c r="F818" t="s">
        <v>109</v>
      </c>
      <c r="G818">
        <f>1.7-0.2</f>
        <v>1.5</v>
      </c>
      <c r="H818" t="s">
        <v>2525</v>
      </c>
      <c r="I818">
        <v>100</v>
      </c>
      <c r="K818">
        <f t="shared" si="72"/>
        <v>266</v>
      </c>
      <c r="L818" t="str">
        <f t="shared" si="73"/>
        <v>DB-266</v>
      </c>
      <c r="M818">
        <f t="shared" si="74"/>
        <v>1440</v>
      </c>
      <c r="N818">
        <f t="shared" si="75"/>
        <v>4.8135220872218423E-4</v>
      </c>
      <c r="O818" t="str">
        <f t="shared" si="76"/>
        <v>DB-2661440</v>
      </c>
      <c r="P818" t="str">
        <f t="shared" si="77"/>
        <v/>
      </c>
    </row>
    <row r="819" spans="1:16" x14ac:dyDescent="0.25">
      <c r="A819">
        <v>105</v>
      </c>
      <c r="B819">
        <v>162</v>
      </c>
      <c r="C819" t="s">
        <v>2815</v>
      </c>
      <c r="D819">
        <v>0</v>
      </c>
      <c r="E819">
        <v>79</v>
      </c>
      <c r="F819" t="s">
        <v>43</v>
      </c>
      <c r="G819">
        <f>94-28</f>
        <v>66</v>
      </c>
      <c r="H819" t="s">
        <v>2525</v>
      </c>
      <c r="I819">
        <v>100</v>
      </c>
      <c r="K819">
        <f t="shared" si="72"/>
        <v>267</v>
      </c>
      <c r="L819" t="str">
        <f t="shared" si="73"/>
        <v>DB-267</v>
      </c>
      <c r="M819">
        <f t="shared" si="74"/>
        <v>4740</v>
      </c>
      <c r="N819">
        <f t="shared" si="75"/>
        <v>1.4623358239661293E-4</v>
      </c>
      <c r="O819" t="str">
        <f t="shared" si="76"/>
        <v>DB-2674740</v>
      </c>
      <c r="P819" t="str">
        <f t="shared" si="77"/>
        <v/>
      </c>
    </row>
    <row r="820" spans="1:16" x14ac:dyDescent="0.25">
      <c r="A820">
        <v>105</v>
      </c>
      <c r="B820">
        <v>163</v>
      </c>
      <c r="C820" t="s">
        <v>2813</v>
      </c>
      <c r="D820">
        <v>0</v>
      </c>
      <c r="E820">
        <v>26.4</v>
      </c>
      <c r="F820" t="s">
        <v>109</v>
      </c>
      <c r="G820">
        <v>2.2000000000000002</v>
      </c>
      <c r="H820" t="s">
        <v>2525</v>
      </c>
      <c r="I820">
        <v>45</v>
      </c>
      <c r="K820">
        <f t="shared" si="72"/>
        <v>268</v>
      </c>
      <c r="L820" t="str">
        <f t="shared" si="73"/>
        <v>DB-268</v>
      </c>
      <c r="M820">
        <f t="shared" si="74"/>
        <v>95040</v>
      </c>
      <c r="N820">
        <f t="shared" si="75"/>
        <v>7.293215283669458E-6</v>
      </c>
      <c r="O820" t="str">
        <f t="shared" si="76"/>
        <v>DB-26895040</v>
      </c>
      <c r="P820" t="str">
        <f t="shared" si="77"/>
        <v/>
      </c>
    </row>
    <row r="821" spans="1:16" x14ac:dyDescent="0.25">
      <c r="A821">
        <v>105</v>
      </c>
      <c r="B821">
        <v>165</v>
      </c>
      <c r="C821" t="s">
        <v>2814</v>
      </c>
      <c r="D821">
        <v>0</v>
      </c>
      <c r="E821">
        <v>15</v>
      </c>
      <c r="F821" t="s">
        <v>109</v>
      </c>
      <c r="G821">
        <f>10-4</f>
        <v>6</v>
      </c>
      <c r="H821" t="s">
        <v>2525</v>
      </c>
      <c r="I821">
        <v>100</v>
      </c>
      <c r="K821">
        <f t="shared" si="72"/>
        <v>270</v>
      </c>
      <c r="L821" t="str">
        <f t="shared" si="73"/>
        <v>DB-270</v>
      </c>
      <c r="M821">
        <f t="shared" si="74"/>
        <v>54000</v>
      </c>
      <c r="N821">
        <f t="shared" si="75"/>
        <v>1.2836058899258247E-5</v>
      </c>
      <c r="O821" t="str">
        <f t="shared" si="76"/>
        <v>DB-27054000</v>
      </c>
      <c r="P821" t="str">
        <f t="shared" si="77"/>
        <v/>
      </c>
    </row>
    <row r="822" spans="1:16" x14ac:dyDescent="0.25">
      <c r="A822">
        <v>110</v>
      </c>
      <c r="B822">
        <v>157</v>
      </c>
      <c r="C822" t="s">
        <v>2869</v>
      </c>
      <c r="D822">
        <v>0</v>
      </c>
      <c r="E822">
        <v>3</v>
      </c>
      <c r="F822" t="s">
        <v>1188</v>
      </c>
      <c r="G822">
        <f>13-1</f>
        <v>12</v>
      </c>
      <c r="H822" t="s">
        <v>27</v>
      </c>
      <c r="I822">
        <v>100</v>
      </c>
      <c r="K822">
        <f t="shared" si="72"/>
        <v>267</v>
      </c>
      <c r="L822" t="str">
        <f t="shared" si="73"/>
        <v>DS-267</v>
      </c>
      <c r="M822">
        <f t="shared" si="74"/>
        <v>3.0000000000000001E-6</v>
      </c>
      <c r="N822">
        <f t="shared" si="75"/>
        <v>231049.06018664842</v>
      </c>
      <c r="O822" t="str">
        <f t="shared" si="76"/>
        <v>DS-2670.000003</v>
      </c>
      <c r="P822" t="str">
        <f t="shared" si="77"/>
        <v/>
      </c>
    </row>
    <row r="823" spans="1:16" x14ac:dyDescent="0.25">
      <c r="A823">
        <v>110</v>
      </c>
      <c r="B823">
        <v>159</v>
      </c>
      <c r="C823" t="s">
        <v>2870</v>
      </c>
      <c r="D823">
        <v>0</v>
      </c>
      <c r="E823">
        <v>180</v>
      </c>
      <c r="F823" t="s">
        <v>1188</v>
      </c>
      <c r="G823">
        <f>210-60</f>
        <v>150</v>
      </c>
      <c r="H823" t="s">
        <v>27</v>
      </c>
      <c r="I823">
        <v>100</v>
      </c>
      <c r="K823">
        <f t="shared" si="72"/>
        <v>269</v>
      </c>
      <c r="L823" t="str">
        <f t="shared" si="73"/>
        <v>DS-269</v>
      </c>
      <c r="M823">
        <f t="shared" si="74"/>
        <v>1.7999999999999998E-4</v>
      </c>
      <c r="N823">
        <f t="shared" si="75"/>
        <v>3850.8176697774743</v>
      </c>
      <c r="O823" t="str">
        <f t="shared" si="76"/>
        <v>DS-2690.00018</v>
      </c>
      <c r="P823" t="str">
        <f t="shared" si="77"/>
        <v/>
      </c>
    </row>
    <row r="824" spans="1:16" x14ac:dyDescent="0.25">
      <c r="A824">
        <v>110</v>
      </c>
      <c r="B824">
        <v>160</v>
      </c>
      <c r="C824" t="s">
        <v>2874</v>
      </c>
      <c r="D824">
        <v>0</v>
      </c>
      <c r="E824">
        <v>0.19</v>
      </c>
      <c r="F824" t="s">
        <v>17</v>
      </c>
      <c r="G824">
        <f>0.05-0.04</f>
        <v>1.0000000000000002E-2</v>
      </c>
      <c r="H824" t="s">
        <v>27</v>
      </c>
      <c r="I824">
        <v>100</v>
      </c>
      <c r="K824">
        <f t="shared" si="72"/>
        <v>270</v>
      </c>
      <c r="L824" t="str">
        <f t="shared" si="73"/>
        <v>DS-270</v>
      </c>
      <c r="M824">
        <f t="shared" si="74"/>
        <v>1.9000000000000001E-4</v>
      </c>
      <c r="N824">
        <f t="shared" si="75"/>
        <v>3648.1430555786592</v>
      </c>
      <c r="O824" t="str">
        <f t="shared" si="76"/>
        <v>DS-2700.00019</v>
      </c>
      <c r="P824" t="str">
        <f t="shared" si="77"/>
        <v/>
      </c>
    </row>
    <row r="825" spans="1:16" x14ac:dyDescent="0.25">
      <c r="A825">
        <v>110</v>
      </c>
      <c r="B825">
        <v>161</v>
      </c>
      <c r="C825" t="s">
        <v>2877</v>
      </c>
      <c r="D825">
        <v>0</v>
      </c>
      <c r="E825">
        <v>1.6</v>
      </c>
      <c r="F825" t="s">
        <v>17</v>
      </c>
      <c r="G825">
        <f>0.4-0.3</f>
        <v>0.10000000000000003</v>
      </c>
      <c r="H825" t="s">
        <v>27</v>
      </c>
      <c r="I825">
        <v>100</v>
      </c>
      <c r="K825">
        <f t="shared" si="72"/>
        <v>271</v>
      </c>
      <c r="L825" t="str">
        <f t="shared" si="73"/>
        <v>DS-271</v>
      </c>
      <c r="M825">
        <f t="shared" si="74"/>
        <v>1.6000000000000001E-3</v>
      </c>
      <c r="N825">
        <f t="shared" si="75"/>
        <v>433.21698784996579</v>
      </c>
      <c r="O825" t="str">
        <f t="shared" si="76"/>
        <v>DS-2710.0016</v>
      </c>
      <c r="P825" t="str">
        <f t="shared" si="77"/>
        <v/>
      </c>
    </row>
    <row r="826" spans="1:16" x14ac:dyDescent="0.25">
      <c r="A826">
        <v>110</v>
      </c>
      <c r="B826">
        <v>161</v>
      </c>
      <c r="C826" t="s">
        <v>2877</v>
      </c>
      <c r="D826" t="s">
        <v>70</v>
      </c>
      <c r="E826">
        <v>69</v>
      </c>
      <c r="F826" t="s">
        <v>17</v>
      </c>
      <c r="G826">
        <f>45-20</f>
        <v>25</v>
      </c>
      <c r="H826" t="s">
        <v>27</v>
      </c>
      <c r="I826">
        <v>100</v>
      </c>
      <c r="K826">
        <f t="shared" si="72"/>
        <v>271</v>
      </c>
      <c r="L826" t="str">
        <f t="shared" si="73"/>
        <v>DS-271</v>
      </c>
      <c r="M826">
        <f t="shared" si="74"/>
        <v>6.9000000000000006E-2</v>
      </c>
      <c r="N826">
        <f t="shared" si="75"/>
        <v>10.045611312462974</v>
      </c>
      <c r="O826" t="str">
        <f t="shared" si="76"/>
        <v>DS-2710.069</v>
      </c>
      <c r="P826" t="str">
        <f t="shared" si="77"/>
        <v/>
      </c>
    </row>
    <row r="827" spans="1:16" x14ac:dyDescent="0.25">
      <c r="A827">
        <v>110</v>
      </c>
      <c r="B827">
        <v>163</v>
      </c>
      <c r="C827" t="s">
        <v>2876</v>
      </c>
      <c r="D827">
        <v>0</v>
      </c>
      <c r="E827">
        <v>190</v>
      </c>
      <c r="F827" t="s">
        <v>1188</v>
      </c>
      <c r="G827">
        <f>140-60</f>
        <v>80</v>
      </c>
      <c r="H827" t="s">
        <v>27</v>
      </c>
      <c r="I827">
        <v>100</v>
      </c>
      <c r="K827">
        <f t="shared" si="72"/>
        <v>273</v>
      </c>
      <c r="L827" t="str">
        <f t="shared" si="73"/>
        <v>DS-273</v>
      </c>
      <c r="M827">
        <f t="shared" si="74"/>
        <v>1.8999999999999998E-4</v>
      </c>
      <c r="N827">
        <f t="shared" si="75"/>
        <v>3648.1430555786596</v>
      </c>
      <c r="O827" t="str">
        <f t="shared" si="76"/>
        <v>DS-2730.00019</v>
      </c>
      <c r="P827" t="str">
        <f t="shared" si="77"/>
        <v/>
      </c>
    </row>
    <row r="828" spans="1:16" x14ac:dyDescent="0.25">
      <c r="A828">
        <v>110</v>
      </c>
      <c r="B828">
        <v>167</v>
      </c>
      <c r="C828" t="s">
        <v>2875</v>
      </c>
      <c r="D828">
        <v>0</v>
      </c>
      <c r="E828">
        <v>3.5</v>
      </c>
      <c r="F828" t="s">
        <v>17</v>
      </c>
      <c r="G828">
        <f>2.1-1</f>
        <v>1.1000000000000001</v>
      </c>
      <c r="H828" t="s">
        <v>27</v>
      </c>
      <c r="I828">
        <v>100</v>
      </c>
      <c r="K828">
        <f t="shared" si="72"/>
        <v>277</v>
      </c>
      <c r="L828" t="str">
        <f t="shared" si="73"/>
        <v>DS-277</v>
      </c>
      <c r="M828">
        <f t="shared" si="74"/>
        <v>3.5000000000000001E-3</v>
      </c>
      <c r="N828">
        <f t="shared" si="75"/>
        <v>198.04205158855578</v>
      </c>
      <c r="O828" t="str">
        <f t="shared" si="76"/>
        <v>DS-2770.0035</v>
      </c>
      <c r="P828" t="str">
        <f t="shared" si="77"/>
        <v/>
      </c>
    </row>
    <row r="829" spans="1:16" x14ac:dyDescent="0.25">
      <c r="A829">
        <v>110</v>
      </c>
      <c r="B829">
        <v>169</v>
      </c>
      <c r="C829" t="s">
        <v>2878</v>
      </c>
      <c r="D829">
        <v>0</v>
      </c>
      <c r="E829">
        <v>216</v>
      </c>
      <c r="F829" t="s">
        <v>17</v>
      </c>
      <c r="G829">
        <f>47-33</f>
        <v>14</v>
      </c>
      <c r="H829" t="s">
        <v>2525</v>
      </c>
      <c r="I829">
        <v>88.5</v>
      </c>
      <c r="K829">
        <f t="shared" si="72"/>
        <v>279</v>
      </c>
      <c r="L829" t="str">
        <f t="shared" si="73"/>
        <v>DS-279</v>
      </c>
      <c r="M829">
        <f t="shared" si="74"/>
        <v>0.216</v>
      </c>
      <c r="N829">
        <f t="shared" si="75"/>
        <v>3.2090147248145615</v>
      </c>
      <c r="O829" t="str">
        <f t="shared" si="76"/>
        <v>DS-2790.216</v>
      </c>
      <c r="P829" t="str">
        <f t="shared" si="77"/>
        <v/>
      </c>
    </row>
    <row r="830" spans="1:16" x14ac:dyDescent="0.25">
      <c r="A830">
        <v>110</v>
      </c>
      <c r="B830">
        <v>169</v>
      </c>
      <c r="C830" t="s">
        <v>2878</v>
      </c>
      <c r="D830">
        <v>0.19</v>
      </c>
      <c r="E830">
        <v>170</v>
      </c>
      <c r="F830" t="s">
        <v>17</v>
      </c>
      <c r="G830">
        <f>300-70</f>
        <v>230</v>
      </c>
      <c r="H830" t="s">
        <v>2525</v>
      </c>
      <c r="I830">
        <v>100</v>
      </c>
      <c r="K830">
        <f t="shared" si="72"/>
        <v>279</v>
      </c>
      <c r="L830" t="str">
        <f t="shared" si="73"/>
        <v>DS-279</v>
      </c>
      <c r="M830">
        <f t="shared" si="74"/>
        <v>0.17</v>
      </c>
      <c r="N830">
        <f t="shared" si="75"/>
        <v>4.077336356234972</v>
      </c>
      <c r="O830" t="str">
        <f t="shared" si="76"/>
        <v>DS-2790.17</v>
      </c>
      <c r="P830" t="str">
        <f t="shared" si="77"/>
        <v/>
      </c>
    </row>
    <row r="831" spans="1:16" x14ac:dyDescent="0.25">
      <c r="A831">
        <v>110</v>
      </c>
      <c r="B831">
        <v>170</v>
      </c>
      <c r="C831" t="s">
        <v>2872</v>
      </c>
      <c r="D831">
        <v>0</v>
      </c>
      <c r="E831">
        <v>0.36</v>
      </c>
      <c r="F831" t="s">
        <v>17</v>
      </c>
      <c r="G831">
        <f>1.72-0.16</f>
        <v>1.56</v>
      </c>
      <c r="H831" t="s">
        <v>2525</v>
      </c>
      <c r="I831">
        <v>100</v>
      </c>
      <c r="K831">
        <f t="shared" si="72"/>
        <v>280</v>
      </c>
      <c r="L831" t="str">
        <f t="shared" si="73"/>
        <v>DS-280</v>
      </c>
      <c r="M831">
        <f t="shared" si="74"/>
        <v>3.5999999999999997E-4</v>
      </c>
      <c r="N831">
        <f t="shared" si="75"/>
        <v>1925.4088348887371</v>
      </c>
      <c r="O831" t="str">
        <f t="shared" si="76"/>
        <v>DS-2800.00036</v>
      </c>
      <c r="P831" t="str">
        <f t="shared" si="77"/>
        <v/>
      </c>
    </row>
    <row r="832" spans="1:16" x14ac:dyDescent="0.25">
      <c r="A832">
        <v>110</v>
      </c>
      <c r="B832">
        <v>171</v>
      </c>
      <c r="C832" t="s">
        <v>2871</v>
      </c>
      <c r="D832">
        <v>0</v>
      </c>
      <c r="E832">
        <v>12</v>
      </c>
      <c r="F832" t="s">
        <v>11</v>
      </c>
      <c r="G832">
        <f>4-2</f>
        <v>2</v>
      </c>
      <c r="H832" t="s">
        <v>2525</v>
      </c>
      <c r="I832">
        <v>94</v>
      </c>
      <c r="K832">
        <f t="shared" si="72"/>
        <v>281</v>
      </c>
      <c r="L832" t="str">
        <f t="shared" si="73"/>
        <v>DS-281</v>
      </c>
      <c r="M832">
        <f t="shared" si="74"/>
        <v>12</v>
      </c>
      <c r="N832">
        <f t="shared" si="75"/>
        <v>5.7762265046662105E-2</v>
      </c>
      <c r="O832" t="str">
        <f t="shared" si="76"/>
        <v>DS-28112</v>
      </c>
      <c r="P832" t="str">
        <f t="shared" si="77"/>
        <v/>
      </c>
    </row>
    <row r="833" spans="1:16" x14ac:dyDescent="0.25">
      <c r="A833">
        <v>110</v>
      </c>
      <c r="B833">
        <v>172</v>
      </c>
      <c r="C833" t="s">
        <v>2873</v>
      </c>
      <c r="D833">
        <v>0</v>
      </c>
      <c r="E833">
        <v>1.1000000000000001</v>
      </c>
      <c r="F833" t="s">
        <v>43</v>
      </c>
      <c r="G833">
        <f>5.3-0.5</f>
        <v>4.8</v>
      </c>
      <c r="H833" t="s">
        <v>27</v>
      </c>
      <c r="I833">
        <v>100</v>
      </c>
      <c r="K833">
        <f t="shared" si="72"/>
        <v>282</v>
      </c>
      <c r="L833" t="str">
        <f t="shared" si="73"/>
        <v>DS-282</v>
      </c>
      <c r="M833">
        <f t="shared" si="74"/>
        <v>66</v>
      </c>
      <c r="N833">
        <f t="shared" si="75"/>
        <v>1.050223000848402E-2</v>
      </c>
      <c r="O833" t="str">
        <f t="shared" si="76"/>
        <v>DS-28266</v>
      </c>
      <c r="P833" t="str">
        <f t="shared" si="77"/>
        <v/>
      </c>
    </row>
    <row r="834" spans="1:16" x14ac:dyDescent="0.25">
      <c r="A834">
        <v>66</v>
      </c>
      <c r="B834">
        <v>73</v>
      </c>
      <c r="C834" t="s">
        <v>1694</v>
      </c>
      <c r="D834">
        <v>0</v>
      </c>
      <c r="E834">
        <v>0.6</v>
      </c>
      <c r="F834" t="s">
        <v>11</v>
      </c>
      <c r="G834">
        <v>0.2</v>
      </c>
      <c r="H834" t="s">
        <v>36</v>
      </c>
      <c r="I834">
        <v>100</v>
      </c>
      <c r="K834">
        <f t="shared" ref="K834:K897" si="78">A834+B834</f>
        <v>139</v>
      </c>
      <c r="L834" t="str">
        <f t="shared" ref="L834:L897" si="79">UPPER(SUBSTITUTE(C834,K834,""))&amp;"-"&amp;K834&amp;IF(H834="IT","M","")</f>
        <v>DY-139</v>
      </c>
      <c r="M834">
        <f t="shared" ref="M834:M897" si="80">E834*VLOOKUP(F834,_TimeConvert,2,FALSE)</f>
        <v>0.6</v>
      </c>
      <c r="N834">
        <f t="shared" ref="N834:N897" si="81">LN(2)/M834</f>
        <v>1.1552453009332422</v>
      </c>
      <c r="O834" t="str">
        <f t="shared" ref="O834:O897" si="82">L834&amp;M834</f>
        <v>DY-1390.6</v>
      </c>
      <c r="P834" t="str">
        <f t="shared" ref="P834:P897" si="83">IF(AND(RIGHT(L835,1)="M",M834=M835),"Delete","")</f>
        <v/>
      </c>
    </row>
    <row r="835" spans="1:16" x14ac:dyDescent="0.25">
      <c r="A835">
        <v>66</v>
      </c>
      <c r="B835">
        <v>75</v>
      </c>
      <c r="C835" t="s">
        <v>1692</v>
      </c>
      <c r="D835">
        <v>0</v>
      </c>
      <c r="E835">
        <v>1</v>
      </c>
      <c r="F835" t="s">
        <v>11</v>
      </c>
      <c r="G835">
        <v>0.1</v>
      </c>
      <c r="H835" t="s">
        <v>36</v>
      </c>
      <c r="I835">
        <v>100</v>
      </c>
      <c r="K835">
        <f t="shared" si="78"/>
        <v>141</v>
      </c>
      <c r="L835" t="str">
        <f t="shared" si="79"/>
        <v>DY-141</v>
      </c>
      <c r="M835">
        <f t="shared" si="80"/>
        <v>1</v>
      </c>
      <c r="N835">
        <f t="shared" si="81"/>
        <v>0.69314718055994529</v>
      </c>
      <c r="O835" t="str">
        <f t="shared" si="82"/>
        <v>DY-1411</v>
      </c>
      <c r="P835" t="str">
        <f t="shared" si="83"/>
        <v/>
      </c>
    </row>
    <row r="836" spans="1:16" x14ac:dyDescent="0.25">
      <c r="A836">
        <v>66</v>
      </c>
      <c r="B836">
        <v>76</v>
      </c>
      <c r="C836" t="s">
        <v>1693</v>
      </c>
      <c r="D836">
        <v>0</v>
      </c>
      <c r="E836">
        <v>2.2999999999999998</v>
      </c>
      <c r="F836" t="s">
        <v>11</v>
      </c>
      <c r="G836">
        <v>0.3</v>
      </c>
      <c r="H836" t="s">
        <v>36</v>
      </c>
      <c r="I836">
        <v>100</v>
      </c>
      <c r="K836">
        <f t="shared" si="78"/>
        <v>142</v>
      </c>
      <c r="L836" t="str">
        <f t="shared" si="79"/>
        <v>DY-142</v>
      </c>
      <c r="M836">
        <f t="shared" si="80"/>
        <v>2.2999999999999998</v>
      </c>
      <c r="N836">
        <f t="shared" si="81"/>
        <v>0.30136833937388929</v>
      </c>
      <c r="O836" t="str">
        <f t="shared" si="82"/>
        <v>DY-1422.3</v>
      </c>
      <c r="P836" t="str">
        <f t="shared" si="83"/>
        <v/>
      </c>
    </row>
    <row r="837" spans="1:16" x14ac:dyDescent="0.25">
      <c r="A837">
        <v>66</v>
      </c>
      <c r="B837">
        <v>77</v>
      </c>
      <c r="C837" t="s">
        <v>1696</v>
      </c>
      <c r="D837">
        <v>0</v>
      </c>
      <c r="E837">
        <v>4.3</v>
      </c>
      <c r="F837" t="s">
        <v>11</v>
      </c>
      <c r="G837">
        <v>0.7</v>
      </c>
      <c r="H837" t="s">
        <v>36</v>
      </c>
      <c r="I837">
        <v>100</v>
      </c>
      <c r="K837">
        <f t="shared" si="78"/>
        <v>143</v>
      </c>
      <c r="L837" t="str">
        <f t="shared" si="79"/>
        <v>DY-143</v>
      </c>
      <c r="M837">
        <f t="shared" si="80"/>
        <v>4.3</v>
      </c>
      <c r="N837">
        <f t="shared" si="81"/>
        <v>0.16119701873487099</v>
      </c>
      <c r="O837" t="str">
        <f t="shared" si="82"/>
        <v>DY-1434.3</v>
      </c>
      <c r="P837" t="str">
        <f t="shared" si="83"/>
        <v/>
      </c>
    </row>
    <row r="838" spans="1:16" x14ac:dyDescent="0.25">
      <c r="A838">
        <v>66</v>
      </c>
      <c r="B838">
        <v>77</v>
      </c>
      <c r="C838" t="s">
        <v>1696</v>
      </c>
      <c r="D838">
        <v>0.31069999999999998</v>
      </c>
      <c r="E838">
        <v>3</v>
      </c>
      <c r="F838" t="s">
        <v>11</v>
      </c>
      <c r="G838">
        <v>0.3</v>
      </c>
      <c r="H838" t="s">
        <v>36</v>
      </c>
      <c r="I838">
        <v>100</v>
      </c>
      <c r="K838">
        <f t="shared" si="78"/>
        <v>143</v>
      </c>
      <c r="L838" t="str">
        <f t="shared" si="79"/>
        <v>DY-143</v>
      </c>
      <c r="M838">
        <f t="shared" si="80"/>
        <v>3</v>
      </c>
      <c r="N838">
        <f t="shared" si="81"/>
        <v>0.23104906018664842</v>
      </c>
      <c r="O838" t="str">
        <f t="shared" si="82"/>
        <v>DY-1433</v>
      </c>
      <c r="P838" t="str">
        <f t="shared" si="83"/>
        <v/>
      </c>
    </row>
    <row r="839" spans="1:16" x14ac:dyDescent="0.25">
      <c r="A839">
        <v>66</v>
      </c>
      <c r="B839">
        <v>78</v>
      </c>
      <c r="C839" t="s">
        <v>1697</v>
      </c>
      <c r="D839">
        <v>0</v>
      </c>
      <c r="E839">
        <v>9.1</v>
      </c>
      <c r="F839" t="s">
        <v>11</v>
      </c>
      <c r="G839">
        <v>0.4</v>
      </c>
      <c r="H839" t="s">
        <v>36</v>
      </c>
      <c r="I839">
        <v>100</v>
      </c>
      <c r="K839">
        <f t="shared" si="78"/>
        <v>144</v>
      </c>
      <c r="L839" t="str">
        <f t="shared" si="79"/>
        <v>DY-144</v>
      </c>
      <c r="M839">
        <f t="shared" si="80"/>
        <v>9.1</v>
      </c>
      <c r="N839">
        <f t="shared" si="81"/>
        <v>7.6170019841752229E-2</v>
      </c>
      <c r="O839" t="str">
        <f t="shared" si="82"/>
        <v>DY-1449.1</v>
      </c>
      <c r="P839" t="str">
        <f t="shared" si="83"/>
        <v/>
      </c>
    </row>
    <row r="840" spans="1:16" x14ac:dyDescent="0.25">
      <c r="A840">
        <v>66</v>
      </c>
      <c r="B840">
        <v>79</v>
      </c>
      <c r="C840" t="s">
        <v>1695</v>
      </c>
      <c r="D840">
        <v>0</v>
      </c>
      <c r="E840">
        <v>9.5</v>
      </c>
      <c r="F840" t="s">
        <v>11</v>
      </c>
      <c r="G840">
        <v>1.1000000000000001</v>
      </c>
      <c r="H840" t="s">
        <v>36</v>
      </c>
      <c r="I840">
        <v>100</v>
      </c>
      <c r="K840">
        <f t="shared" si="78"/>
        <v>145</v>
      </c>
      <c r="L840" t="str">
        <f t="shared" si="79"/>
        <v>DY-145</v>
      </c>
      <c r="M840">
        <f t="shared" si="80"/>
        <v>9.5</v>
      </c>
      <c r="N840">
        <f t="shared" si="81"/>
        <v>7.2962861111573185E-2</v>
      </c>
      <c r="O840" t="str">
        <f t="shared" si="82"/>
        <v>DY-1459.5</v>
      </c>
      <c r="P840" t="str">
        <f t="shared" si="83"/>
        <v/>
      </c>
    </row>
    <row r="841" spans="1:16" x14ac:dyDescent="0.25">
      <c r="A841">
        <v>66</v>
      </c>
      <c r="B841">
        <v>79</v>
      </c>
      <c r="C841" t="s">
        <v>1695</v>
      </c>
      <c r="D841">
        <v>0.1182</v>
      </c>
      <c r="E841">
        <v>14.3</v>
      </c>
      <c r="F841" t="s">
        <v>11</v>
      </c>
      <c r="G841">
        <v>0.7</v>
      </c>
      <c r="H841" t="s">
        <v>36</v>
      </c>
      <c r="I841">
        <v>100</v>
      </c>
      <c r="K841">
        <f t="shared" si="78"/>
        <v>145</v>
      </c>
      <c r="L841" t="str">
        <f t="shared" si="79"/>
        <v>DY-145</v>
      </c>
      <c r="M841">
        <f t="shared" si="80"/>
        <v>14.3</v>
      </c>
      <c r="N841">
        <f t="shared" si="81"/>
        <v>4.8471830808387781E-2</v>
      </c>
      <c r="O841" t="str">
        <f t="shared" si="82"/>
        <v>DY-14514.3</v>
      </c>
      <c r="P841" t="str">
        <f t="shared" si="83"/>
        <v/>
      </c>
    </row>
    <row r="842" spans="1:16" x14ac:dyDescent="0.25">
      <c r="A842">
        <v>66</v>
      </c>
      <c r="B842">
        <v>80</v>
      </c>
      <c r="C842" t="s">
        <v>1700</v>
      </c>
      <c r="D842">
        <v>0</v>
      </c>
      <c r="E842">
        <v>33.200000000000003</v>
      </c>
      <c r="F842" t="s">
        <v>11</v>
      </c>
      <c r="G842">
        <v>0.7</v>
      </c>
      <c r="H842" t="s">
        <v>36</v>
      </c>
      <c r="I842">
        <v>100</v>
      </c>
      <c r="K842">
        <f t="shared" si="78"/>
        <v>146</v>
      </c>
      <c r="L842" t="str">
        <f t="shared" si="79"/>
        <v>DY-146</v>
      </c>
      <c r="M842">
        <f t="shared" si="80"/>
        <v>33.200000000000003</v>
      </c>
      <c r="N842">
        <f t="shared" si="81"/>
        <v>2.0877927125299556E-2</v>
      </c>
      <c r="O842" t="str">
        <f t="shared" si="82"/>
        <v>DY-14633.2</v>
      </c>
      <c r="P842" t="str">
        <f t="shared" si="83"/>
        <v/>
      </c>
    </row>
    <row r="843" spans="1:16" x14ac:dyDescent="0.25">
      <c r="A843">
        <v>66</v>
      </c>
      <c r="B843">
        <v>80</v>
      </c>
      <c r="C843" t="s">
        <v>1700</v>
      </c>
      <c r="D843">
        <v>2.9344999999999999</v>
      </c>
      <c r="E843">
        <v>150</v>
      </c>
      <c r="F843" t="s">
        <v>17</v>
      </c>
      <c r="G843">
        <v>20</v>
      </c>
      <c r="H843" t="s">
        <v>77</v>
      </c>
      <c r="I843">
        <v>100</v>
      </c>
      <c r="K843">
        <f t="shared" si="78"/>
        <v>146</v>
      </c>
      <c r="L843" t="str">
        <f t="shared" si="79"/>
        <v>DY-146M</v>
      </c>
      <c r="M843">
        <f t="shared" si="80"/>
        <v>0.15</v>
      </c>
      <c r="N843">
        <f t="shared" si="81"/>
        <v>4.6209812037329687</v>
      </c>
      <c r="O843" t="str">
        <f t="shared" si="82"/>
        <v>DY-146M0.15</v>
      </c>
      <c r="P843" t="str">
        <f t="shared" si="83"/>
        <v/>
      </c>
    </row>
    <row r="844" spans="1:16" x14ac:dyDescent="0.25">
      <c r="A844">
        <v>66</v>
      </c>
      <c r="B844">
        <v>81</v>
      </c>
      <c r="C844" t="s">
        <v>1701</v>
      </c>
      <c r="D844">
        <v>0</v>
      </c>
      <c r="E844">
        <v>67</v>
      </c>
      <c r="F844" t="s">
        <v>11</v>
      </c>
      <c r="G844">
        <v>7</v>
      </c>
      <c r="H844" t="s">
        <v>36</v>
      </c>
      <c r="I844">
        <v>99.95</v>
      </c>
      <c r="K844">
        <f t="shared" si="78"/>
        <v>147</v>
      </c>
      <c r="L844" t="str">
        <f t="shared" si="79"/>
        <v>DY-147</v>
      </c>
      <c r="M844">
        <f t="shared" si="80"/>
        <v>67</v>
      </c>
      <c r="N844">
        <f t="shared" si="81"/>
        <v>1.0345480306864855E-2</v>
      </c>
      <c r="O844" t="str">
        <f t="shared" si="82"/>
        <v>DY-14767</v>
      </c>
      <c r="P844" t="str">
        <f t="shared" si="83"/>
        <v/>
      </c>
    </row>
    <row r="845" spans="1:16" x14ac:dyDescent="0.25">
      <c r="A845">
        <v>66</v>
      </c>
      <c r="B845">
        <v>81</v>
      </c>
      <c r="C845" t="s">
        <v>1701</v>
      </c>
      <c r="D845">
        <v>0.75049999999999994</v>
      </c>
      <c r="E845">
        <v>55.2</v>
      </c>
      <c r="F845" t="s">
        <v>11</v>
      </c>
      <c r="G845">
        <v>0.4</v>
      </c>
      <c r="H845" t="s">
        <v>77</v>
      </c>
      <c r="I845">
        <v>31.1</v>
      </c>
      <c r="J845">
        <v>2.2999999999999998</v>
      </c>
      <c r="K845">
        <f t="shared" si="78"/>
        <v>147</v>
      </c>
      <c r="L845" t="str">
        <f t="shared" si="79"/>
        <v>DY-147M</v>
      </c>
      <c r="M845">
        <f t="shared" si="80"/>
        <v>55.2</v>
      </c>
      <c r="N845">
        <f t="shared" si="81"/>
        <v>1.2557014140578719E-2</v>
      </c>
      <c r="O845" t="str">
        <f t="shared" si="82"/>
        <v>DY-147M55.2</v>
      </c>
      <c r="P845" t="str">
        <f t="shared" si="83"/>
        <v/>
      </c>
    </row>
    <row r="846" spans="1:16" x14ac:dyDescent="0.25">
      <c r="A846">
        <v>66</v>
      </c>
      <c r="B846">
        <v>82</v>
      </c>
      <c r="C846" t="s">
        <v>1698</v>
      </c>
      <c r="D846">
        <v>0</v>
      </c>
      <c r="E846">
        <v>3.2</v>
      </c>
      <c r="F846" t="s">
        <v>43</v>
      </c>
      <c r="G846">
        <v>0.2</v>
      </c>
      <c r="H846" t="s">
        <v>36</v>
      </c>
      <c r="I846">
        <v>100</v>
      </c>
      <c r="K846">
        <f t="shared" si="78"/>
        <v>148</v>
      </c>
      <c r="L846" t="str">
        <f t="shared" si="79"/>
        <v>DY-148</v>
      </c>
      <c r="M846">
        <f t="shared" si="80"/>
        <v>192</v>
      </c>
      <c r="N846">
        <f t="shared" si="81"/>
        <v>3.6101415654163816E-3</v>
      </c>
      <c r="O846" t="str">
        <f t="shared" si="82"/>
        <v>DY-148192</v>
      </c>
      <c r="P846" t="str">
        <f t="shared" si="83"/>
        <v/>
      </c>
    </row>
    <row r="847" spans="1:16" x14ac:dyDescent="0.25">
      <c r="A847">
        <v>66</v>
      </c>
      <c r="B847">
        <v>83</v>
      </c>
      <c r="C847" t="s">
        <v>1699</v>
      </c>
      <c r="D847">
        <v>0</v>
      </c>
      <c r="E847">
        <v>4.2</v>
      </c>
      <c r="F847" t="s">
        <v>43</v>
      </c>
      <c r="G847">
        <v>0.1</v>
      </c>
      <c r="H847" t="s">
        <v>36</v>
      </c>
      <c r="I847">
        <v>100</v>
      </c>
      <c r="K847">
        <f t="shared" si="78"/>
        <v>149</v>
      </c>
      <c r="L847" t="str">
        <f t="shared" si="79"/>
        <v>DY-149</v>
      </c>
      <c r="M847">
        <f t="shared" si="80"/>
        <v>252</v>
      </c>
      <c r="N847">
        <f t="shared" si="81"/>
        <v>2.7505840498410527E-3</v>
      </c>
      <c r="O847" t="str">
        <f t="shared" si="82"/>
        <v>DY-149252</v>
      </c>
      <c r="P847" t="str">
        <f t="shared" si="83"/>
        <v/>
      </c>
    </row>
    <row r="848" spans="1:16" x14ac:dyDescent="0.25">
      <c r="A848">
        <v>66</v>
      </c>
      <c r="B848">
        <v>83</v>
      </c>
      <c r="C848" t="s">
        <v>1699</v>
      </c>
      <c r="D848">
        <v>2.6610999999999998</v>
      </c>
      <c r="E848">
        <v>0.49</v>
      </c>
      <c r="F848" t="s">
        <v>11</v>
      </c>
      <c r="G848">
        <v>1.4999999999999999E-2</v>
      </c>
      <c r="H848" t="s">
        <v>77</v>
      </c>
      <c r="I848">
        <v>99.3</v>
      </c>
      <c r="J848">
        <v>0.3</v>
      </c>
      <c r="K848">
        <f t="shared" si="78"/>
        <v>149</v>
      </c>
      <c r="L848" t="str">
        <f t="shared" si="79"/>
        <v>DY-149M</v>
      </c>
      <c r="M848">
        <f t="shared" si="80"/>
        <v>0.49</v>
      </c>
      <c r="N848">
        <f t="shared" si="81"/>
        <v>1.4145860827753987</v>
      </c>
      <c r="O848" t="str">
        <f t="shared" si="82"/>
        <v>DY-149M0.49</v>
      </c>
      <c r="P848" t="str">
        <f t="shared" si="83"/>
        <v/>
      </c>
    </row>
    <row r="849" spans="1:16" x14ac:dyDescent="0.25">
      <c r="A849">
        <v>66</v>
      </c>
      <c r="B849">
        <v>84</v>
      </c>
      <c r="C849" t="s">
        <v>1704</v>
      </c>
      <c r="D849">
        <v>0</v>
      </c>
      <c r="E849">
        <v>7.17</v>
      </c>
      <c r="F849" t="s">
        <v>43</v>
      </c>
      <c r="G849">
        <v>0.05</v>
      </c>
      <c r="H849" t="s">
        <v>36</v>
      </c>
      <c r="I849">
        <v>63</v>
      </c>
      <c r="J849">
        <v>4</v>
      </c>
      <c r="K849">
        <f t="shared" si="78"/>
        <v>150</v>
      </c>
      <c r="L849" t="str">
        <f t="shared" si="79"/>
        <v>DY-150</v>
      </c>
      <c r="M849">
        <f t="shared" si="80"/>
        <v>430.2</v>
      </c>
      <c r="N849">
        <f t="shared" si="81"/>
        <v>1.6112207823336712E-3</v>
      </c>
      <c r="O849" t="str">
        <f t="shared" si="82"/>
        <v>DY-150430.2</v>
      </c>
      <c r="P849" t="str">
        <f t="shared" si="83"/>
        <v/>
      </c>
    </row>
    <row r="850" spans="1:16" x14ac:dyDescent="0.25">
      <c r="A850">
        <v>66</v>
      </c>
      <c r="B850">
        <v>85</v>
      </c>
      <c r="C850" t="s">
        <v>1705</v>
      </c>
      <c r="D850">
        <v>0</v>
      </c>
      <c r="E850">
        <v>18</v>
      </c>
      <c r="F850" t="s">
        <v>43</v>
      </c>
      <c r="G850">
        <v>0.4</v>
      </c>
      <c r="H850" t="s">
        <v>36</v>
      </c>
      <c r="I850">
        <v>94.4</v>
      </c>
      <c r="J850">
        <v>0.4</v>
      </c>
      <c r="K850">
        <f t="shared" si="78"/>
        <v>151</v>
      </c>
      <c r="L850" t="str">
        <f t="shared" si="79"/>
        <v>DY-151</v>
      </c>
      <c r="M850">
        <f t="shared" si="80"/>
        <v>1080</v>
      </c>
      <c r="N850">
        <f t="shared" si="81"/>
        <v>6.418029449629123E-4</v>
      </c>
      <c r="O850" t="str">
        <f t="shared" si="82"/>
        <v>DY-1511080</v>
      </c>
      <c r="P850" t="str">
        <f t="shared" si="83"/>
        <v/>
      </c>
    </row>
    <row r="851" spans="1:16" x14ac:dyDescent="0.25">
      <c r="A851">
        <v>66</v>
      </c>
      <c r="B851">
        <v>86</v>
      </c>
      <c r="C851" t="s">
        <v>1702</v>
      </c>
      <c r="D851">
        <v>0</v>
      </c>
      <c r="E851">
        <v>2.38</v>
      </c>
      <c r="F851" t="s">
        <v>109</v>
      </c>
      <c r="G851">
        <v>0.02</v>
      </c>
      <c r="H851" t="s">
        <v>36</v>
      </c>
      <c r="I851">
        <v>99.9</v>
      </c>
      <c r="J851">
        <v>7.0000000000000001E-3</v>
      </c>
      <c r="K851">
        <f t="shared" si="78"/>
        <v>152</v>
      </c>
      <c r="L851" t="str">
        <f t="shared" si="79"/>
        <v>DY-152</v>
      </c>
      <c r="M851">
        <f t="shared" si="80"/>
        <v>8568</v>
      </c>
      <c r="N851">
        <f t="shared" si="81"/>
        <v>8.0899530877678026E-5</v>
      </c>
      <c r="O851" t="str">
        <f t="shared" si="82"/>
        <v>DY-1528568</v>
      </c>
      <c r="P851" t="str">
        <f t="shared" si="83"/>
        <v/>
      </c>
    </row>
    <row r="852" spans="1:16" x14ac:dyDescent="0.25">
      <c r="A852">
        <v>66</v>
      </c>
      <c r="B852">
        <v>87</v>
      </c>
      <c r="C852" t="s">
        <v>1703</v>
      </c>
      <c r="D852">
        <v>0</v>
      </c>
      <c r="E852">
        <v>6.42</v>
      </c>
      <c r="F852" t="s">
        <v>109</v>
      </c>
      <c r="G852">
        <v>0.12</v>
      </c>
      <c r="H852" t="s">
        <v>36</v>
      </c>
      <c r="I852">
        <v>99.990600000000001</v>
      </c>
      <c r="J852">
        <v>1.4E-3</v>
      </c>
      <c r="K852">
        <f t="shared" si="78"/>
        <v>153</v>
      </c>
      <c r="L852" t="str">
        <f t="shared" si="79"/>
        <v>DY-153</v>
      </c>
      <c r="M852">
        <f t="shared" si="80"/>
        <v>23112</v>
      </c>
      <c r="N852">
        <f t="shared" si="81"/>
        <v>2.9990791820696836E-5</v>
      </c>
      <c r="O852" t="str">
        <f t="shared" si="82"/>
        <v>DY-15323112</v>
      </c>
      <c r="P852" t="str">
        <f t="shared" si="83"/>
        <v/>
      </c>
    </row>
    <row r="853" spans="1:16" x14ac:dyDescent="0.25">
      <c r="A853">
        <v>66</v>
      </c>
      <c r="B853">
        <v>88</v>
      </c>
      <c r="C853" t="s">
        <v>1706</v>
      </c>
      <c r="D853">
        <v>0</v>
      </c>
      <c r="E853" s="1">
        <v>2750000</v>
      </c>
      <c r="F853" t="s">
        <v>14</v>
      </c>
      <c r="G853" s="1">
        <v>1530000</v>
      </c>
      <c r="H853" t="s">
        <v>27</v>
      </c>
      <c r="I853">
        <v>100</v>
      </c>
      <c r="K853">
        <f t="shared" si="78"/>
        <v>154</v>
      </c>
      <c r="L853" t="str">
        <f t="shared" si="79"/>
        <v>DY-154</v>
      </c>
      <c r="M853">
        <f t="shared" si="80"/>
        <v>86783400000000</v>
      </c>
      <c r="N853">
        <f t="shared" si="81"/>
        <v>7.9870940820473183E-15</v>
      </c>
      <c r="O853" t="str">
        <f t="shared" si="82"/>
        <v>DY-15486783400000000</v>
      </c>
      <c r="P853" t="str">
        <f t="shared" si="83"/>
        <v/>
      </c>
    </row>
    <row r="854" spans="1:16" x14ac:dyDescent="0.25">
      <c r="A854">
        <v>66</v>
      </c>
      <c r="B854">
        <v>89</v>
      </c>
      <c r="C854" t="s">
        <v>1707</v>
      </c>
      <c r="D854">
        <v>0</v>
      </c>
      <c r="E854">
        <v>9.92</v>
      </c>
      <c r="F854" t="s">
        <v>109</v>
      </c>
      <c r="G854">
        <v>0.14000000000000001</v>
      </c>
      <c r="H854" t="s">
        <v>36</v>
      </c>
      <c r="I854">
        <v>100</v>
      </c>
      <c r="K854">
        <f t="shared" si="78"/>
        <v>155</v>
      </c>
      <c r="L854" t="str">
        <f t="shared" si="79"/>
        <v>DY-155</v>
      </c>
      <c r="M854">
        <f t="shared" si="80"/>
        <v>35712</v>
      </c>
      <c r="N854">
        <f t="shared" si="81"/>
        <v>1.9409363254926783E-5</v>
      </c>
      <c r="O854" t="str">
        <f t="shared" si="82"/>
        <v>DY-15535712</v>
      </c>
      <c r="P854" t="str">
        <f t="shared" si="83"/>
        <v/>
      </c>
    </row>
    <row r="855" spans="1:16" x14ac:dyDescent="0.25">
      <c r="A855">
        <v>66</v>
      </c>
      <c r="B855">
        <v>91</v>
      </c>
      <c r="C855" t="s">
        <v>1709</v>
      </c>
      <c r="D855">
        <v>0</v>
      </c>
      <c r="E855">
        <v>8.14</v>
      </c>
      <c r="F855" t="s">
        <v>109</v>
      </c>
      <c r="G855">
        <v>0.04</v>
      </c>
      <c r="H855" t="s">
        <v>36</v>
      </c>
      <c r="I855">
        <v>100</v>
      </c>
      <c r="K855">
        <f t="shared" si="78"/>
        <v>157</v>
      </c>
      <c r="L855" t="str">
        <f t="shared" si="79"/>
        <v>DY-157</v>
      </c>
      <c r="M855">
        <f t="shared" si="80"/>
        <v>29304.000000000004</v>
      </c>
      <c r="N855">
        <f t="shared" si="81"/>
        <v>2.3653671190279322E-5</v>
      </c>
      <c r="O855" t="str">
        <f t="shared" si="82"/>
        <v>DY-15729304</v>
      </c>
      <c r="P855" t="str">
        <f t="shared" si="83"/>
        <v/>
      </c>
    </row>
    <row r="856" spans="1:16" x14ac:dyDescent="0.25">
      <c r="A856">
        <v>66</v>
      </c>
      <c r="B856">
        <v>93</v>
      </c>
      <c r="C856" t="s">
        <v>1708</v>
      </c>
      <c r="D856">
        <v>0</v>
      </c>
      <c r="E856">
        <v>145.30000000000001</v>
      </c>
      <c r="F856" t="s">
        <v>25</v>
      </c>
      <c r="G856">
        <v>1.4</v>
      </c>
      <c r="H856" t="s">
        <v>26</v>
      </c>
      <c r="I856">
        <v>100</v>
      </c>
      <c r="K856">
        <f t="shared" si="78"/>
        <v>159</v>
      </c>
      <c r="L856" t="str">
        <f t="shared" si="79"/>
        <v>DY-159</v>
      </c>
      <c r="M856">
        <f t="shared" si="80"/>
        <v>12553920.000000002</v>
      </c>
      <c r="N856">
        <f t="shared" si="81"/>
        <v>5.5213605038103251E-8</v>
      </c>
      <c r="O856" t="str">
        <f t="shared" si="82"/>
        <v>DY-15912553920</v>
      </c>
      <c r="P856" t="str">
        <f t="shared" si="83"/>
        <v/>
      </c>
    </row>
    <row r="857" spans="1:16" x14ac:dyDescent="0.25">
      <c r="A857">
        <v>66</v>
      </c>
      <c r="B857">
        <v>99</v>
      </c>
      <c r="C857" t="s">
        <v>1710</v>
      </c>
      <c r="D857">
        <v>0</v>
      </c>
      <c r="E857">
        <v>2.331</v>
      </c>
      <c r="F857" t="s">
        <v>109</v>
      </c>
      <c r="G857">
        <v>4.0000000000000001E-3</v>
      </c>
      <c r="H857" t="s">
        <v>12</v>
      </c>
      <c r="I857">
        <v>100</v>
      </c>
      <c r="K857">
        <f t="shared" si="78"/>
        <v>165</v>
      </c>
      <c r="L857" t="str">
        <f t="shared" si="79"/>
        <v>DY-165</v>
      </c>
      <c r="M857">
        <f t="shared" si="80"/>
        <v>8391.6</v>
      </c>
      <c r="N857">
        <f t="shared" si="81"/>
        <v>8.260012161684843E-5</v>
      </c>
      <c r="O857" t="str">
        <f t="shared" si="82"/>
        <v>DY-1658391.6</v>
      </c>
      <c r="P857" t="str">
        <f t="shared" si="83"/>
        <v/>
      </c>
    </row>
    <row r="858" spans="1:16" x14ac:dyDescent="0.25">
      <c r="A858">
        <v>66</v>
      </c>
      <c r="B858">
        <v>99</v>
      </c>
      <c r="C858" t="s">
        <v>1710</v>
      </c>
      <c r="D858">
        <v>0.10815519999999899</v>
      </c>
      <c r="E858">
        <v>1.258</v>
      </c>
      <c r="F858" t="s">
        <v>43</v>
      </c>
      <c r="G858">
        <v>6.0000000000000001E-3</v>
      </c>
      <c r="H858" t="s">
        <v>77</v>
      </c>
      <c r="I858">
        <v>97.76</v>
      </c>
      <c r="J858">
        <v>0.11</v>
      </c>
      <c r="K858">
        <f t="shared" si="78"/>
        <v>165</v>
      </c>
      <c r="L858" t="str">
        <f t="shared" si="79"/>
        <v>DY-165M</v>
      </c>
      <c r="M858">
        <f t="shared" si="80"/>
        <v>75.48</v>
      </c>
      <c r="N858">
        <f t="shared" si="81"/>
        <v>9.1831899915202075E-3</v>
      </c>
      <c r="O858" t="str">
        <f t="shared" si="82"/>
        <v>DY-165M75.48</v>
      </c>
      <c r="P858" t="str">
        <f t="shared" si="83"/>
        <v/>
      </c>
    </row>
    <row r="859" spans="1:16" x14ac:dyDescent="0.25">
      <c r="A859">
        <v>66</v>
      </c>
      <c r="B859">
        <v>100</v>
      </c>
      <c r="C859" t="s">
        <v>1713</v>
      </c>
      <c r="D859">
        <v>0</v>
      </c>
      <c r="E859">
        <v>81.63</v>
      </c>
      <c r="F859" t="s">
        <v>109</v>
      </c>
      <c r="G859">
        <v>0.17</v>
      </c>
      <c r="H859" t="s">
        <v>12</v>
      </c>
      <c r="I859">
        <v>100</v>
      </c>
      <c r="K859">
        <f t="shared" si="78"/>
        <v>166</v>
      </c>
      <c r="L859" t="str">
        <f t="shared" si="79"/>
        <v>DY-166</v>
      </c>
      <c r="M859">
        <f t="shared" si="80"/>
        <v>293868</v>
      </c>
      <c r="N859">
        <f t="shared" si="81"/>
        <v>2.3587024805693214E-6</v>
      </c>
      <c r="O859" t="str">
        <f t="shared" si="82"/>
        <v>DY-166293868</v>
      </c>
      <c r="P859" t="str">
        <f t="shared" si="83"/>
        <v/>
      </c>
    </row>
    <row r="860" spans="1:16" x14ac:dyDescent="0.25">
      <c r="A860">
        <v>66</v>
      </c>
      <c r="B860">
        <v>101</v>
      </c>
      <c r="C860" t="s">
        <v>1712</v>
      </c>
      <c r="D860">
        <v>0</v>
      </c>
      <c r="E860">
        <v>6.2</v>
      </c>
      <c r="F860" t="s">
        <v>43</v>
      </c>
      <c r="G860">
        <v>0.08</v>
      </c>
      <c r="H860" t="s">
        <v>12</v>
      </c>
      <c r="I860">
        <v>100</v>
      </c>
      <c r="K860">
        <f t="shared" si="78"/>
        <v>167</v>
      </c>
      <c r="L860" t="str">
        <f t="shared" si="79"/>
        <v>DY-167</v>
      </c>
      <c r="M860">
        <f t="shared" si="80"/>
        <v>372</v>
      </c>
      <c r="N860">
        <f t="shared" si="81"/>
        <v>1.8632988724729713E-3</v>
      </c>
      <c r="O860" t="str">
        <f t="shared" si="82"/>
        <v>DY-167372</v>
      </c>
      <c r="P860" t="str">
        <f t="shared" si="83"/>
        <v/>
      </c>
    </row>
    <row r="861" spans="1:16" x14ac:dyDescent="0.25">
      <c r="A861">
        <v>66</v>
      </c>
      <c r="B861">
        <v>102</v>
      </c>
      <c r="C861" t="s">
        <v>1711</v>
      </c>
      <c r="D861">
        <v>0</v>
      </c>
      <c r="E861">
        <v>8.6999999999999993</v>
      </c>
      <c r="F861" t="s">
        <v>43</v>
      </c>
      <c r="G861">
        <v>0.3</v>
      </c>
      <c r="H861" t="s">
        <v>12</v>
      </c>
      <c r="I861">
        <v>100</v>
      </c>
      <c r="K861">
        <f t="shared" si="78"/>
        <v>168</v>
      </c>
      <c r="L861" t="str">
        <f t="shared" si="79"/>
        <v>DY-168</v>
      </c>
      <c r="M861">
        <f t="shared" si="80"/>
        <v>522</v>
      </c>
      <c r="N861">
        <f t="shared" si="81"/>
        <v>1.3278681619922324E-3</v>
      </c>
      <c r="O861" t="str">
        <f t="shared" si="82"/>
        <v>DY-168522</v>
      </c>
      <c r="P861" t="str">
        <f t="shared" si="83"/>
        <v/>
      </c>
    </row>
    <row r="862" spans="1:16" x14ac:dyDescent="0.25">
      <c r="A862">
        <v>66</v>
      </c>
      <c r="B862">
        <v>103</v>
      </c>
      <c r="C862" t="s">
        <v>1717</v>
      </c>
      <c r="D862">
        <v>0</v>
      </c>
      <c r="E862">
        <v>39</v>
      </c>
      <c r="F862" t="s">
        <v>11</v>
      </c>
      <c r="G862">
        <v>8</v>
      </c>
      <c r="H862" t="s">
        <v>12</v>
      </c>
      <c r="I862">
        <v>100</v>
      </c>
      <c r="K862">
        <f t="shared" si="78"/>
        <v>169</v>
      </c>
      <c r="L862" t="str">
        <f t="shared" si="79"/>
        <v>DY-169</v>
      </c>
      <c r="M862">
        <f t="shared" si="80"/>
        <v>39</v>
      </c>
      <c r="N862">
        <f t="shared" si="81"/>
        <v>1.7773004629742187E-2</v>
      </c>
      <c r="O862" t="str">
        <f t="shared" si="82"/>
        <v>DY-16939</v>
      </c>
      <c r="P862" t="str">
        <f t="shared" si="83"/>
        <v/>
      </c>
    </row>
    <row r="863" spans="1:16" x14ac:dyDescent="0.25">
      <c r="A863">
        <v>66</v>
      </c>
      <c r="B863">
        <v>104</v>
      </c>
      <c r="C863" t="s">
        <v>1716</v>
      </c>
      <c r="D863">
        <v>0</v>
      </c>
      <c r="E863">
        <v>55</v>
      </c>
      <c r="F863" t="s">
        <v>11</v>
      </c>
      <c r="G863">
        <v>8</v>
      </c>
      <c r="H863" t="s">
        <v>12</v>
      </c>
      <c r="I863">
        <v>100</v>
      </c>
      <c r="K863">
        <f t="shared" si="78"/>
        <v>170</v>
      </c>
      <c r="L863" t="str">
        <f t="shared" si="79"/>
        <v>DY-170</v>
      </c>
      <c r="M863">
        <f t="shared" si="80"/>
        <v>55</v>
      </c>
      <c r="N863">
        <f t="shared" si="81"/>
        <v>1.2602676010180823E-2</v>
      </c>
      <c r="O863" t="str">
        <f t="shared" si="82"/>
        <v>DY-17055</v>
      </c>
      <c r="P863" t="str">
        <f t="shared" si="83"/>
        <v/>
      </c>
    </row>
    <row r="864" spans="1:16" x14ac:dyDescent="0.25">
      <c r="A864">
        <v>66</v>
      </c>
      <c r="B864">
        <v>105</v>
      </c>
      <c r="C864" t="s">
        <v>1715</v>
      </c>
      <c r="D864">
        <v>0</v>
      </c>
      <c r="E864">
        <v>4.0999999999999996</v>
      </c>
      <c r="F864" t="s">
        <v>11</v>
      </c>
      <c r="G864">
        <v>0.4</v>
      </c>
      <c r="H864" t="s">
        <v>12</v>
      </c>
      <c r="I864">
        <v>100</v>
      </c>
      <c r="K864">
        <f t="shared" si="78"/>
        <v>171</v>
      </c>
      <c r="L864" t="str">
        <f t="shared" si="79"/>
        <v>DY-171</v>
      </c>
      <c r="M864">
        <f t="shared" si="80"/>
        <v>4.0999999999999996</v>
      </c>
      <c r="N864">
        <f t="shared" si="81"/>
        <v>0.16906028794145009</v>
      </c>
      <c r="O864" t="str">
        <f t="shared" si="82"/>
        <v>DY-1714.1</v>
      </c>
      <c r="P864" t="str">
        <f t="shared" si="83"/>
        <v/>
      </c>
    </row>
    <row r="865" spans="1:16" x14ac:dyDescent="0.25">
      <c r="A865">
        <v>66</v>
      </c>
      <c r="B865">
        <v>106</v>
      </c>
      <c r="C865" t="s">
        <v>1714</v>
      </c>
      <c r="D865">
        <v>0</v>
      </c>
      <c r="E865">
        <v>3.52</v>
      </c>
      <c r="F865" t="s">
        <v>11</v>
      </c>
      <c r="G865">
        <v>0.23</v>
      </c>
      <c r="H865" t="s">
        <v>12</v>
      </c>
      <c r="I865">
        <v>100</v>
      </c>
      <c r="K865">
        <f t="shared" si="78"/>
        <v>172</v>
      </c>
      <c r="L865" t="str">
        <f t="shared" si="79"/>
        <v>DY-172</v>
      </c>
      <c r="M865">
        <f t="shared" si="80"/>
        <v>3.52</v>
      </c>
      <c r="N865">
        <f t="shared" si="81"/>
        <v>0.19691681265907537</v>
      </c>
      <c r="O865" t="str">
        <f t="shared" si="82"/>
        <v>DY-1723.52</v>
      </c>
      <c r="P865" t="str">
        <f t="shared" si="83"/>
        <v/>
      </c>
    </row>
    <row r="866" spans="1:16" x14ac:dyDescent="0.25">
      <c r="A866">
        <v>66</v>
      </c>
      <c r="B866">
        <v>106</v>
      </c>
      <c r="C866" t="s">
        <v>1714</v>
      </c>
      <c r="D866">
        <v>1.2779</v>
      </c>
      <c r="E866">
        <v>0.7</v>
      </c>
      <c r="F866" t="s">
        <v>11</v>
      </c>
      <c r="G866">
        <v>0.04</v>
      </c>
      <c r="H866" t="s">
        <v>77</v>
      </c>
      <c r="I866">
        <v>81</v>
      </c>
      <c r="J866">
        <v>3</v>
      </c>
      <c r="K866">
        <f t="shared" si="78"/>
        <v>172</v>
      </c>
      <c r="L866" t="str">
        <f t="shared" si="79"/>
        <v>DY-172M</v>
      </c>
      <c r="M866">
        <f t="shared" si="80"/>
        <v>0.7</v>
      </c>
      <c r="N866">
        <f t="shared" si="81"/>
        <v>0.99021025794277906</v>
      </c>
      <c r="O866" t="str">
        <f t="shared" si="82"/>
        <v>DY-172M0.7</v>
      </c>
      <c r="P866" t="str">
        <f t="shared" si="83"/>
        <v/>
      </c>
    </row>
    <row r="867" spans="1:16" x14ac:dyDescent="0.25">
      <c r="A867">
        <v>66</v>
      </c>
      <c r="B867">
        <v>107</v>
      </c>
      <c r="C867" t="s">
        <v>1718</v>
      </c>
      <c r="D867">
        <v>0</v>
      </c>
      <c r="E867">
        <v>1.43</v>
      </c>
      <c r="F867" t="s">
        <v>11</v>
      </c>
      <c r="G867">
        <v>0.2</v>
      </c>
      <c r="H867" t="s">
        <v>12</v>
      </c>
      <c r="I867">
        <v>100</v>
      </c>
      <c r="K867">
        <f t="shared" si="78"/>
        <v>173</v>
      </c>
      <c r="L867" t="str">
        <f t="shared" si="79"/>
        <v>DY-173</v>
      </c>
      <c r="M867">
        <f t="shared" si="80"/>
        <v>1.43</v>
      </c>
      <c r="N867">
        <f t="shared" si="81"/>
        <v>0.48471830808387784</v>
      </c>
      <c r="O867" t="str">
        <f t="shared" si="82"/>
        <v>DY-1731.43</v>
      </c>
      <c r="P867" t="str">
        <f t="shared" si="83"/>
        <v/>
      </c>
    </row>
    <row r="868" spans="1:16" x14ac:dyDescent="0.25">
      <c r="A868">
        <v>68</v>
      </c>
      <c r="B868">
        <v>77</v>
      </c>
      <c r="C868" t="s">
        <v>1760</v>
      </c>
      <c r="D868">
        <v>0</v>
      </c>
      <c r="E868">
        <v>0.9</v>
      </c>
      <c r="F868" t="s">
        <v>11</v>
      </c>
      <c r="G868">
        <v>0.3</v>
      </c>
      <c r="H868" t="s">
        <v>36</v>
      </c>
      <c r="I868">
        <v>100</v>
      </c>
      <c r="K868">
        <f t="shared" si="78"/>
        <v>145</v>
      </c>
      <c r="L868" t="str">
        <f t="shared" si="79"/>
        <v>ER-145</v>
      </c>
      <c r="M868">
        <f t="shared" si="80"/>
        <v>0.9</v>
      </c>
      <c r="N868">
        <f t="shared" si="81"/>
        <v>0.77016353395549475</v>
      </c>
      <c r="O868" t="str">
        <f t="shared" si="82"/>
        <v>ER-1450.9</v>
      </c>
      <c r="P868" t="str">
        <f t="shared" si="83"/>
        <v/>
      </c>
    </row>
    <row r="869" spans="1:16" x14ac:dyDescent="0.25">
      <c r="A869">
        <v>68</v>
      </c>
      <c r="B869">
        <v>77</v>
      </c>
      <c r="C869" t="s">
        <v>1760</v>
      </c>
      <c r="D869">
        <v>0.253</v>
      </c>
      <c r="E869">
        <v>1</v>
      </c>
      <c r="F869" t="s">
        <v>11</v>
      </c>
      <c r="G869">
        <v>0.2</v>
      </c>
      <c r="H869" t="s">
        <v>36</v>
      </c>
      <c r="I869">
        <v>100</v>
      </c>
      <c r="K869">
        <f t="shared" si="78"/>
        <v>145</v>
      </c>
      <c r="L869" t="str">
        <f t="shared" si="79"/>
        <v>ER-145</v>
      </c>
      <c r="M869">
        <f t="shared" si="80"/>
        <v>1</v>
      </c>
      <c r="N869">
        <f t="shared" si="81"/>
        <v>0.69314718055994529</v>
      </c>
      <c r="O869" t="str">
        <f t="shared" si="82"/>
        <v>ER-1451</v>
      </c>
      <c r="P869" t="str">
        <f t="shared" si="83"/>
        <v/>
      </c>
    </row>
    <row r="870" spans="1:16" x14ac:dyDescent="0.25">
      <c r="A870">
        <v>68</v>
      </c>
      <c r="B870">
        <v>78</v>
      </c>
      <c r="C870" t="s">
        <v>1759</v>
      </c>
      <c r="D870">
        <v>0</v>
      </c>
      <c r="E870">
        <v>1.7</v>
      </c>
      <c r="F870" t="s">
        <v>11</v>
      </c>
      <c r="G870">
        <v>0.6</v>
      </c>
      <c r="H870" t="s">
        <v>36</v>
      </c>
      <c r="I870">
        <v>100</v>
      </c>
      <c r="K870">
        <f t="shared" si="78"/>
        <v>146</v>
      </c>
      <c r="L870" t="str">
        <f t="shared" si="79"/>
        <v>ER-146</v>
      </c>
      <c r="M870">
        <f t="shared" si="80"/>
        <v>1.7</v>
      </c>
      <c r="N870">
        <f t="shared" si="81"/>
        <v>0.40773363562349724</v>
      </c>
      <c r="O870" t="str">
        <f t="shared" si="82"/>
        <v>ER-1461.7</v>
      </c>
      <c r="P870" t="str">
        <f t="shared" si="83"/>
        <v/>
      </c>
    </row>
    <row r="871" spans="1:16" x14ac:dyDescent="0.25">
      <c r="A871">
        <v>68</v>
      </c>
      <c r="B871">
        <v>79</v>
      </c>
      <c r="C871" t="s">
        <v>1761</v>
      </c>
      <c r="D871">
        <v>0</v>
      </c>
      <c r="E871">
        <v>3.2</v>
      </c>
      <c r="F871" t="s">
        <v>11</v>
      </c>
      <c r="G871">
        <v>1.2</v>
      </c>
      <c r="H871" t="s">
        <v>36</v>
      </c>
      <c r="I871">
        <v>100</v>
      </c>
      <c r="K871">
        <f t="shared" si="78"/>
        <v>147</v>
      </c>
      <c r="L871" t="str">
        <f t="shared" si="79"/>
        <v>ER-147</v>
      </c>
      <c r="M871">
        <f t="shared" si="80"/>
        <v>3.2</v>
      </c>
      <c r="N871">
        <f t="shared" si="81"/>
        <v>0.21660849392498288</v>
      </c>
      <c r="O871" t="str">
        <f t="shared" si="82"/>
        <v>ER-1473.2</v>
      </c>
      <c r="P871" t="str">
        <f t="shared" si="83"/>
        <v/>
      </c>
    </row>
    <row r="872" spans="1:16" x14ac:dyDescent="0.25">
      <c r="A872">
        <v>68</v>
      </c>
      <c r="B872">
        <v>79</v>
      </c>
      <c r="C872" t="s">
        <v>1761</v>
      </c>
      <c r="D872">
        <v>0.1</v>
      </c>
      <c r="E872">
        <v>1.6</v>
      </c>
      <c r="F872" t="s">
        <v>11</v>
      </c>
      <c r="G872">
        <v>0.2</v>
      </c>
      <c r="H872" t="s">
        <v>36</v>
      </c>
      <c r="I872">
        <v>100</v>
      </c>
      <c r="K872">
        <f t="shared" si="78"/>
        <v>147</v>
      </c>
      <c r="L872" t="str">
        <f t="shared" si="79"/>
        <v>ER-147</v>
      </c>
      <c r="M872">
        <f t="shared" si="80"/>
        <v>1.6</v>
      </c>
      <c r="N872">
        <f t="shared" si="81"/>
        <v>0.43321698784996576</v>
      </c>
      <c r="O872" t="str">
        <f t="shared" si="82"/>
        <v>ER-1471.6</v>
      </c>
      <c r="P872" t="str">
        <f t="shared" si="83"/>
        <v/>
      </c>
    </row>
    <row r="873" spans="1:16" x14ac:dyDescent="0.25">
      <c r="A873">
        <v>68</v>
      </c>
      <c r="B873">
        <v>80</v>
      </c>
      <c r="C873" t="s">
        <v>1763</v>
      </c>
      <c r="D873">
        <v>0</v>
      </c>
      <c r="E873">
        <v>4.5999999999999996</v>
      </c>
      <c r="F873" t="s">
        <v>11</v>
      </c>
      <c r="G873">
        <v>0.1</v>
      </c>
      <c r="H873" t="s">
        <v>36</v>
      </c>
      <c r="I873">
        <v>100</v>
      </c>
      <c r="K873">
        <f t="shared" si="78"/>
        <v>148</v>
      </c>
      <c r="L873" t="str">
        <f t="shared" si="79"/>
        <v>ER-148</v>
      </c>
      <c r="M873">
        <f t="shared" si="80"/>
        <v>4.5999999999999996</v>
      </c>
      <c r="N873">
        <f t="shared" si="81"/>
        <v>0.15068416968694465</v>
      </c>
      <c r="O873" t="str">
        <f t="shared" si="82"/>
        <v>ER-1484.6</v>
      </c>
      <c r="P873" t="str">
        <f t="shared" si="83"/>
        <v/>
      </c>
    </row>
    <row r="874" spans="1:16" x14ac:dyDescent="0.25">
      <c r="A874">
        <v>68</v>
      </c>
      <c r="B874">
        <v>81</v>
      </c>
      <c r="C874" t="s">
        <v>1762</v>
      </c>
      <c r="D874">
        <v>0</v>
      </c>
      <c r="E874">
        <v>4</v>
      </c>
      <c r="F874" t="s">
        <v>11</v>
      </c>
      <c r="G874">
        <v>2</v>
      </c>
      <c r="H874" t="s">
        <v>36</v>
      </c>
      <c r="I874">
        <v>100</v>
      </c>
      <c r="K874">
        <f t="shared" si="78"/>
        <v>149</v>
      </c>
      <c r="L874" t="str">
        <f t="shared" si="79"/>
        <v>ER-149</v>
      </c>
      <c r="M874">
        <f t="shared" si="80"/>
        <v>4</v>
      </c>
      <c r="N874">
        <f t="shared" si="81"/>
        <v>0.17328679513998632</v>
      </c>
      <c r="O874" t="str">
        <f t="shared" si="82"/>
        <v>ER-1494</v>
      </c>
      <c r="P874" t="str">
        <f t="shared" si="83"/>
        <v/>
      </c>
    </row>
    <row r="875" spans="1:16" x14ac:dyDescent="0.25">
      <c r="A875">
        <v>68</v>
      </c>
      <c r="B875">
        <v>81</v>
      </c>
      <c r="C875" t="s">
        <v>1762</v>
      </c>
      <c r="D875">
        <v>0.74180000000000001</v>
      </c>
      <c r="E875">
        <v>8.9</v>
      </c>
      <c r="F875" t="s">
        <v>11</v>
      </c>
      <c r="G875">
        <v>0.2</v>
      </c>
      <c r="H875" t="s">
        <v>77</v>
      </c>
      <c r="I875">
        <v>3.5</v>
      </c>
      <c r="J875">
        <v>0.7</v>
      </c>
      <c r="K875">
        <f t="shared" si="78"/>
        <v>149</v>
      </c>
      <c r="L875" t="str">
        <f t="shared" si="79"/>
        <v>ER-149M</v>
      </c>
      <c r="M875">
        <f t="shared" si="80"/>
        <v>8.9</v>
      </c>
      <c r="N875">
        <f t="shared" si="81"/>
        <v>7.7881705680892727E-2</v>
      </c>
      <c r="O875" t="str">
        <f t="shared" si="82"/>
        <v>ER-149M8.9</v>
      </c>
      <c r="P875" t="str">
        <f t="shared" si="83"/>
        <v/>
      </c>
    </row>
    <row r="876" spans="1:16" x14ac:dyDescent="0.25">
      <c r="A876">
        <v>68</v>
      </c>
      <c r="B876">
        <v>82</v>
      </c>
      <c r="C876" t="s">
        <v>1767</v>
      </c>
      <c r="D876">
        <v>0</v>
      </c>
      <c r="E876">
        <v>18.7</v>
      </c>
      <c r="F876" t="s">
        <v>11</v>
      </c>
      <c r="G876">
        <v>0.7</v>
      </c>
      <c r="H876" t="s">
        <v>36</v>
      </c>
      <c r="I876">
        <v>100</v>
      </c>
      <c r="K876">
        <f t="shared" si="78"/>
        <v>150</v>
      </c>
      <c r="L876" t="str">
        <f t="shared" si="79"/>
        <v>ER-150</v>
      </c>
      <c r="M876">
        <f t="shared" si="80"/>
        <v>18.7</v>
      </c>
      <c r="N876">
        <f t="shared" si="81"/>
        <v>3.7066694147590659E-2</v>
      </c>
      <c r="O876" t="str">
        <f t="shared" si="82"/>
        <v>ER-15018.7</v>
      </c>
      <c r="P876" t="str">
        <f t="shared" si="83"/>
        <v/>
      </c>
    </row>
    <row r="877" spans="1:16" x14ac:dyDescent="0.25">
      <c r="A877">
        <v>68</v>
      </c>
      <c r="B877">
        <v>83</v>
      </c>
      <c r="C877" t="s">
        <v>1766</v>
      </c>
      <c r="D877">
        <v>0</v>
      </c>
      <c r="E877">
        <v>23.5</v>
      </c>
      <c r="F877" t="s">
        <v>11</v>
      </c>
      <c r="G877">
        <v>1.3</v>
      </c>
      <c r="H877" t="s">
        <v>36</v>
      </c>
      <c r="I877">
        <v>100</v>
      </c>
      <c r="K877">
        <f t="shared" si="78"/>
        <v>151</v>
      </c>
      <c r="L877" t="str">
        <f t="shared" si="79"/>
        <v>ER-151</v>
      </c>
      <c r="M877">
        <f t="shared" si="80"/>
        <v>23.5</v>
      </c>
      <c r="N877">
        <f t="shared" si="81"/>
        <v>2.9495624704678522E-2</v>
      </c>
      <c r="O877" t="str">
        <f t="shared" si="82"/>
        <v>ER-15123.5</v>
      </c>
      <c r="P877" t="str">
        <f t="shared" si="83"/>
        <v/>
      </c>
    </row>
    <row r="878" spans="1:16" x14ac:dyDescent="0.25">
      <c r="A878">
        <v>68</v>
      </c>
      <c r="B878">
        <v>83</v>
      </c>
      <c r="C878" t="s">
        <v>1766</v>
      </c>
      <c r="D878">
        <v>2.5859999999999999</v>
      </c>
      <c r="E878">
        <v>0.57999999999999996</v>
      </c>
      <c r="F878" t="s">
        <v>11</v>
      </c>
      <c r="G878">
        <v>0.02</v>
      </c>
      <c r="H878" t="s">
        <v>77</v>
      </c>
      <c r="I878">
        <v>95.3</v>
      </c>
      <c r="J878">
        <v>0.4</v>
      </c>
      <c r="K878">
        <f t="shared" si="78"/>
        <v>151</v>
      </c>
      <c r="L878" t="str">
        <f t="shared" si="79"/>
        <v>ER-151M</v>
      </c>
      <c r="M878">
        <f t="shared" si="80"/>
        <v>0.57999999999999996</v>
      </c>
      <c r="N878">
        <f t="shared" si="81"/>
        <v>1.1950813457930092</v>
      </c>
      <c r="O878" t="str">
        <f t="shared" si="82"/>
        <v>ER-151M0.58</v>
      </c>
      <c r="P878" t="str">
        <f t="shared" si="83"/>
        <v/>
      </c>
    </row>
    <row r="879" spans="1:16" x14ac:dyDescent="0.25">
      <c r="A879">
        <v>68</v>
      </c>
      <c r="B879">
        <v>84</v>
      </c>
      <c r="C879" t="s">
        <v>1765</v>
      </c>
      <c r="D879">
        <v>0</v>
      </c>
      <c r="E879">
        <v>10.199999999999999</v>
      </c>
      <c r="F879" t="s">
        <v>11</v>
      </c>
      <c r="G879">
        <v>0.1</v>
      </c>
      <c r="H879" t="s">
        <v>27</v>
      </c>
      <c r="I879">
        <v>90</v>
      </c>
      <c r="J879">
        <v>4</v>
      </c>
      <c r="K879">
        <f t="shared" si="78"/>
        <v>152</v>
      </c>
      <c r="L879" t="str">
        <f t="shared" si="79"/>
        <v>ER-152</v>
      </c>
      <c r="M879">
        <f t="shared" si="80"/>
        <v>10.199999999999999</v>
      </c>
      <c r="N879">
        <f t="shared" si="81"/>
        <v>6.7955605937249544E-2</v>
      </c>
      <c r="O879" t="str">
        <f t="shared" si="82"/>
        <v>ER-15210.2</v>
      </c>
      <c r="P879" t="str">
        <f t="shared" si="83"/>
        <v/>
      </c>
    </row>
    <row r="880" spans="1:16" x14ac:dyDescent="0.25">
      <c r="A880">
        <v>68</v>
      </c>
      <c r="B880">
        <v>85</v>
      </c>
      <c r="C880" t="s">
        <v>1764</v>
      </c>
      <c r="D880">
        <v>0</v>
      </c>
      <c r="E880">
        <v>37.1</v>
      </c>
      <c r="F880" t="s">
        <v>11</v>
      </c>
      <c r="G880">
        <v>0.2</v>
      </c>
      <c r="H880" t="s">
        <v>27</v>
      </c>
      <c r="I880">
        <v>53</v>
      </c>
      <c r="J880">
        <v>3</v>
      </c>
      <c r="K880">
        <f t="shared" si="78"/>
        <v>153</v>
      </c>
      <c r="L880" t="str">
        <f t="shared" si="79"/>
        <v>ER-153</v>
      </c>
      <c r="M880">
        <f t="shared" si="80"/>
        <v>37.1</v>
      </c>
      <c r="N880">
        <f t="shared" si="81"/>
        <v>1.8683212414014699E-2</v>
      </c>
      <c r="O880" t="str">
        <f t="shared" si="82"/>
        <v>ER-15337.1</v>
      </c>
      <c r="P880" t="str">
        <f t="shared" si="83"/>
        <v/>
      </c>
    </row>
    <row r="881" spans="1:16" x14ac:dyDescent="0.25">
      <c r="A881">
        <v>68</v>
      </c>
      <c r="B881">
        <v>86</v>
      </c>
      <c r="C881" t="s">
        <v>1771</v>
      </c>
      <c r="D881">
        <v>0</v>
      </c>
      <c r="E881">
        <v>3.73</v>
      </c>
      <c r="F881" t="s">
        <v>43</v>
      </c>
      <c r="G881">
        <v>0.09</v>
      </c>
      <c r="H881" t="s">
        <v>36</v>
      </c>
      <c r="I881">
        <v>99.53</v>
      </c>
      <c r="J881">
        <v>0.13</v>
      </c>
      <c r="K881">
        <f t="shared" si="78"/>
        <v>154</v>
      </c>
      <c r="L881" t="str">
        <f t="shared" si="79"/>
        <v>ER-154</v>
      </c>
      <c r="M881">
        <f t="shared" si="80"/>
        <v>223.8</v>
      </c>
      <c r="N881">
        <f t="shared" si="81"/>
        <v>3.0971723885609708E-3</v>
      </c>
      <c r="O881" t="str">
        <f t="shared" si="82"/>
        <v>ER-154223.8</v>
      </c>
      <c r="P881" t="str">
        <f t="shared" si="83"/>
        <v/>
      </c>
    </row>
    <row r="882" spans="1:16" x14ac:dyDescent="0.25">
      <c r="A882">
        <v>68</v>
      </c>
      <c r="B882">
        <v>87</v>
      </c>
      <c r="C882" t="s">
        <v>1770</v>
      </c>
      <c r="D882">
        <v>0</v>
      </c>
      <c r="E882">
        <v>5.3</v>
      </c>
      <c r="F882" t="s">
        <v>43</v>
      </c>
      <c r="G882">
        <v>0.3</v>
      </c>
      <c r="H882" t="s">
        <v>36</v>
      </c>
      <c r="I882">
        <v>99.977999999999994</v>
      </c>
      <c r="J882">
        <v>7.0000000000000001E-3</v>
      </c>
      <c r="K882">
        <f t="shared" si="78"/>
        <v>155</v>
      </c>
      <c r="L882" t="str">
        <f t="shared" si="79"/>
        <v>ER-155</v>
      </c>
      <c r="M882">
        <f t="shared" si="80"/>
        <v>318</v>
      </c>
      <c r="N882">
        <f t="shared" si="81"/>
        <v>2.1797081149683814E-3</v>
      </c>
      <c r="O882" t="str">
        <f t="shared" si="82"/>
        <v>ER-155318</v>
      </c>
      <c r="P882" t="str">
        <f t="shared" si="83"/>
        <v/>
      </c>
    </row>
    <row r="883" spans="1:16" x14ac:dyDescent="0.25">
      <c r="A883">
        <v>68</v>
      </c>
      <c r="B883">
        <v>88</v>
      </c>
      <c r="C883" t="s">
        <v>1769</v>
      </c>
      <c r="D883">
        <v>0</v>
      </c>
      <c r="E883">
        <v>19.5</v>
      </c>
      <c r="F883" t="s">
        <v>43</v>
      </c>
      <c r="G883">
        <v>1</v>
      </c>
      <c r="H883" t="s">
        <v>36</v>
      </c>
      <c r="I883">
        <v>100</v>
      </c>
      <c r="K883">
        <f t="shared" si="78"/>
        <v>156</v>
      </c>
      <c r="L883" t="str">
        <f t="shared" si="79"/>
        <v>ER-156</v>
      </c>
      <c r="M883">
        <f t="shared" si="80"/>
        <v>1170</v>
      </c>
      <c r="N883">
        <f t="shared" si="81"/>
        <v>5.9243348765807284E-4</v>
      </c>
      <c r="O883" t="str">
        <f t="shared" si="82"/>
        <v>ER-1561170</v>
      </c>
      <c r="P883" t="str">
        <f t="shared" si="83"/>
        <v/>
      </c>
    </row>
    <row r="884" spans="1:16" x14ac:dyDescent="0.25">
      <c r="A884">
        <v>68</v>
      </c>
      <c r="B884">
        <v>89</v>
      </c>
      <c r="C884" t="s">
        <v>1768</v>
      </c>
      <c r="D884">
        <v>0</v>
      </c>
      <c r="E884">
        <v>18.649999999999999</v>
      </c>
      <c r="F884" t="s">
        <v>43</v>
      </c>
      <c r="G884">
        <v>0.1</v>
      </c>
      <c r="H884" t="s">
        <v>36</v>
      </c>
      <c r="I884">
        <v>100</v>
      </c>
      <c r="K884">
        <f t="shared" si="78"/>
        <v>157</v>
      </c>
      <c r="L884" t="str">
        <f t="shared" si="79"/>
        <v>ER-157</v>
      </c>
      <c r="M884">
        <f t="shared" si="80"/>
        <v>1119</v>
      </c>
      <c r="N884">
        <f t="shared" si="81"/>
        <v>6.1943447771219422E-4</v>
      </c>
      <c r="O884" t="str">
        <f t="shared" si="82"/>
        <v>ER-1571119</v>
      </c>
      <c r="P884" t="str">
        <f t="shared" si="83"/>
        <v/>
      </c>
    </row>
    <row r="885" spans="1:16" x14ac:dyDescent="0.25">
      <c r="A885">
        <v>68</v>
      </c>
      <c r="B885">
        <v>90</v>
      </c>
      <c r="C885" t="s">
        <v>1774</v>
      </c>
      <c r="D885">
        <v>0</v>
      </c>
      <c r="E885">
        <v>2.2599999999999998</v>
      </c>
      <c r="F885" t="s">
        <v>109</v>
      </c>
      <c r="G885">
        <v>0.06</v>
      </c>
      <c r="H885" t="s">
        <v>26</v>
      </c>
      <c r="I885">
        <v>100</v>
      </c>
      <c r="K885">
        <f t="shared" si="78"/>
        <v>158</v>
      </c>
      <c r="L885" t="str">
        <f t="shared" si="79"/>
        <v>ER-158</v>
      </c>
      <c r="M885">
        <f t="shared" si="80"/>
        <v>8135.9999999999991</v>
      </c>
      <c r="N885">
        <f t="shared" si="81"/>
        <v>8.5195081189767135E-5</v>
      </c>
      <c r="O885" t="str">
        <f t="shared" si="82"/>
        <v>ER-1588136</v>
      </c>
      <c r="P885" t="str">
        <f t="shared" si="83"/>
        <v/>
      </c>
    </row>
    <row r="886" spans="1:16" x14ac:dyDescent="0.25">
      <c r="A886">
        <v>68</v>
      </c>
      <c r="B886">
        <v>91</v>
      </c>
      <c r="C886" t="s">
        <v>1773</v>
      </c>
      <c r="D886">
        <v>0</v>
      </c>
      <c r="E886">
        <v>36</v>
      </c>
      <c r="F886" t="s">
        <v>43</v>
      </c>
      <c r="G886">
        <v>1</v>
      </c>
      <c r="H886" t="s">
        <v>36</v>
      </c>
      <c r="I886">
        <v>100</v>
      </c>
      <c r="K886">
        <f t="shared" si="78"/>
        <v>159</v>
      </c>
      <c r="L886" t="str">
        <f t="shared" si="79"/>
        <v>ER-159</v>
      </c>
      <c r="M886">
        <f t="shared" si="80"/>
        <v>2160</v>
      </c>
      <c r="N886">
        <f t="shared" si="81"/>
        <v>3.2090147248145615E-4</v>
      </c>
      <c r="O886" t="str">
        <f t="shared" si="82"/>
        <v>ER-1592160</v>
      </c>
      <c r="P886" t="str">
        <f t="shared" si="83"/>
        <v/>
      </c>
    </row>
    <row r="887" spans="1:16" x14ac:dyDescent="0.25">
      <c r="A887">
        <v>68</v>
      </c>
      <c r="B887">
        <v>92</v>
      </c>
      <c r="C887" t="s">
        <v>1772</v>
      </c>
      <c r="D887">
        <v>0</v>
      </c>
      <c r="E887">
        <v>28.58</v>
      </c>
      <c r="F887" t="s">
        <v>109</v>
      </c>
      <c r="G887">
        <v>0.09</v>
      </c>
      <c r="H887" t="s">
        <v>26</v>
      </c>
      <c r="I887">
        <v>100</v>
      </c>
      <c r="K887">
        <f t="shared" si="78"/>
        <v>160</v>
      </c>
      <c r="L887" t="str">
        <f t="shared" si="79"/>
        <v>ER-160</v>
      </c>
      <c r="M887">
        <f t="shared" si="80"/>
        <v>102888</v>
      </c>
      <c r="N887">
        <f t="shared" si="81"/>
        <v>6.7369098491558323E-6</v>
      </c>
      <c r="O887" t="str">
        <f t="shared" si="82"/>
        <v>ER-160102888</v>
      </c>
      <c r="P887" t="str">
        <f t="shared" si="83"/>
        <v/>
      </c>
    </row>
    <row r="888" spans="1:16" x14ac:dyDescent="0.25">
      <c r="A888">
        <v>68</v>
      </c>
      <c r="B888">
        <v>93</v>
      </c>
      <c r="C888" t="s">
        <v>1776</v>
      </c>
      <c r="D888">
        <v>0</v>
      </c>
      <c r="E888">
        <v>3.21</v>
      </c>
      <c r="F888" t="s">
        <v>109</v>
      </c>
      <c r="G888">
        <v>0.03</v>
      </c>
      <c r="H888" t="s">
        <v>36</v>
      </c>
      <c r="I888">
        <v>100</v>
      </c>
      <c r="K888">
        <f t="shared" si="78"/>
        <v>161</v>
      </c>
      <c r="L888" t="str">
        <f t="shared" si="79"/>
        <v>ER-161</v>
      </c>
      <c r="M888">
        <f t="shared" si="80"/>
        <v>11556</v>
      </c>
      <c r="N888">
        <f t="shared" si="81"/>
        <v>5.9981583641393672E-5</v>
      </c>
      <c r="O888" t="str">
        <f t="shared" si="82"/>
        <v>ER-16111556</v>
      </c>
      <c r="P888" t="str">
        <f t="shared" si="83"/>
        <v/>
      </c>
    </row>
    <row r="889" spans="1:16" x14ac:dyDescent="0.25">
      <c r="A889">
        <v>68</v>
      </c>
      <c r="B889">
        <v>95</v>
      </c>
      <c r="C889" t="s">
        <v>1775</v>
      </c>
      <c r="D889">
        <v>0</v>
      </c>
      <c r="E889">
        <v>75</v>
      </c>
      <c r="F889" t="s">
        <v>43</v>
      </c>
      <c r="G889">
        <v>0.4</v>
      </c>
      <c r="H889" t="s">
        <v>36</v>
      </c>
      <c r="I889">
        <v>100</v>
      </c>
      <c r="K889">
        <f t="shared" si="78"/>
        <v>163</v>
      </c>
      <c r="L889" t="str">
        <f t="shared" si="79"/>
        <v>ER-163</v>
      </c>
      <c r="M889">
        <f t="shared" si="80"/>
        <v>4500</v>
      </c>
      <c r="N889">
        <f t="shared" si="81"/>
        <v>1.5403270679109895E-4</v>
      </c>
      <c r="O889" t="str">
        <f t="shared" si="82"/>
        <v>ER-1634500</v>
      </c>
      <c r="P889" t="str">
        <f t="shared" si="83"/>
        <v/>
      </c>
    </row>
    <row r="890" spans="1:16" x14ac:dyDescent="0.25">
      <c r="A890">
        <v>68</v>
      </c>
      <c r="B890">
        <v>97</v>
      </c>
      <c r="C890" t="s">
        <v>1778</v>
      </c>
      <c r="D890">
        <v>0</v>
      </c>
      <c r="E890">
        <v>10.36</v>
      </c>
      <c r="F890" t="s">
        <v>109</v>
      </c>
      <c r="G890">
        <v>0.04</v>
      </c>
      <c r="H890" t="s">
        <v>26</v>
      </c>
      <c r="I890">
        <v>100</v>
      </c>
      <c r="K890">
        <f t="shared" si="78"/>
        <v>165</v>
      </c>
      <c r="L890" t="str">
        <f t="shared" si="79"/>
        <v>ER-165</v>
      </c>
      <c r="M890">
        <f t="shared" si="80"/>
        <v>37296</v>
      </c>
      <c r="N890">
        <f t="shared" si="81"/>
        <v>1.8585027363790896E-5</v>
      </c>
      <c r="O890" t="str">
        <f t="shared" si="82"/>
        <v>ER-16537296</v>
      </c>
      <c r="P890" t="str">
        <f t="shared" si="83"/>
        <v/>
      </c>
    </row>
    <row r="891" spans="1:16" x14ac:dyDescent="0.25">
      <c r="A891">
        <v>68</v>
      </c>
      <c r="B891">
        <v>99</v>
      </c>
      <c r="C891" t="s">
        <v>1777</v>
      </c>
      <c r="D891">
        <v>0.20780099999999899</v>
      </c>
      <c r="E891">
        <v>2.2690000000000001</v>
      </c>
      <c r="F891" t="s">
        <v>11</v>
      </c>
      <c r="G891">
        <v>6.0000000000000001E-3</v>
      </c>
      <c r="H891" t="s">
        <v>77</v>
      </c>
      <c r="I891">
        <v>100</v>
      </c>
      <c r="K891">
        <f t="shared" si="78"/>
        <v>167</v>
      </c>
      <c r="L891" t="str">
        <f t="shared" si="79"/>
        <v>ER-167M</v>
      </c>
      <c r="M891">
        <f t="shared" si="80"/>
        <v>2.2690000000000001</v>
      </c>
      <c r="N891">
        <f t="shared" si="81"/>
        <v>0.30548575608635753</v>
      </c>
      <c r="O891" t="str">
        <f t="shared" si="82"/>
        <v>ER-167M2.269</v>
      </c>
      <c r="P891" t="str">
        <f t="shared" si="83"/>
        <v/>
      </c>
    </row>
    <row r="892" spans="1:16" x14ac:dyDescent="0.25">
      <c r="A892">
        <v>68</v>
      </c>
      <c r="B892">
        <v>101</v>
      </c>
      <c r="C892" t="s">
        <v>1758</v>
      </c>
      <c r="D892">
        <v>0</v>
      </c>
      <c r="E892">
        <v>9.39</v>
      </c>
      <c r="F892" t="s">
        <v>25</v>
      </c>
      <c r="G892">
        <v>0.02</v>
      </c>
      <c r="H892" t="s">
        <v>12</v>
      </c>
      <c r="I892">
        <v>100</v>
      </c>
      <c r="K892">
        <f t="shared" si="78"/>
        <v>169</v>
      </c>
      <c r="L892" t="str">
        <f t="shared" si="79"/>
        <v>ER-169</v>
      </c>
      <c r="M892">
        <f t="shared" si="80"/>
        <v>811296</v>
      </c>
      <c r="N892">
        <f t="shared" si="81"/>
        <v>8.5437026752251372E-7</v>
      </c>
      <c r="O892" t="str">
        <f t="shared" si="82"/>
        <v>ER-169811296</v>
      </c>
      <c r="P892" t="str">
        <f t="shared" si="83"/>
        <v/>
      </c>
    </row>
    <row r="893" spans="1:16" x14ac:dyDescent="0.25">
      <c r="A893">
        <v>68</v>
      </c>
      <c r="B893">
        <v>103</v>
      </c>
      <c r="C893" t="s">
        <v>1757</v>
      </c>
      <c r="D893">
        <v>0</v>
      </c>
      <c r="E893">
        <v>7.516</v>
      </c>
      <c r="F893" t="s">
        <v>109</v>
      </c>
      <c r="G893">
        <v>2E-3</v>
      </c>
      <c r="H893" t="s">
        <v>12</v>
      </c>
      <c r="I893">
        <v>100</v>
      </c>
      <c r="K893">
        <f t="shared" si="78"/>
        <v>171</v>
      </c>
      <c r="L893" t="str">
        <f t="shared" si="79"/>
        <v>ER-171</v>
      </c>
      <c r="M893">
        <f t="shared" si="80"/>
        <v>27057.599999999999</v>
      </c>
      <c r="N893">
        <f t="shared" si="81"/>
        <v>2.5617467201819281E-5</v>
      </c>
      <c r="O893" t="str">
        <f t="shared" si="82"/>
        <v>ER-17127057.6</v>
      </c>
      <c r="P893" t="str">
        <f t="shared" si="83"/>
        <v/>
      </c>
    </row>
    <row r="894" spans="1:16" x14ac:dyDescent="0.25">
      <c r="A894">
        <v>68</v>
      </c>
      <c r="B894">
        <v>104</v>
      </c>
      <c r="C894" t="s">
        <v>1756</v>
      </c>
      <c r="D894">
        <v>0</v>
      </c>
      <c r="E894">
        <v>49.3</v>
      </c>
      <c r="F894" t="s">
        <v>109</v>
      </c>
      <c r="G894">
        <v>0.3</v>
      </c>
      <c r="H894" t="s">
        <v>12</v>
      </c>
      <c r="I894">
        <v>100</v>
      </c>
      <c r="K894">
        <f t="shared" si="78"/>
        <v>172</v>
      </c>
      <c r="L894" t="str">
        <f t="shared" si="79"/>
        <v>ER-172</v>
      </c>
      <c r="M894">
        <f t="shared" si="80"/>
        <v>177480</v>
      </c>
      <c r="N894">
        <f t="shared" si="81"/>
        <v>3.9054945940948014E-6</v>
      </c>
      <c r="O894" t="str">
        <f t="shared" si="82"/>
        <v>ER-172177480</v>
      </c>
      <c r="P894" t="str">
        <f t="shared" si="83"/>
        <v/>
      </c>
    </row>
    <row r="895" spans="1:16" x14ac:dyDescent="0.25">
      <c r="A895">
        <v>68</v>
      </c>
      <c r="B895">
        <v>105</v>
      </c>
      <c r="C895" t="s">
        <v>1755</v>
      </c>
      <c r="D895">
        <v>0</v>
      </c>
      <c r="E895">
        <v>1.4</v>
      </c>
      <c r="F895" t="s">
        <v>43</v>
      </c>
      <c r="G895">
        <v>0.1</v>
      </c>
      <c r="H895" t="s">
        <v>12</v>
      </c>
      <c r="I895">
        <v>100</v>
      </c>
      <c r="K895">
        <f t="shared" si="78"/>
        <v>173</v>
      </c>
      <c r="L895" t="str">
        <f t="shared" si="79"/>
        <v>ER-173</v>
      </c>
      <c r="M895">
        <f t="shared" si="80"/>
        <v>84</v>
      </c>
      <c r="N895">
        <f t="shared" si="81"/>
        <v>8.2517521495231588E-3</v>
      </c>
      <c r="O895" t="str">
        <f t="shared" si="82"/>
        <v>ER-17384</v>
      </c>
      <c r="P895" t="str">
        <f t="shared" si="83"/>
        <v/>
      </c>
    </row>
    <row r="896" spans="1:16" x14ac:dyDescent="0.25">
      <c r="A896">
        <v>68</v>
      </c>
      <c r="B896">
        <v>106</v>
      </c>
      <c r="C896" t="s">
        <v>1754</v>
      </c>
      <c r="D896">
        <v>0</v>
      </c>
      <c r="E896">
        <v>3.2</v>
      </c>
      <c r="F896" t="s">
        <v>43</v>
      </c>
      <c r="G896">
        <v>0.2</v>
      </c>
      <c r="H896" t="s">
        <v>12</v>
      </c>
      <c r="I896">
        <v>100</v>
      </c>
      <c r="K896">
        <f t="shared" si="78"/>
        <v>174</v>
      </c>
      <c r="L896" t="str">
        <f t="shared" si="79"/>
        <v>ER-174</v>
      </c>
      <c r="M896">
        <f t="shared" si="80"/>
        <v>192</v>
      </c>
      <c r="N896">
        <f t="shared" si="81"/>
        <v>3.6101415654163816E-3</v>
      </c>
      <c r="O896" t="str">
        <f t="shared" si="82"/>
        <v>ER-174192</v>
      </c>
      <c r="P896" t="str">
        <f t="shared" si="83"/>
        <v/>
      </c>
    </row>
    <row r="897" spans="1:16" x14ac:dyDescent="0.25">
      <c r="A897">
        <v>68</v>
      </c>
      <c r="B897">
        <v>106</v>
      </c>
      <c r="C897" t="s">
        <v>1754</v>
      </c>
      <c r="D897">
        <v>1.1114999999999999</v>
      </c>
      <c r="E897">
        <v>3.9</v>
      </c>
      <c r="F897" t="s">
        <v>11</v>
      </c>
      <c r="G897">
        <v>0.31</v>
      </c>
      <c r="H897" t="s">
        <v>77</v>
      </c>
      <c r="I897">
        <v>100</v>
      </c>
      <c r="K897">
        <f t="shared" si="78"/>
        <v>174</v>
      </c>
      <c r="L897" t="str">
        <f t="shared" si="79"/>
        <v>ER-174M</v>
      </c>
      <c r="M897">
        <f t="shared" si="80"/>
        <v>3.9</v>
      </c>
      <c r="N897">
        <f t="shared" si="81"/>
        <v>0.17773004629742187</v>
      </c>
      <c r="O897" t="str">
        <f t="shared" si="82"/>
        <v>ER-174M3.9</v>
      </c>
      <c r="P897" t="str">
        <f t="shared" si="83"/>
        <v/>
      </c>
    </row>
    <row r="898" spans="1:16" x14ac:dyDescent="0.25">
      <c r="A898">
        <v>68</v>
      </c>
      <c r="B898">
        <v>107</v>
      </c>
      <c r="C898" t="s">
        <v>1753</v>
      </c>
      <c r="D898">
        <v>0</v>
      </c>
      <c r="E898">
        <v>1.2</v>
      </c>
      <c r="F898" t="s">
        <v>43</v>
      </c>
      <c r="G898">
        <v>0.3</v>
      </c>
      <c r="H898" t="s">
        <v>12</v>
      </c>
      <c r="I898">
        <v>100</v>
      </c>
      <c r="K898">
        <f t="shared" ref="K898:K961" si="84">A898+B898</f>
        <v>175</v>
      </c>
      <c r="L898" t="str">
        <f t="shared" ref="L898:L961" si="85">UPPER(SUBSTITUTE(C898,K898,""))&amp;"-"&amp;K898&amp;IF(H898="IT","M","")</f>
        <v>ER-175</v>
      </c>
      <c r="M898">
        <f t="shared" ref="M898:M961" si="86">E898*VLOOKUP(F898,_TimeConvert,2,FALSE)</f>
        <v>72</v>
      </c>
      <c r="N898">
        <f t="shared" ref="N898:N961" si="87">LN(2)/M898</f>
        <v>9.6270441744436847E-3</v>
      </c>
      <c r="O898" t="str">
        <f t="shared" ref="O898:O961" si="88">L898&amp;M898</f>
        <v>ER-17572</v>
      </c>
      <c r="P898" t="str">
        <f t="shared" ref="P898:P961" si="89">IF(AND(RIGHT(L899,1)="M",M898=M899),"Delete","")</f>
        <v/>
      </c>
    </row>
    <row r="899" spans="1:16" x14ac:dyDescent="0.25">
      <c r="A899">
        <v>99</v>
      </c>
      <c r="B899">
        <v>141</v>
      </c>
      <c r="C899" t="s">
        <v>2728</v>
      </c>
      <c r="D899">
        <v>0</v>
      </c>
      <c r="E899">
        <v>6.7</v>
      </c>
      <c r="F899" t="s">
        <v>11</v>
      </c>
      <c r="G899">
        <v>1.3</v>
      </c>
      <c r="H899" t="s">
        <v>27</v>
      </c>
      <c r="I899">
        <v>70</v>
      </c>
      <c r="J899">
        <v>10</v>
      </c>
      <c r="K899">
        <f t="shared" si="84"/>
        <v>240</v>
      </c>
      <c r="L899" t="str">
        <f t="shared" si="85"/>
        <v>ES-240</v>
      </c>
      <c r="M899">
        <f t="shared" si="86"/>
        <v>6.7</v>
      </c>
      <c r="N899">
        <f t="shared" si="87"/>
        <v>0.10345480306864854</v>
      </c>
      <c r="O899" t="str">
        <f t="shared" si="88"/>
        <v>ES-2406.7</v>
      </c>
      <c r="P899" t="str">
        <f t="shared" si="89"/>
        <v/>
      </c>
    </row>
    <row r="900" spans="1:16" x14ac:dyDescent="0.25">
      <c r="A900">
        <v>99</v>
      </c>
      <c r="B900">
        <v>142</v>
      </c>
      <c r="C900" t="s">
        <v>2729</v>
      </c>
      <c r="D900">
        <v>0</v>
      </c>
      <c r="E900">
        <v>4.3</v>
      </c>
      <c r="F900" t="s">
        <v>11</v>
      </c>
      <c r="G900">
        <f>2.4-1.2</f>
        <v>1.2</v>
      </c>
      <c r="H900" t="s">
        <v>27</v>
      </c>
      <c r="K900">
        <f t="shared" si="84"/>
        <v>241</v>
      </c>
      <c r="L900" t="str">
        <f t="shared" si="85"/>
        <v>ES-241</v>
      </c>
      <c r="M900">
        <f t="shared" si="86"/>
        <v>4.3</v>
      </c>
      <c r="N900">
        <f t="shared" si="87"/>
        <v>0.16119701873487099</v>
      </c>
      <c r="O900" t="str">
        <f t="shared" si="88"/>
        <v>ES-2414.3</v>
      </c>
      <c r="P900" t="str">
        <f t="shared" si="89"/>
        <v/>
      </c>
    </row>
    <row r="901" spans="1:16" x14ac:dyDescent="0.25">
      <c r="A901">
        <v>99</v>
      </c>
      <c r="B901">
        <v>143</v>
      </c>
      <c r="C901" t="s">
        <v>2724</v>
      </c>
      <c r="D901">
        <v>0</v>
      </c>
      <c r="E901">
        <v>17.8</v>
      </c>
      <c r="F901" t="s">
        <v>11</v>
      </c>
      <c r="G901">
        <v>1.6</v>
      </c>
      <c r="H901" t="s">
        <v>27</v>
      </c>
      <c r="I901">
        <v>57</v>
      </c>
      <c r="J901">
        <v>3</v>
      </c>
      <c r="K901">
        <f t="shared" si="84"/>
        <v>242</v>
      </c>
      <c r="L901" t="str">
        <f t="shared" si="85"/>
        <v>ES-242</v>
      </c>
      <c r="M901">
        <f t="shared" si="86"/>
        <v>17.8</v>
      </c>
      <c r="N901">
        <f t="shared" si="87"/>
        <v>3.8940852840446363E-2</v>
      </c>
      <c r="O901" t="str">
        <f t="shared" si="88"/>
        <v>ES-24217.8</v>
      </c>
      <c r="P901" t="str">
        <f t="shared" si="89"/>
        <v/>
      </c>
    </row>
    <row r="902" spans="1:16" x14ac:dyDescent="0.25">
      <c r="A902">
        <v>99</v>
      </c>
      <c r="B902">
        <v>144</v>
      </c>
      <c r="C902" t="s">
        <v>2725</v>
      </c>
      <c r="D902">
        <v>0</v>
      </c>
      <c r="E902">
        <v>22</v>
      </c>
      <c r="F902" t="s">
        <v>11</v>
      </c>
      <c r="G902">
        <v>1</v>
      </c>
      <c r="H902" t="s">
        <v>27</v>
      </c>
      <c r="I902">
        <v>61</v>
      </c>
      <c r="J902">
        <v>6</v>
      </c>
      <c r="K902">
        <f t="shared" si="84"/>
        <v>243</v>
      </c>
      <c r="L902" t="str">
        <f t="shared" si="85"/>
        <v>ES-243</v>
      </c>
      <c r="M902">
        <f t="shared" si="86"/>
        <v>22</v>
      </c>
      <c r="N902">
        <f t="shared" si="87"/>
        <v>3.1506690025452061E-2</v>
      </c>
      <c r="O902" t="str">
        <f t="shared" si="88"/>
        <v>ES-24322</v>
      </c>
      <c r="P902" t="str">
        <f t="shared" si="89"/>
        <v/>
      </c>
    </row>
    <row r="903" spans="1:16" x14ac:dyDescent="0.25">
      <c r="A903">
        <v>99</v>
      </c>
      <c r="B903">
        <v>145</v>
      </c>
      <c r="C903" t="s">
        <v>2726</v>
      </c>
      <c r="D903">
        <v>0</v>
      </c>
      <c r="E903">
        <v>37</v>
      </c>
      <c r="F903" t="s">
        <v>11</v>
      </c>
      <c r="G903">
        <v>4</v>
      </c>
      <c r="H903" t="s">
        <v>36</v>
      </c>
      <c r="I903">
        <v>96</v>
      </c>
      <c r="K903">
        <f t="shared" si="84"/>
        <v>244</v>
      </c>
      <c r="L903" t="str">
        <f t="shared" si="85"/>
        <v>ES-244</v>
      </c>
      <c r="M903">
        <f t="shared" si="86"/>
        <v>37</v>
      </c>
      <c r="N903">
        <f t="shared" si="87"/>
        <v>1.8733707582701223E-2</v>
      </c>
      <c r="O903" t="str">
        <f t="shared" si="88"/>
        <v>ES-24437</v>
      </c>
      <c r="P903" t="str">
        <f t="shared" si="89"/>
        <v/>
      </c>
    </row>
    <row r="904" spans="1:16" x14ac:dyDescent="0.25">
      <c r="A904">
        <v>99</v>
      </c>
      <c r="B904">
        <v>146</v>
      </c>
      <c r="C904" t="s">
        <v>2727</v>
      </c>
      <c r="D904">
        <v>0</v>
      </c>
      <c r="E904">
        <v>1.1200000000000001</v>
      </c>
      <c r="F904" t="s">
        <v>43</v>
      </c>
      <c r="G904">
        <f>0.06-0.06</f>
        <v>0</v>
      </c>
      <c r="H904" t="s">
        <v>27</v>
      </c>
      <c r="I904">
        <v>54</v>
      </c>
      <c r="J904">
        <v>7</v>
      </c>
      <c r="K904">
        <f t="shared" si="84"/>
        <v>245</v>
      </c>
      <c r="L904" t="str">
        <f t="shared" si="85"/>
        <v>ES-245</v>
      </c>
      <c r="M904">
        <f t="shared" si="86"/>
        <v>67.2</v>
      </c>
      <c r="N904">
        <f t="shared" si="87"/>
        <v>1.0314690186903947E-2</v>
      </c>
      <c r="O904" t="str">
        <f t="shared" si="88"/>
        <v>ES-24567.2</v>
      </c>
      <c r="P904" t="str">
        <f t="shared" si="89"/>
        <v/>
      </c>
    </row>
    <row r="905" spans="1:16" x14ac:dyDescent="0.25">
      <c r="A905">
        <v>99</v>
      </c>
      <c r="B905">
        <v>147</v>
      </c>
      <c r="C905" t="s">
        <v>2721</v>
      </c>
      <c r="D905" t="s">
        <v>70</v>
      </c>
      <c r="E905">
        <v>7.5</v>
      </c>
      <c r="F905" t="s">
        <v>43</v>
      </c>
      <c r="G905">
        <v>0.5</v>
      </c>
      <c r="H905" t="s">
        <v>36</v>
      </c>
      <c r="I905">
        <v>90.1</v>
      </c>
      <c r="J905">
        <v>1.8</v>
      </c>
      <c r="K905">
        <f t="shared" si="84"/>
        <v>246</v>
      </c>
      <c r="L905" t="str">
        <f t="shared" si="85"/>
        <v>ES-246</v>
      </c>
      <c r="M905">
        <f t="shared" si="86"/>
        <v>450</v>
      </c>
      <c r="N905">
        <f t="shared" si="87"/>
        <v>1.5403270679109895E-3</v>
      </c>
      <c r="O905" t="str">
        <f t="shared" si="88"/>
        <v>ES-246450</v>
      </c>
      <c r="P905" t="str">
        <f t="shared" si="89"/>
        <v/>
      </c>
    </row>
    <row r="906" spans="1:16" x14ac:dyDescent="0.25">
      <c r="A906">
        <v>99</v>
      </c>
      <c r="B906">
        <v>148</v>
      </c>
      <c r="C906" t="s">
        <v>2722</v>
      </c>
      <c r="D906" t="s">
        <v>70</v>
      </c>
      <c r="E906">
        <v>4.55</v>
      </c>
      <c r="F906" t="s">
        <v>43</v>
      </c>
      <c r="G906">
        <v>0.26</v>
      </c>
      <c r="H906" t="s">
        <v>36</v>
      </c>
      <c r="I906">
        <v>93</v>
      </c>
      <c r="K906">
        <f t="shared" si="84"/>
        <v>247</v>
      </c>
      <c r="L906" t="str">
        <f t="shared" si="85"/>
        <v>ES-247</v>
      </c>
      <c r="M906">
        <f t="shared" si="86"/>
        <v>273</v>
      </c>
      <c r="N906">
        <f t="shared" si="87"/>
        <v>2.5390006613917409E-3</v>
      </c>
      <c r="O906" t="str">
        <f t="shared" si="88"/>
        <v>ES-247273</v>
      </c>
      <c r="P906" t="str">
        <f t="shared" si="89"/>
        <v/>
      </c>
    </row>
    <row r="907" spans="1:16" x14ac:dyDescent="0.25">
      <c r="A907">
        <v>99</v>
      </c>
      <c r="B907">
        <v>149</v>
      </c>
      <c r="C907" t="s">
        <v>2723</v>
      </c>
      <c r="D907">
        <v>0</v>
      </c>
      <c r="E907">
        <v>24</v>
      </c>
      <c r="F907" t="s">
        <v>43</v>
      </c>
      <c r="G907">
        <v>2</v>
      </c>
      <c r="H907" t="s">
        <v>36</v>
      </c>
      <c r="I907">
        <v>99.7</v>
      </c>
      <c r="K907">
        <f t="shared" si="84"/>
        <v>248</v>
      </c>
      <c r="L907" t="str">
        <f t="shared" si="85"/>
        <v>ES-248</v>
      </c>
      <c r="M907">
        <f t="shared" si="86"/>
        <v>1440</v>
      </c>
      <c r="N907">
        <f t="shared" si="87"/>
        <v>4.8135220872218423E-4</v>
      </c>
      <c r="O907" t="str">
        <f t="shared" si="88"/>
        <v>ES-2481440</v>
      </c>
      <c r="P907" t="str">
        <f t="shared" si="89"/>
        <v/>
      </c>
    </row>
    <row r="908" spans="1:16" x14ac:dyDescent="0.25">
      <c r="A908">
        <v>99</v>
      </c>
      <c r="B908">
        <v>150</v>
      </c>
      <c r="C908" t="s">
        <v>2735</v>
      </c>
      <c r="D908">
        <v>0</v>
      </c>
      <c r="E908">
        <v>102.2</v>
      </c>
      <c r="F908" t="s">
        <v>43</v>
      </c>
      <c r="G908">
        <v>0.6</v>
      </c>
      <c r="H908" t="s">
        <v>36</v>
      </c>
      <c r="I908">
        <v>99.43</v>
      </c>
      <c r="J908">
        <v>0.08</v>
      </c>
      <c r="K908">
        <f t="shared" si="84"/>
        <v>249</v>
      </c>
      <c r="L908" t="str">
        <f t="shared" si="85"/>
        <v>ES-249</v>
      </c>
      <c r="M908">
        <f t="shared" si="86"/>
        <v>6132</v>
      </c>
      <c r="N908">
        <f t="shared" si="87"/>
        <v>1.1303770067839942E-4</v>
      </c>
      <c r="O908" t="str">
        <f t="shared" si="88"/>
        <v>ES-2496132</v>
      </c>
      <c r="P908" t="str">
        <f t="shared" si="89"/>
        <v/>
      </c>
    </row>
    <row r="909" spans="1:16" x14ac:dyDescent="0.25">
      <c r="A909">
        <v>99</v>
      </c>
      <c r="B909">
        <v>151</v>
      </c>
      <c r="C909" t="s">
        <v>2736</v>
      </c>
      <c r="D909">
        <v>0</v>
      </c>
      <c r="E909">
        <v>8.5</v>
      </c>
      <c r="F909" t="s">
        <v>109</v>
      </c>
      <c r="G909">
        <v>0.1</v>
      </c>
      <c r="H909" t="s">
        <v>36</v>
      </c>
      <c r="I909">
        <v>97</v>
      </c>
      <c r="K909">
        <f t="shared" si="84"/>
        <v>250</v>
      </c>
      <c r="L909" t="str">
        <f t="shared" si="85"/>
        <v>ES-250</v>
      </c>
      <c r="M909">
        <f t="shared" si="86"/>
        <v>30600</v>
      </c>
      <c r="N909">
        <f t="shared" si="87"/>
        <v>2.2651868645749846E-5</v>
      </c>
      <c r="O909" t="str">
        <f t="shared" si="88"/>
        <v>ES-25030600</v>
      </c>
      <c r="P909" t="str">
        <f t="shared" si="89"/>
        <v/>
      </c>
    </row>
    <row r="910" spans="1:16" x14ac:dyDescent="0.25">
      <c r="A910">
        <v>99</v>
      </c>
      <c r="B910">
        <v>151</v>
      </c>
      <c r="C910" t="s">
        <v>2736</v>
      </c>
      <c r="D910" t="s">
        <v>70</v>
      </c>
      <c r="E910">
        <v>2.21</v>
      </c>
      <c r="F910" t="s">
        <v>109</v>
      </c>
      <c r="G910">
        <v>0.05</v>
      </c>
      <c r="H910" t="s">
        <v>36</v>
      </c>
      <c r="I910">
        <v>100</v>
      </c>
      <c r="K910">
        <f t="shared" si="84"/>
        <v>250</v>
      </c>
      <c r="L910" t="str">
        <f t="shared" si="85"/>
        <v>ES-250</v>
      </c>
      <c r="M910">
        <f t="shared" si="86"/>
        <v>7956</v>
      </c>
      <c r="N910">
        <f t="shared" si="87"/>
        <v>8.7122571714422491E-5</v>
      </c>
      <c r="O910" t="str">
        <f t="shared" si="88"/>
        <v>ES-2507956</v>
      </c>
      <c r="P910" t="str">
        <f t="shared" si="89"/>
        <v/>
      </c>
    </row>
    <row r="911" spans="1:16" x14ac:dyDescent="0.25">
      <c r="A911">
        <v>99</v>
      </c>
      <c r="B911">
        <v>152</v>
      </c>
      <c r="C911" t="s">
        <v>2737</v>
      </c>
      <c r="D911">
        <v>0</v>
      </c>
      <c r="E911">
        <v>33</v>
      </c>
      <c r="F911" t="s">
        <v>109</v>
      </c>
      <c r="G911">
        <v>1</v>
      </c>
      <c r="H911" t="s">
        <v>26</v>
      </c>
      <c r="I911">
        <v>99.5</v>
      </c>
      <c r="J911">
        <v>0.2</v>
      </c>
      <c r="K911">
        <f t="shared" si="84"/>
        <v>251</v>
      </c>
      <c r="L911" t="str">
        <f t="shared" si="85"/>
        <v>ES-251</v>
      </c>
      <c r="M911">
        <f t="shared" si="86"/>
        <v>118800</v>
      </c>
      <c r="N911">
        <f t="shared" si="87"/>
        <v>5.8345722269355664E-6</v>
      </c>
      <c r="O911" t="str">
        <f t="shared" si="88"/>
        <v>ES-251118800</v>
      </c>
      <c r="P911" t="str">
        <f t="shared" si="89"/>
        <v/>
      </c>
    </row>
    <row r="912" spans="1:16" x14ac:dyDescent="0.25">
      <c r="A912">
        <v>99</v>
      </c>
      <c r="B912">
        <v>153</v>
      </c>
      <c r="C912" t="s">
        <v>2738</v>
      </c>
      <c r="D912">
        <v>0</v>
      </c>
      <c r="E912">
        <v>471.7</v>
      </c>
      <c r="F912" t="s">
        <v>25</v>
      </c>
      <c r="G912">
        <v>1.9</v>
      </c>
      <c r="H912" t="s">
        <v>27</v>
      </c>
      <c r="I912">
        <v>78</v>
      </c>
      <c r="J912">
        <v>2</v>
      </c>
      <c r="K912">
        <f t="shared" si="84"/>
        <v>252</v>
      </c>
      <c r="L912" t="str">
        <f t="shared" si="85"/>
        <v>ES-252</v>
      </c>
      <c r="M912">
        <f t="shared" si="86"/>
        <v>40754880</v>
      </c>
      <c r="N912">
        <f t="shared" si="87"/>
        <v>1.7007710010677134E-8</v>
      </c>
      <c r="O912" t="str">
        <f t="shared" si="88"/>
        <v>ES-25240754880</v>
      </c>
      <c r="P912" t="str">
        <f t="shared" si="89"/>
        <v/>
      </c>
    </row>
    <row r="913" spans="1:16" x14ac:dyDescent="0.25">
      <c r="A913">
        <v>99</v>
      </c>
      <c r="B913">
        <v>154</v>
      </c>
      <c r="C913" t="s">
        <v>2731</v>
      </c>
      <c r="D913">
        <v>0</v>
      </c>
      <c r="E913">
        <v>20.466000000000001</v>
      </c>
      <c r="F913" t="s">
        <v>25</v>
      </c>
      <c r="G913">
        <v>2.3E-2</v>
      </c>
      <c r="H913" t="s">
        <v>27</v>
      </c>
      <c r="I913">
        <v>100</v>
      </c>
      <c r="K913">
        <f t="shared" si="84"/>
        <v>253</v>
      </c>
      <c r="L913" t="str">
        <f t="shared" si="85"/>
        <v>ES-253</v>
      </c>
      <c r="M913">
        <f t="shared" si="86"/>
        <v>1768262.4000000001</v>
      </c>
      <c r="N913">
        <f t="shared" si="87"/>
        <v>3.9199339450974314E-7</v>
      </c>
      <c r="O913" t="str">
        <f t="shared" si="88"/>
        <v>ES-2531768262.4</v>
      </c>
      <c r="P913" t="str">
        <f t="shared" si="89"/>
        <v/>
      </c>
    </row>
    <row r="914" spans="1:16" x14ac:dyDescent="0.25">
      <c r="A914">
        <v>99</v>
      </c>
      <c r="B914">
        <v>155</v>
      </c>
      <c r="C914" t="s">
        <v>2732</v>
      </c>
      <c r="D914">
        <v>0</v>
      </c>
      <c r="E914">
        <v>275.7</v>
      </c>
      <c r="F914" t="s">
        <v>25</v>
      </c>
      <c r="G914">
        <v>0.5</v>
      </c>
      <c r="H914" t="s">
        <v>27</v>
      </c>
      <c r="I914">
        <v>100</v>
      </c>
      <c r="K914">
        <f t="shared" si="84"/>
        <v>254</v>
      </c>
      <c r="L914" t="str">
        <f t="shared" si="85"/>
        <v>ES-254</v>
      </c>
      <c r="M914">
        <f t="shared" si="86"/>
        <v>23820480</v>
      </c>
      <c r="N914">
        <f t="shared" si="87"/>
        <v>2.9098791483628596E-8</v>
      </c>
      <c r="O914" t="str">
        <f t="shared" si="88"/>
        <v>ES-25423820480</v>
      </c>
      <c r="P914" t="str">
        <f t="shared" si="89"/>
        <v/>
      </c>
    </row>
    <row r="915" spans="1:16" x14ac:dyDescent="0.25">
      <c r="A915">
        <v>99</v>
      </c>
      <c r="B915">
        <v>155</v>
      </c>
      <c r="C915" t="s">
        <v>2732</v>
      </c>
      <c r="D915">
        <v>8.4199999999999997E-2</v>
      </c>
      <c r="E915">
        <v>39.200000000000003</v>
      </c>
      <c r="F915" t="s">
        <v>109</v>
      </c>
      <c r="G915">
        <v>0.3</v>
      </c>
      <c r="H915" t="s">
        <v>77</v>
      </c>
      <c r="I915">
        <v>3</v>
      </c>
      <c r="K915">
        <f t="shared" si="84"/>
        <v>254</v>
      </c>
      <c r="L915" t="str">
        <f t="shared" si="85"/>
        <v>ES-254M</v>
      </c>
      <c r="M915">
        <f t="shared" si="86"/>
        <v>141120</v>
      </c>
      <c r="N915">
        <f t="shared" si="87"/>
        <v>4.9117572318590224E-6</v>
      </c>
      <c r="O915" t="str">
        <f t="shared" si="88"/>
        <v>ES-254M141120</v>
      </c>
      <c r="P915" t="str">
        <f t="shared" si="89"/>
        <v/>
      </c>
    </row>
    <row r="916" spans="1:16" x14ac:dyDescent="0.25">
      <c r="A916">
        <v>99</v>
      </c>
      <c r="B916">
        <v>156</v>
      </c>
      <c r="C916" t="s">
        <v>2733</v>
      </c>
      <c r="D916">
        <v>0</v>
      </c>
      <c r="E916">
        <v>39.799999999999997</v>
      </c>
      <c r="F916" t="s">
        <v>25</v>
      </c>
      <c r="G916">
        <v>1.2</v>
      </c>
      <c r="H916" t="s">
        <v>12</v>
      </c>
      <c r="I916">
        <v>92</v>
      </c>
      <c r="J916">
        <v>0.4</v>
      </c>
      <c r="K916">
        <f t="shared" si="84"/>
        <v>255</v>
      </c>
      <c r="L916" t="str">
        <f t="shared" si="85"/>
        <v>ES-255</v>
      </c>
      <c r="M916">
        <f t="shared" si="86"/>
        <v>3438719.9999999995</v>
      </c>
      <c r="N916">
        <f t="shared" si="87"/>
        <v>2.0157127668433178E-7</v>
      </c>
      <c r="O916" t="str">
        <f t="shared" si="88"/>
        <v>ES-2553438720</v>
      </c>
      <c r="P916" t="str">
        <f t="shared" si="89"/>
        <v/>
      </c>
    </row>
    <row r="917" spans="1:16" x14ac:dyDescent="0.25">
      <c r="A917">
        <v>99</v>
      </c>
      <c r="B917">
        <v>157</v>
      </c>
      <c r="C917" t="s">
        <v>2734</v>
      </c>
      <c r="D917">
        <v>0</v>
      </c>
      <c r="E917">
        <v>25.4</v>
      </c>
      <c r="F917" t="s">
        <v>43</v>
      </c>
      <c r="G917">
        <v>1.2</v>
      </c>
      <c r="H917" t="s">
        <v>12</v>
      </c>
      <c r="I917">
        <v>100</v>
      </c>
      <c r="K917">
        <f t="shared" si="84"/>
        <v>256</v>
      </c>
      <c r="L917" t="str">
        <f t="shared" si="85"/>
        <v>ES-256</v>
      </c>
      <c r="M917">
        <f t="shared" si="86"/>
        <v>1524</v>
      </c>
      <c r="N917">
        <f t="shared" si="87"/>
        <v>4.5482098461938666E-4</v>
      </c>
      <c r="O917" t="str">
        <f t="shared" si="88"/>
        <v>ES-2561524</v>
      </c>
      <c r="P917" t="str">
        <f t="shared" si="89"/>
        <v/>
      </c>
    </row>
    <row r="918" spans="1:16" x14ac:dyDescent="0.25">
      <c r="A918">
        <v>99</v>
      </c>
      <c r="B918">
        <v>157</v>
      </c>
      <c r="C918" t="s">
        <v>2734</v>
      </c>
      <c r="D918" t="s">
        <v>70</v>
      </c>
      <c r="E918">
        <v>7.6</v>
      </c>
      <c r="F918" t="s">
        <v>109</v>
      </c>
      <c r="G918">
        <v>0</v>
      </c>
      <c r="H918" t="s">
        <v>12</v>
      </c>
      <c r="I918">
        <v>100</v>
      </c>
      <c r="K918">
        <f t="shared" si="84"/>
        <v>256</v>
      </c>
      <c r="L918" t="str">
        <f t="shared" si="85"/>
        <v>ES-256</v>
      </c>
      <c r="M918">
        <f t="shared" si="86"/>
        <v>27360</v>
      </c>
      <c r="N918">
        <f t="shared" si="87"/>
        <v>2.5334326774851802E-5</v>
      </c>
      <c r="O918" t="str">
        <f t="shared" si="88"/>
        <v>ES-25627360</v>
      </c>
      <c r="P918" t="str">
        <f t="shared" si="89"/>
        <v/>
      </c>
    </row>
    <row r="919" spans="1:16" x14ac:dyDescent="0.25">
      <c r="A919">
        <v>99</v>
      </c>
      <c r="B919">
        <v>158</v>
      </c>
      <c r="C919" t="s">
        <v>2730</v>
      </c>
      <c r="D919">
        <v>0</v>
      </c>
      <c r="E919">
        <v>7.7</v>
      </c>
      <c r="F919" t="s">
        <v>25</v>
      </c>
      <c r="G919">
        <v>0.2</v>
      </c>
      <c r="H919" t="s">
        <v>12</v>
      </c>
      <c r="I919">
        <v>100</v>
      </c>
      <c r="K919">
        <f t="shared" si="84"/>
        <v>257</v>
      </c>
      <c r="L919" t="str">
        <f t="shared" si="85"/>
        <v>ES-257</v>
      </c>
      <c r="M919">
        <f t="shared" si="86"/>
        <v>665280</v>
      </c>
      <c r="N919">
        <f t="shared" si="87"/>
        <v>1.0418878976670655E-6</v>
      </c>
      <c r="O919" t="str">
        <f t="shared" si="88"/>
        <v>ES-257665280</v>
      </c>
      <c r="P919" t="str">
        <f t="shared" si="89"/>
        <v/>
      </c>
    </row>
    <row r="920" spans="1:16" x14ac:dyDescent="0.25">
      <c r="A920">
        <v>63</v>
      </c>
      <c r="B920">
        <v>67</v>
      </c>
      <c r="C920" t="s">
        <v>1597</v>
      </c>
      <c r="D920">
        <v>0</v>
      </c>
      <c r="E920">
        <v>0.9</v>
      </c>
      <c r="F920" t="s">
        <v>17</v>
      </c>
      <c r="G920">
        <f>0.49-0.29</f>
        <v>0.2</v>
      </c>
      <c r="H920" t="s">
        <v>19</v>
      </c>
      <c r="I920">
        <v>100</v>
      </c>
      <c r="K920">
        <f t="shared" si="84"/>
        <v>130</v>
      </c>
      <c r="L920" t="str">
        <f t="shared" si="85"/>
        <v>EU-130</v>
      </c>
      <c r="M920">
        <f t="shared" si="86"/>
        <v>9.0000000000000008E-4</v>
      </c>
      <c r="N920">
        <f t="shared" si="87"/>
        <v>770.1635339554947</v>
      </c>
      <c r="O920" t="str">
        <f t="shared" si="88"/>
        <v>EU-1300.0009</v>
      </c>
      <c r="P920" t="str">
        <f t="shared" si="89"/>
        <v/>
      </c>
    </row>
    <row r="921" spans="1:16" x14ac:dyDescent="0.25">
      <c r="A921">
        <v>63</v>
      </c>
      <c r="B921">
        <v>68</v>
      </c>
      <c r="C921" t="s">
        <v>1598</v>
      </c>
      <c r="D921">
        <v>0</v>
      </c>
      <c r="E921">
        <v>17.8</v>
      </c>
      <c r="F921" t="s">
        <v>17</v>
      </c>
      <c r="G921">
        <v>1.9</v>
      </c>
      <c r="H921" t="s">
        <v>19</v>
      </c>
      <c r="K921">
        <f t="shared" si="84"/>
        <v>131</v>
      </c>
      <c r="L921" t="str">
        <f t="shared" si="85"/>
        <v>EU-131</v>
      </c>
      <c r="M921">
        <f t="shared" si="86"/>
        <v>1.78E-2</v>
      </c>
      <c r="N921">
        <f t="shared" si="87"/>
        <v>38.940852840446368</v>
      </c>
      <c r="O921" t="str">
        <f t="shared" si="88"/>
        <v>EU-1310.0178</v>
      </c>
      <c r="P921" t="str">
        <f t="shared" si="89"/>
        <v/>
      </c>
    </row>
    <row r="922" spans="1:16" x14ac:dyDescent="0.25">
      <c r="A922">
        <v>63</v>
      </c>
      <c r="B922">
        <v>71</v>
      </c>
      <c r="C922" t="s">
        <v>1601</v>
      </c>
      <c r="D922">
        <v>0</v>
      </c>
      <c r="E922">
        <v>0.5</v>
      </c>
      <c r="F922" t="s">
        <v>11</v>
      </c>
      <c r="G922">
        <v>0.2</v>
      </c>
      <c r="H922" t="s">
        <v>36</v>
      </c>
      <c r="I922">
        <v>100</v>
      </c>
      <c r="K922">
        <f t="shared" si="84"/>
        <v>134</v>
      </c>
      <c r="L922" t="str">
        <f t="shared" si="85"/>
        <v>EU-134</v>
      </c>
      <c r="M922">
        <f t="shared" si="86"/>
        <v>0.5</v>
      </c>
      <c r="N922">
        <f t="shared" si="87"/>
        <v>1.3862943611198906</v>
      </c>
      <c r="O922" t="str">
        <f t="shared" si="88"/>
        <v>EU-1340.5</v>
      </c>
      <c r="P922" t="str">
        <f t="shared" si="89"/>
        <v/>
      </c>
    </row>
    <row r="923" spans="1:16" x14ac:dyDescent="0.25">
      <c r="A923">
        <v>63</v>
      </c>
      <c r="B923">
        <v>72</v>
      </c>
      <c r="C923" t="s">
        <v>1602</v>
      </c>
      <c r="D923">
        <v>0</v>
      </c>
      <c r="E923">
        <v>1.5</v>
      </c>
      <c r="F923" t="s">
        <v>11</v>
      </c>
      <c r="G923">
        <v>0.2</v>
      </c>
      <c r="H923" t="s">
        <v>36</v>
      </c>
      <c r="I923">
        <v>100</v>
      </c>
      <c r="K923">
        <f t="shared" si="84"/>
        <v>135</v>
      </c>
      <c r="L923" t="str">
        <f t="shared" si="85"/>
        <v>EU-135</v>
      </c>
      <c r="M923">
        <f t="shared" si="86"/>
        <v>1.5</v>
      </c>
      <c r="N923">
        <f t="shared" si="87"/>
        <v>0.46209812037329684</v>
      </c>
      <c r="O923" t="str">
        <f t="shared" si="88"/>
        <v>EU-1351.5</v>
      </c>
      <c r="P923" t="str">
        <f t="shared" si="89"/>
        <v/>
      </c>
    </row>
    <row r="924" spans="1:16" x14ac:dyDescent="0.25">
      <c r="A924">
        <v>63</v>
      </c>
      <c r="B924">
        <v>73</v>
      </c>
      <c r="C924" t="s">
        <v>1603</v>
      </c>
      <c r="D924" t="s">
        <v>70</v>
      </c>
      <c r="E924">
        <v>3.3</v>
      </c>
      <c r="F924" t="s">
        <v>11</v>
      </c>
      <c r="G924">
        <v>0.3</v>
      </c>
      <c r="H924" t="s">
        <v>36</v>
      </c>
      <c r="I924">
        <v>100</v>
      </c>
      <c r="K924">
        <f t="shared" si="84"/>
        <v>136</v>
      </c>
      <c r="L924" t="str">
        <f t="shared" si="85"/>
        <v>EU-136</v>
      </c>
      <c r="M924">
        <f t="shared" si="86"/>
        <v>3.3</v>
      </c>
      <c r="N924">
        <f t="shared" si="87"/>
        <v>0.21004460016968041</v>
      </c>
      <c r="O924" t="str">
        <f t="shared" si="88"/>
        <v>EU-1363.3</v>
      </c>
      <c r="P924" t="str">
        <f t="shared" si="89"/>
        <v/>
      </c>
    </row>
    <row r="925" spans="1:16" x14ac:dyDescent="0.25">
      <c r="A925">
        <v>63</v>
      </c>
      <c r="B925">
        <v>73</v>
      </c>
      <c r="C925" t="s">
        <v>1603</v>
      </c>
      <c r="D925" t="s">
        <v>70</v>
      </c>
      <c r="E925">
        <v>3.8</v>
      </c>
      <c r="F925" t="s">
        <v>11</v>
      </c>
      <c r="G925">
        <v>0.3</v>
      </c>
      <c r="H925" t="s">
        <v>36</v>
      </c>
      <c r="I925">
        <v>100</v>
      </c>
      <c r="K925">
        <f t="shared" si="84"/>
        <v>136</v>
      </c>
      <c r="L925" t="str">
        <f t="shared" si="85"/>
        <v>EU-136</v>
      </c>
      <c r="M925">
        <f t="shared" si="86"/>
        <v>3.8</v>
      </c>
      <c r="N925">
        <f t="shared" si="87"/>
        <v>0.18240715277893299</v>
      </c>
      <c r="O925" t="str">
        <f t="shared" si="88"/>
        <v>EU-1363.8</v>
      </c>
      <c r="P925" t="str">
        <f t="shared" si="89"/>
        <v/>
      </c>
    </row>
    <row r="926" spans="1:16" x14ac:dyDescent="0.25">
      <c r="A926">
        <v>63</v>
      </c>
      <c r="B926">
        <v>74</v>
      </c>
      <c r="C926" t="s">
        <v>1604</v>
      </c>
      <c r="D926">
        <v>0</v>
      </c>
      <c r="E926">
        <v>11</v>
      </c>
      <c r="F926" t="s">
        <v>11</v>
      </c>
      <c r="G926">
        <v>2</v>
      </c>
      <c r="H926" t="s">
        <v>36</v>
      </c>
      <c r="I926">
        <v>100</v>
      </c>
      <c r="K926">
        <f t="shared" si="84"/>
        <v>137</v>
      </c>
      <c r="L926" t="str">
        <f t="shared" si="85"/>
        <v>EU-137</v>
      </c>
      <c r="M926">
        <f t="shared" si="86"/>
        <v>11</v>
      </c>
      <c r="N926">
        <f t="shared" si="87"/>
        <v>6.3013380050904122E-2</v>
      </c>
      <c r="O926" t="str">
        <f t="shared" si="88"/>
        <v>EU-13711</v>
      </c>
      <c r="P926" t="str">
        <f t="shared" si="89"/>
        <v/>
      </c>
    </row>
    <row r="927" spans="1:16" x14ac:dyDescent="0.25">
      <c r="A927">
        <v>63</v>
      </c>
      <c r="B927">
        <v>75</v>
      </c>
      <c r="C927" t="s">
        <v>1605</v>
      </c>
      <c r="D927">
        <v>0</v>
      </c>
      <c r="E927">
        <v>12.1</v>
      </c>
      <c r="F927" t="s">
        <v>11</v>
      </c>
      <c r="G927">
        <v>0.5</v>
      </c>
      <c r="H927" t="s">
        <v>36</v>
      </c>
      <c r="I927">
        <v>100</v>
      </c>
      <c r="K927">
        <f t="shared" si="84"/>
        <v>138</v>
      </c>
      <c r="L927" t="str">
        <f t="shared" si="85"/>
        <v>EU-138</v>
      </c>
      <c r="M927">
        <f t="shared" si="86"/>
        <v>12.1</v>
      </c>
      <c r="N927">
        <f t="shared" si="87"/>
        <v>5.728489095536738E-2</v>
      </c>
      <c r="O927" t="str">
        <f t="shared" si="88"/>
        <v>EU-13812.1</v>
      </c>
      <c r="P927" t="str">
        <f t="shared" si="89"/>
        <v/>
      </c>
    </row>
    <row r="928" spans="1:16" x14ac:dyDescent="0.25">
      <c r="A928">
        <v>63</v>
      </c>
      <c r="B928">
        <v>76</v>
      </c>
      <c r="C928" t="s">
        <v>1606</v>
      </c>
      <c r="D928">
        <v>0</v>
      </c>
      <c r="E928">
        <v>17.899999999999999</v>
      </c>
      <c r="F928" t="s">
        <v>11</v>
      </c>
      <c r="G928">
        <v>0.6</v>
      </c>
      <c r="H928" t="s">
        <v>36</v>
      </c>
      <c r="I928">
        <v>100</v>
      </c>
      <c r="K928">
        <f t="shared" si="84"/>
        <v>139</v>
      </c>
      <c r="L928" t="str">
        <f t="shared" si="85"/>
        <v>EU-139</v>
      </c>
      <c r="M928">
        <f t="shared" si="86"/>
        <v>17.899999999999999</v>
      </c>
      <c r="N928">
        <f t="shared" si="87"/>
        <v>3.8723306176533259E-2</v>
      </c>
      <c r="O928" t="str">
        <f t="shared" si="88"/>
        <v>EU-13917.9</v>
      </c>
      <c r="P928" t="str">
        <f t="shared" si="89"/>
        <v/>
      </c>
    </row>
    <row r="929" spans="1:16" x14ac:dyDescent="0.25">
      <c r="A929">
        <v>63</v>
      </c>
      <c r="B929">
        <v>77</v>
      </c>
      <c r="C929" t="s">
        <v>1607</v>
      </c>
      <c r="D929">
        <v>0</v>
      </c>
      <c r="E929">
        <v>1.51</v>
      </c>
      <c r="F929" t="s">
        <v>11</v>
      </c>
      <c r="G929">
        <v>0.02</v>
      </c>
      <c r="H929" t="s">
        <v>36</v>
      </c>
      <c r="I929">
        <v>100</v>
      </c>
      <c r="K929">
        <f t="shared" si="84"/>
        <v>140</v>
      </c>
      <c r="L929" t="str">
        <f t="shared" si="85"/>
        <v>EU-140</v>
      </c>
      <c r="M929">
        <f t="shared" si="86"/>
        <v>1.51</v>
      </c>
      <c r="N929">
        <f t="shared" si="87"/>
        <v>0.45903786792049356</v>
      </c>
      <c r="O929" t="str">
        <f t="shared" si="88"/>
        <v>EU-1401.51</v>
      </c>
      <c r="P929" t="str">
        <f t="shared" si="89"/>
        <v/>
      </c>
    </row>
    <row r="930" spans="1:16" x14ac:dyDescent="0.25">
      <c r="A930">
        <v>63</v>
      </c>
      <c r="B930">
        <v>77</v>
      </c>
      <c r="C930" t="s">
        <v>1607</v>
      </c>
      <c r="D930">
        <v>0.21</v>
      </c>
      <c r="E930">
        <v>125</v>
      </c>
      <c r="F930" t="s">
        <v>17</v>
      </c>
      <c r="G930">
        <v>2</v>
      </c>
      <c r="H930" t="s">
        <v>77</v>
      </c>
      <c r="I930">
        <v>99</v>
      </c>
      <c r="K930">
        <f t="shared" si="84"/>
        <v>140</v>
      </c>
      <c r="L930" t="str">
        <f t="shared" si="85"/>
        <v>EU-140M</v>
      </c>
      <c r="M930">
        <f t="shared" si="86"/>
        <v>0.125</v>
      </c>
      <c r="N930">
        <f t="shared" si="87"/>
        <v>5.5451774444795623</v>
      </c>
      <c r="O930" t="str">
        <f t="shared" si="88"/>
        <v>EU-140M0.125</v>
      </c>
      <c r="P930" t="str">
        <f t="shared" si="89"/>
        <v/>
      </c>
    </row>
    <row r="931" spans="1:16" x14ac:dyDescent="0.25">
      <c r="A931">
        <v>63</v>
      </c>
      <c r="B931">
        <v>78</v>
      </c>
      <c r="C931" t="s">
        <v>1599</v>
      </c>
      <c r="D931">
        <v>0</v>
      </c>
      <c r="E931">
        <v>40.700000000000003</v>
      </c>
      <c r="F931" t="s">
        <v>11</v>
      </c>
      <c r="G931">
        <v>0.7</v>
      </c>
      <c r="H931" t="s">
        <v>36</v>
      </c>
      <c r="I931">
        <v>100</v>
      </c>
      <c r="K931">
        <f t="shared" si="84"/>
        <v>141</v>
      </c>
      <c r="L931" t="str">
        <f t="shared" si="85"/>
        <v>EU-141</v>
      </c>
      <c r="M931">
        <f t="shared" si="86"/>
        <v>40.700000000000003</v>
      </c>
      <c r="N931">
        <f t="shared" si="87"/>
        <v>1.7030643257001113E-2</v>
      </c>
      <c r="O931" t="str">
        <f t="shared" si="88"/>
        <v>EU-14140.7</v>
      </c>
      <c r="P931" t="str">
        <f t="shared" si="89"/>
        <v/>
      </c>
    </row>
    <row r="932" spans="1:16" x14ac:dyDescent="0.25">
      <c r="A932">
        <v>63</v>
      </c>
      <c r="B932">
        <v>78</v>
      </c>
      <c r="C932" t="s">
        <v>1599</v>
      </c>
      <c r="D932">
        <v>9.6449999999999994E-2</v>
      </c>
      <c r="E932">
        <v>3</v>
      </c>
      <c r="F932" t="s">
        <v>11</v>
      </c>
      <c r="G932">
        <v>0.3</v>
      </c>
      <c r="H932" t="s">
        <v>77</v>
      </c>
      <c r="I932">
        <v>87</v>
      </c>
      <c r="K932">
        <f t="shared" si="84"/>
        <v>141</v>
      </c>
      <c r="L932" t="str">
        <f t="shared" si="85"/>
        <v>EU-141M</v>
      </c>
      <c r="M932">
        <f t="shared" si="86"/>
        <v>3</v>
      </c>
      <c r="N932">
        <f t="shared" si="87"/>
        <v>0.23104906018664842</v>
      </c>
      <c r="O932" t="str">
        <f t="shared" si="88"/>
        <v>EU-141M3</v>
      </c>
      <c r="P932" t="str">
        <f t="shared" si="89"/>
        <v/>
      </c>
    </row>
    <row r="933" spans="1:16" x14ac:dyDescent="0.25">
      <c r="A933">
        <v>63</v>
      </c>
      <c r="B933">
        <v>79</v>
      </c>
      <c r="C933" t="s">
        <v>1600</v>
      </c>
      <c r="D933">
        <v>0</v>
      </c>
      <c r="E933">
        <v>2.36</v>
      </c>
      <c r="F933" t="s">
        <v>11</v>
      </c>
      <c r="G933">
        <v>0.1</v>
      </c>
      <c r="H933" t="s">
        <v>36</v>
      </c>
      <c r="I933">
        <v>100</v>
      </c>
      <c r="K933">
        <f t="shared" si="84"/>
        <v>142</v>
      </c>
      <c r="L933" t="str">
        <f t="shared" si="85"/>
        <v>EU-142</v>
      </c>
      <c r="M933">
        <f t="shared" si="86"/>
        <v>2.36</v>
      </c>
      <c r="N933">
        <f t="shared" si="87"/>
        <v>0.29370643244065481</v>
      </c>
      <c r="O933" t="str">
        <f t="shared" si="88"/>
        <v>EU-1422.36</v>
      </c>
      <c r="P933" t="str">
        <f t="shared" si="89"/>
        <v/>
      </c>
    </row>
    <row r="934" spans="1:16" x14ac:dyDescent="0.25">
      <c r="A934">
        <v>63</v>
      </c>
      <c r="B934">
        <v>79</v>
      </c>
      <c r="C934" t="s">
        <v>1600</v>
      </c>
      <c r="D934">
        <v>0.52</v>
      </c>
      <c r="E934">
        <v>1.2230000000000001</v>
      </c>
      <c r="F934" t="s">
        <v>43</v>
      </c>
      <c r="G934">
        <v>7.0000000000000001E-3</v>
      </c>
      <c r="H934" t="s">
        <v>36</v>
      </c>
      <c r="I934">
        <v>100</v>
      </c>
      <c r="K934">
        <f t="shared" si="84"/>
        <v>142</v>
      </c>
      <c r="L934" t="str">
        <f t="shared" si="85"/>
        <v>EU-142</v>
      </c>
      <c r="M934">
        <f t="shared" si="86"/>
        <v>73.38000000000001</v>
      </c>
      <c r="N934">
        <f t="shared" si="87"/>
        <v>9.4459959193233193E-3</v>
      </c>
      <c r="O934" t="str">
        <f t="shared" si="88"/>
        <v>EU-14273.38</v>
      </c>
      <c r="P934" t="str">
        <f t="shared" si="89"/>
        <v/>
      </c>
    </row>
    <row r="935" spans="1:16" x14ac:dyDescent="0.25">
      <c r="A935">
        <v>63</v>
      </c>
      <c r="B935">
        <v>80</v>
      </c>
      <c r="C935" t="s">
        <v>1609</v>
      </c>
      <c r="D935">
        <v>0</v>
      </c>
      <c r="E935">
        <v>2.6</v>
      </c>
      <c r="F935" t="s">
        <v>43</v>
      </c>
      <c r="G935">
        <v>0.02</v>
      </c>
      <c r="H935" t="s">
        <v>36</v>
      </c>
      <c r="I935">
        <v>100</v>
      </c>
      <c r="K935">
        <f t="shared" si="84"/>
        <v>143</v>
      </c>
      <c r="L935" t="str">
        <f t="shared" si="85"/>
        <v>EU-143</v>
      </c>
      <c r="M935">
        <f t="shared" si="86"/>
        <v>156</v>
      </c>
      <c r="N935">
        <f t="shared" si="87"/>
        <v>4.4432511574355469E-3</v>
      </c>
      <c r="O935" t="str">
        <f t="shared" si="88"/>
        <v>EU-143156</v>
      </c>
      <c r="P935" t="str">
        <f t="shared" si="89"/>
        <v/>
      </c>
    </row>
    <row r="936" spans="1:16" x14ac:dyDescent="0.25">
      <c r="A936">
        <v>63</v>
      </c>
      <c r="B936">
        <v>81</v>
      </c>
      <c r="C936" t="s">
        <v>1610</v>
      </c>
      <c r="D936">
        <v>0</v>
      </c>
      <c r="E936">
        <v>10.199999999999999</v>
      </c>
      <c r="F936" t="s">
        <v>11</v>
      </c>
      <c r="G936">
        <v>0.1</v>
      </c>
      <c r="H936" t="s">
        <v>36</v>
      </c>
      <c r="I936">
        <v>100</v>
      </c>
      <c r="K936">
        <f t="shared" si="84"/>
        <v>144</v>
      </c>
      <c r="L936" t="str">
        <f t="shared" si="85"/>
        <v>EU-144</v>
      </c>
      <c r="M936">
        <f t="shared" si="86"/>
        <v>10.199999999999999</v>
      </c>
      <c r="N936">
        <f t="shared" si="87"/>
        <v>6.7955605937249544E-2</v>
      </c>
      <c r="O936" t="str">
        <f t="shared" si="88"/>
        <v>EU-14410.2</v>
      </c>
      <c r="P936" t="str">
        <f t="shared" si="89"/>
        <v/>
      </c>
    </row>
    <row r="937" spans="1:16" x14ac:dyDescent="0.25">
      <c r="A937">
        <v>63</v>
      </c>
      <c r="B937">
        <v>82</v>
      </c>
      <c r="C937" t="s">
        <v>1611</v>
      </c>
      <c r="D937">
        <v>0</v>
      </c>
      <c r="E937">
        <v>5.93</v>
      </c>
      <c r="F937" t="s">
        <v>25</v>
      </c>
      <c r="G937">
        <v>0.03</v>
      </c>
      <c r="H937" t="s">
        <v>36</v>
      </c>
      <c r="I937">
        <v>100</v>
      </c>
      <c r="K937">
        <f t="shared" si="84"/>
        <v>145</v>
      </c>
      <c r="L937" t="str">
        <f t="shared" si="85"/>
        <v>EU-145</v>
      </c>
      <c r="M937">
        <f t="shared" si="86"/>
        <v>512352</v>
      </c>
      <c r="N937">
        <f t="shared" si="87"/>
        <v>1.3528729868526819E-6</v>
      </c>
      <c r="O937" t="str">
        <f t="shared" si="88"/>
        <v>EU-145512352</v>
      </c>
      <c r="P937" t="str">
        <f t="shared" si="89"/>
        <v/>
      </c>
    </row>
    <row r="938" spans="1:16" x14ac:dyDescent="0.25">
      <c r="A938">
        <v>63</v>
      </c>
      <c r="B938">
        <v>83</v>
      </c>
      <c r="C938" t="s">
        <v>1612</v>
      </c>
      <c r="D938">
        <v>0</v>
      </c>
      <c r="E938">
        <v>4.6100000000000003</v>
      </c>
      <c r="F938" t="s">
        <v>25</v>
      </c>
      <c r="G938">
        <v>0.03</v>
      </c>
      <c r="H938" t="s">
        <v>36</v>
      </c>
      <c r="I938">
        <v>100</v>
      </c>
      <c r="K938">
        <f t="shared" si="84"/>
        <v>146</v>
      </c>
      <c r="L938" t="str">
        <f t="shared" si="85"/>
        <v>EU-146</v>
      </c>
      <c r="M938">
        <f t="shared" si="86"/>
        <v>398304</v>
      </c>
      <c r="N938">
        <f t="shared" si="87"/>
        <v>1.7402465969710203E-6</v>
      </c>
      <c r="O938" t="str">
        <f t="shared" si="88"/>
        <v>EU-146398304</v>
      </c>
      <c r="P938" t="str">
        <f t="shared" si="89"/>
        <v/>
      </c>
    </row>
    <row r="939" spans="1:16" x14ac:dyDescent="0.25">
      <c r="A939">
        <v>63</v>
      </c>
      <c r="B939">
        <v>84</v>
      </c>
      <c r="C939" t="s">
        <v>1613</v>
      </c>
      <c r="D939">
        <v>0</v>
      </c>
      <c r="E939">
        <v>24.1</v>
      </c>
      <c r="F939" t="s">
        <v>25</v>
      </c>
      <c r="G939">
        <v>0.6</v>
      </c>
      <c r="H939" t="s">
        <v>26</v>
      </c>
      <c r="I939">
        <v>99.997799999999998</v>
      </c>
      <c r="J939">
        <v>5.9999999999999995E-4</v>
      </c>
      <c r="K939">
        <f t="shared" si="84"/>
        <v>147</v>
      </c>
      <c r="L939" t="str">
        <f t="shared" si="85"/>
        <v>EU-147</v>
      </c>
      <c r="M939">
        <f t="shared" si="86"/>
        <v>2082240.0000000002</v>
      </c>
      <c r="N939">
        <f t="shared" si="87"/>
        <v>3.3288534489777605E-7</v>
      </c>
      <c r="O939" t="str">
        <f t="shared" si="88"/>
        <v>EU-1472082240</v>
      </c>
      <c r="P939" t="str">
        <f t="shared" si="89"/>
        <v/>
      </c>
    </row>
    <row r="940" spans="1:16" x14ac:dyDescent="0.25">
      <c r="A940">
        <v>63</v>
      </c>
      <c r="B940">
        <v>85</v>
      </c>
      <c r="C940" t="s">
        <v>1614</v>
      </c>
      <c r="D940">
        <v>0</v>
      </c>
      <c r="E940">
        <v>54.4</v>
      </c>
      <c r="F940" t="s">
        <v>25</v>
      </c>
      <c r="G940">
        <v>0.4</v>
      </c>
      <c r="H940" t="s">
        <v>36</v>
      </c>
      <c r="I940">
        <v>100</v>
      </c>
      <c r="K940">
        <f t="shared" si="84"/>
        <v>148</v>
      </c>
      <c r="L940" t="str">
        <f t="shared" si="85"/>
        <v>EU-148</v>
      </c>
      <c r="M940">
        <f t="shared" si="86"/>
        <v>4700160</v>
      </c>
      <c r="N940">
        <f t="shared" si="87"/>
        <v>1.4747310316243388E-7</v>
      </c>
      <c r="O940" t="str">
        <f t="shared" si="88"/>
        <v>EU-1484700160</v>
      </c>
      <c r="P940" t="str">
        <f t="shared" si="89"/>
        <v/>
      </c>
    </row>
    <row r="941" spans="1:16" x14ac:dyDescent="0.25">
      <c r="A941">
        <v>63</v>
      </c>
      <c r="B941">
        <v>86</v>
      </c>
      <c r="C941" t="s">
        <v>1615</v>
      </c>
      <c r="D941">
        <v>0</v>
      </c>
      <c r="E941">
        <v>93.1</v>
      </c>
      <c r="F941" t="s">
        <v>25</v>
      </c>
      <c r="G941">
        <v>0.4</v>
      </c>
      <c r="H941" t="s">
        <v>26</v>
      </c>
      <c r="I941">
        <v>100</v>
      </c>
      <c r="K941">
        <f t="shared" si="84"/>
        <v>149</v>
      </c>
      <c r="L941" t="str">
        <f t="shared" si="85"/>
        <v>EU-149</v>
      </c>
      <c r="M941">
        <f t="shared" si="86"/>
        <v>8043839.9999999991</v>
      </c>
      <c r="N941">
        <f t="shared" si="87"/>
        <v>8.6171179506298657E-8</v>
      </c>
      <c r="O941" t="str">
        <f t="shared" si="88"/>
        <v>EU-1498043840</v>
      </c>
      <c r="P941" t="str">
        <f t="shared" si="89"/>
        <v/>
      </c>
    </row>
    <row r="942" spans="1:16" x14ac:dyDescent="0.25">
      <c r="A942">
        <v>63</v>
      </c>
      <c r="B942">
        <v>87</v>
      </c>
      <c r="C942" t="s">
        <v>1616</v>
      </c>
      <c r="D942">
        <v>0</v>
      </c>
      <c r="E942">
        <v>36.6</v>
      </c>
      <c r="F942" t="s">
        <v>14</v>
      </c>
      <c r="G942">
        <v>0.7</v>
      </c>
      <c r="H942" t="s">
        <v>36</v>
      </c>
      <c r="I942">
        <v>100</v>
      </c>
      <c r="K942">
        <f t="shared" si="84"/>
        <v>150</v>
      </c>
      <c r="L942" t="str">
        <f t="shared" si="85"/>
        <v>EU-150</v>
      </c>
      <c r="M942">
        <f t="shared" si="86"/>
        <v>1155008160</v>
      </c>
      <c r="N942">
        <f t="shared" si="87"/>
        <v>6.0012318922486687E-10</v>
      </c>
      <c r="O942" t="str">
        <f t="shared" si="88"/>
        <v>EU-1501155008160</v>
      </c>
      <c r="P942" t="str">
        <f t="shared" si="89"/>
        <v/>
      </c>
    </row>
    <row r="943" spans="1:16" x14ac:dyDescent="0.25">
      <c r="A943">
        <v>63</v>
      </c>
      <c r="B943">
        <v>87</v>
      </c>
      <c r="C943" t="s">
        <v>1616</v>
      </c>
      <c r="D943">
        <v>4.1700000000000001E-2</v>
      </c>
      <c r="E943">
        <v>12.8</v>
      </c>
      <c r="F943" t="s">
        <v>109</v>
      </c>
      <c r="G943">
        <v>0.1</v>
      </c>
      <c r="H943" t="s">
        <v>12</v>
      </c>
      <c r="I943">
        <v>89</v>
      </c>
      <c r="J943">
        <v>2</v>
      </c>
      <c r="K943">
        <f t="shared" si="84"/>
        <v>150</v>
      </c>
      <c r="L943" t="str">
        <f t="shared" si="85"/>
        <v>EU-150</v>
      </c>
      <c r="M943">
        <f t="shared" si="86"/>
        <v>46080</v>
      </c>
      <c r="N943">
        <f t="shared" si="87"/>
        <v>1.5042256522568257E-5</v>
      </c>
      <c r="O943" t="str">
        <f t="shared" si="88"/>
        <v>EU-15046080</v>
      </c>
      <c r="P943" t="str">
        <f t="shared" si="89"/>
        <v/>
      </c>
    </row>
    <row r="944" spans="1:16" x14ac:dyDescent="0.25">
      <c r="A944">
        <v>63</v>
      </c>
      <c r="B944">
        <v>88</v>
      </c>
      <c r="C944" t="s">
        <v>1617</v>
      </c>
      <c r="D944">
        <v>0</v>
      </c>
      <c r="E944" s="1">
        <v>4.6E+18</v>
      </c>
      <c r="F944" t="s">
        <v>14</v>
      </c>
      <c r="G944" s="1">
        <v>1.2E+18</v>
      </c>
      <c r="H944" t="s">
        <v>27</v>
      </c>
      <c r="I944">
        <v>100</v>
      </c>
      <c r="K944">
        <f t="shared" si="84"/>
        <v>151</v>
      </c>
      <c r="L944" t="str">
        <f t="shared" si="85"/>
        <v>EU-151</v>
      </c>
      <c r="M944">
        <f t="shared" si="86"/>
        <v>1.4516496000000001E+26</v>
      </c>
      <c r="N944">
        <f t="shared" si="87"/>
        <v>4.7748932012239407E-27</v>
      </c>
      <c r="O944" t="str">
        <f t="shared" si="88"/>
        <v>EU-1511.4516496E+26</v>
      </c>
      <c r="P944" t="str">
        <f t="shared" si="89"/>
        <v/>
      </c>
    </row>
    <row r="945" spans="1:16" x14ac:dyDescent="0.25">
      <c r="A945">
        <v>63</v>
      </c>
      <c r="B945">
        <v>89</v>
      </c>
      <c r="C945" t="s">
        <v>1608</v>
      </c>
      <c r="D945">
        <v>0</v>
      </c>
      <c r="E945">
        <v>13.516999999999999</v>
      </c>
      <c r="F945" t="s">
        <v>14</v>
      </c>
      <c r="G945">
        <v>8.9999999999999993E-3</v>
      </c>
      <c r="H945" t="s">
        <v>36</v>
      </c>
      <c r="I945">
        <v>72.08</v>
      </c>
      <c r="J945">
        <v>0.13</v>
      </c>
      <c r="K945">
        <f t="shared" si="84"/>
        <v>152</v>
      </c>
      <c r="L945" t="str">
        <f t="shared" si="85"/>
        <v>EU-152</v>
      </c>
      <c r="M945">
        <f t="shared" si="86"/>
        <v>426564079.19999999</v>
      </c>
      <c r="N945">
        <f t="shared" si="87"/>
        <v>1.6249544074595049E-9</v>
      </c>
      <c r="O945" t="str">
        <f t="shared" si="88"/>
        <v>EU-152426564079.2</v>
      </c>
      <c r="P945" t="str">
        <f t="shared" si="89"/>
        <v/>
      </c>
    </row>
    <row r="946" spans="1:16" x14ac:dyDescent="0.25">
      <c r="A946">
        <v>63</v>
      </c>
      <c r="B946">
        <v>89</v>
      </c>
      <c r="C946" t="s">
        <v>1608</v>
      </c>
      <c r="D946">
        <v>4.5599800000000003E-2</v>
      </c>
      <c r="E946">
        <v>9.3116000000000003</v>
      </c>
      <c r="F946" t="s">
        <v>109</v>
      </c>
      <c r="G946">
        <v>1.2999999999999999E-3</v>
      </c>
      <c r="H946" t="s">
        <v>12</v>
      </c>
      <c r="I946">
        <v>73</v>
      </c>
      <c r="J946">
        <v>3</v>
      </c>
      <c r="K946">
        <f t="shared" si="84"/>
        <v>152</v>
      </c>
      <c r="L946" t="str">
        <f t="shared" si="85"/>
        <v>EU-152</v>
      </c>
      <c r="M946">
        <f t="shared" si="86"/>
        <v>33521.760000000002</v>
      </c>
      <c r="N946">
        <f t="shared" si="87"/>
        <v>2.0677529478164192E-5</v>
      </c>
      <c r="O946" t="str">
        <f t="shared" si="88"/>
        <v>EU-15233521.76</v>
      </c>
      <c r="P946" t="str">
        <f t="shared" si="89"/>
        <v/>
      </c>
    </row>
    <row r="947" spans="1:16" x14ac:dyDescent="0.25">
      <c r="A947">
        <v>63</v>
      </c>
      <c r="B947">
        <v>89</v>
      </c>
      <c r="C947" t="s">
        <v>1608</v>
      </c>
      <c r="D947">
        <v>0.14785999999999999</v>
      </c>
      <c r="E947">
        <v>95.8</v>
      </c>
      <c r="F947" t="s">
        <v>43</v>
      </c>
      <c r="G947">
        <v>0.4</v>
      </c>
      <c r="H947" t="s">
        <v>77</v>
      </c>
      <c r="I947">
        <v>100</v>
      </c>
      <c r="K947">
        <f t="shared" si="84"/>
        <v>152</v>
      </c>
      <c r="L947" t="str">
        <f t="shared" si="85"/>
        <v>EU-152M</v>
      </c>
      <c r="M947">
        <f t="shared" si="86"/>
        <v>5748</v>
      </c>
      <c r="N947">
        <f t="shared" si="87"/>
        <v>1.2058927984689375E-4</v>
      </c>
      <c r="O947" t="str">
        <f t="shared" si="88"/>
        <v>EU-152M5748</v>
      </c>
      <c r="P947" t="str">
        <f t="shared" si="89"/>
        <v/>
      </c>
    </row>
    <row r="948" spans="1:16" x14ac:dyDescent="0.25">
      <c r="A948">
        <v>63</v>
      </c>
      <c r="B948">
        <v>91</v>
      </c>
      <c r="C948" t="s">
        <v>1618</v>
      </c>
      <c r="D948">
        <v>0</v>
      </c>
      <c r="E948">
        <v>8.5909999999999993</v>
      </c>
      <c r="F948" t="s">
        <v>14</v>
      </c>
      <c r="G948">
        <f>0.004-0.004</f>
        <v>0</v>
      </c>
      <c r="H948" t="s">
        <v>12</v>
      </c>
      <c r="I948">
        <v>99.981999999999999</v>
      </c>
      <c r="J948">
        <v>1.2E-2</v>
      </c>
      <c r="K948">
        <f t="shared" si="84"/>
        <v>154</v>
      </c>
      <c r="L948" t="str">
        <f t="shared" si="85"/>
        <v>EU-154</v>
      </c>
      <c r="M948">
        <f t="shared" si="86"/>
        <v>271111341.59999996</v>
      </c>
      <c r="N948">
        <f t="shared" si="87"/>
        <v>2.5566882464940203E-9</v>
      </c>
      <c r="O948" t="str">
        <f t="shared" si="88"/>
        <v>EU-154271111341.6</v>
      </c>
      <c r="P948" t="str">
        <f t="shared" si="89"/>
        <v/>
      </c>
    </row>
    <row r="949" spans="1:16" x14ac:dyDescent="0.25">
      <c r="A949">
        <v>63</v>
      </c>
      <c r="B949">
        <v>91</v>
      </c>
      <c r="C949" t="s">
        <v>1618</v>
      </c>
      <c r="D949">
        <v>0.14530000000000001</v>
      </c>
      <c r="E949">
        <v>46.3</v>
      </c>
      <c r="F949" t="s">
        <v>43</v>
      </c>
      <c r="G949">
        <v>0.3</v>
      </c>
      <c r="H949" t="s">
        <v>77</v>
      </c>
      <c r="I949">
        <v>100</v>
      </c>
      <c r="K949">
        <f t="shared" si="84"/>
        <v>154</v>
      </c>
      <c r="L949" t="str">
        <f t="shared" si="85"/>
        <v>EU-154M</v>
      </c>
      <c r="M949">
        <f t="shared" si="86"/>
        <v>2778</v>
      </c>
      <c r="N949">
        <f t="shared" si="87"/>
        <v>2.4951302395966355E-4</v>
      </c>
      <c r="O949" t="str">
        <f t="shared" si="88"/>
        <v>EU-154M2778</v>
      </c>
      <c r="P949" t="str">
        <f t="shared" si="89"/>
        <v/>
      </c>
    </row>
    <row r="950" spans="1:16" x14ac:dyDescent="0.25">
      <c r="A950">
        <v>63</v>
      </c>
      <c r="B950">
        <v>92</v>
      </c>
      <c r="C950" t="s">
        <v>1619</v>
      </c>
      <c r="D950">
        <v>0</v>
      </c>
      <c r="E950">
        <v>4.742</v>
      </c>
      <c r="F950" t="s">
        <v>14</v>
      </c>
      <c r="G950">
        <f>0.008-0.008</f>
        <v>0</v>
      </c>
      <c r="H950" t="s">
        <v>12</v>
      </c>
      <c r="I950">
        <v>100</v>
      </c>
      <c r="K950">
        <f t="shared" si="84"/>
        <v>155</v>
      </c>
      <c r="L950" t="str">
        <f t="shared" si="85"/>
        <v>EU-155</v>
      </c>
      <c r="M950">
        <f t="shared" si="86"/>
        <v>149646139.19999999</v>
      </c>
      <c r="N950">
        <f t="shared" si="87"/>
        <v>4.631908208694671E-9</v>
      </c>
      <c r="O950" t="str">
        <f t="shared" si="88"/>
        <v>EU-155149646139.2</v>
      </c>
      <c r="P950" t="str">
        <f t="shared" si="89"/>
        <v/>
      </c>
    </row>
    <row r="951" spans="1:16" x14ac:dyDescent="0.25">
      <c r="A951">
        <v>63</v>
      </c>
      <c r="B951">
        <v>93</v>
      </c>
      <c r="C951" t="s">
        <v>1620</v>
      </c>
      <c r="D951">
        <v>0</v>
      </c>
      <c r="E951">
        <v>15.16</v>
      </c>
      <c r="F951" t="s">
        <v>25</v>
      </c>
      <c r="G951">
        <v>0.02</v>
      </c>
      <c r="H951" t="s">
        <v>12</v>
      </c>
      <c r="I951">
        <v>100</v>
      </c>
      <c r="K951">
        <f t="shared" si="84"/>
        <v>156</v>
      </c>
      <c r="L951" t="str">
        <f t="shared" si="85"/>
        <v>EU-156</v>
      </c>
      <c r="M951">
        <f t="shared" si="86"/>
        <v>1309824</v>
      </c>
      <c r="N951">
        <f t="shared" si="87"/>
        <v>5.2919108258815331E-7</v>
      </c>
      <c r="O951" t="str">
        <f t="shared" si="88"/>
        <v>EU-1561309824</v>
      </c>
      <c r="P951" t="str">
        <f t="shared" si="89"/>
        <v/>
      </c>
    </row>
    <row r="952" spans="1:16" x14ac:dyDescent="0.25">
      <c r="A952">
        <v>63</v>
      </c>
      <c r="B952">
        <v>94</v>
      </c>
      <c r="C952" t="s">
        <v>1621</v>
      </c>
      <c r="D952">
        <v>0</v>
      </c>
      <c r="E952">
        <v>15.18</v>
      </c>
      <c r="F952" t="s">
        <v>109</v>
      </c>
      <c r="G952">
        <v>0.03</v>
      </c>
      <c r="H952" t="s">
        <v>12</v>
      </c>
      <c r="I952">
        <v>100</v>
      </c>
      <c r="K952">
        <f t="shared" si="84"/>
        <v>157</v>
      </c>
      <c r="L952" t="str">
        <f t="shared" si="85"/>
        <v>EU-157</v>
      </c>
      <c r="M952">
        <f t="shared" si="86"/>
        <v>54648</v>
      </c>
      <c r="N952">
        <f t="shared" si="87"/>
        <v>1.2683852667251232E-5</v>
      </c>
      <c r="O952" t="str">
        <f t="shared" si="88"/>
        <v>EU-15754648</v>
      </c>
      <c r="P952" t="str">
        <f t="shared" si="89"/>
        <v/>
      </c>
    </row>
    <row r="953" spans="1:16" x14ac:dyDescent="0.25">
      <c r="A953">
        <v>63</v>
      </c>
      <c r="B953">
        <v>95</v>
      </c>
      <c r="C953" t="s">
        <v>1622</v>
      </c>
      <c r="D953">
        <v>0</v>
      </c>
      <c r="E953">
        <v>45.9</v>
      </c>
      <c r="F953" t="s">
        <v>43</v>
      </c>
      <c r="G953">
        <v>0.2</v>
      </c>
      <c r="H953" t="s">
        <v>12</v>
      </c>
      <c r="I953">
        <v>100</v>
      </c>
      <c r="K953">
        <f t="shared" si="84"/>
        <v>158</v>
      </c>
      <c r="L953" t="str">
        <f t="shared" si="85"/>
        <v>EU-158</v>
      </c>
      <c r="M953">
        <f t="shared" si="86"/>
        <v>2754</v>
      </c>
      <c r="N953">
        <f t="shared" si="87"/>
        <v>2.5168742939722053E-4</v>
      </c>
      <c r="O953" t="str">
        <f t="shared" si="88"/>
        <v>EU-1582754</v>
      </c>
      <c r="P953" t="str">
        <f t="shared" si="89"/>
        <v/>
      </c>
    </row>
    <row r="954" spans="1:16" x14ac:dyDescent="0.25">
      <c r="A954">
        <v>63</v>
      </c>
      <c r="B954">
        <v>96</v>
      </c>
      <c r="C954" t="s">
        <v>1623</v>
      </c>
      <c r="D954">
        <v>0</v>
      </c>
      <c r="E954">
        <v>18.100000000000001</v>
      </c>
      <c r="F954" t="s">
        <v>43</v>
      </c>
      <c r="G954">
        <v>0.1</v>
      </c>
      <c r="H954" t="s">
        <v>12</v>
      </c>
      <c r="I954">
        <v>100</v>
      </c>
      <c r="K954">
        <f t="shared" si="84"/>
        <v>159</v>
      </c>
      <c r="L954" t="str">
        <f t="shared" si="85"/>
        <v>EU-159</v>
      </c>
      <c r="M954">
        <f t="shared" si="86"/>
        <v>1086</v>
      </c>
      <c r="N954">
        <f t="shared" si="87"/>
        <v>6.3825707233880783E-4</v>
      </c>
      <c r="O954" t="str">
        <f t="shared" si="88"/>
        <v>EU-1591086</v>
      </c>
      <c r="P954" t="str">
        <f t="shared" si="89"/>
        <v/>
      </c>
    </row>
    <row r="955" spans="1:16" x14ac:dyDescent="0.25">
      <c r="A955">
        <v>63</v>
      </c>
      <c r="B955">
        <v>97</v>
      </c>
      <c r="C955" t="s">
        <v>1624</v>
      </c>
      <c r="D955">
        <v>0</v>
      </c>
      <c r="E955">
        <v>42.6</v>
      </c>
      <c r="F955" t="s">
        <v>11</v>
      </c>
      <c r="G955">
        <v>0.5</v>
      </c>
      <c r="H955" t="s">
        <v>12</v>
      </c>
      <c r="I955">
        <v>100</v>
      </c>
      <c r="K955">
        <f t="shared" si="84"/>
        <v>160</v>
      </c>
      <c r="L955" t="str">
        <f t="shared" si="85"/>
        <v>EU-160</v>
      </c>
      <c r="M955">
        <f t="shared" si="86"/>
        <v>42.6</v>
      </c>
      <c r="N955">
        <f t="shared" si="87"/>
        <v>1.6271060576524537E-2</v>
      </c>
      <c r="O955" t="str">
        <f t="shared" si="88"/>
        <v>EU-16042.6</v>
      </c>
      <c r="P955" t="str">
        <f t="shared" si="89"/>
        <v/>
      </c>
    </row>
    <row r="956" spans="1:16" x14ac:dyDescent="0.25">
      <c r="A956">
        <v>63</v>
      </c>
      <c r="B956">
        <v>97</v>
      </c>
      <c r="C956" t="s">
        <v>1624</v>
      </c>
      <c r="D956">
        <v>9.2999999999999999E-2</v>
      </c>
      <c r="E956">
        <v>30.8</v>
      </c>
      <c r="F956" t="s">
        <v>11</v>
      </c>
      <c r="G956">
        <v>0.5</v>
      </c>
      <c r="H956" t="s">
        <v>12</v>
      </c>
      <c r="I956">
        <v>100</v>
      </c>
      <c r="K956">
        <f t="shared" si="84"/>
        <v>160</v>
      </c>
      <c r="L956" t="str">
        <f t="shared" si="85"/>
        <v>EU-160</v>
      </c>
      <c r="M956">
        <f t="shared" si="86"/>
        <v>30.8</v>
      </c>
      <c r="N956">
        <f t="shared" si="87"/>
        <v>2.2504778589608612E-2</v>
      </c>
      <c r="O956" t="str">
        <f t="shared" si="88"/>
        <v>EU-16030.8</v>
      </c>
      <c r="P956" t="str">
        <f t="shared" si="89"/>
        <v/>
      </c>
    </row>
    <row r="957" spans="1:16" x14ac:dyDescent="0.25">
      <c r="A957">
        <v>63</v>
      </c>
      <c r="B957">
        <v>98</v>
      </c>
      <c r="C957" t="s">
        <v>1625</v>
      </c>
      <c r="D957">
        <v>0</v>
      </c>
      <c r="E957">
        <v>26</v>
      </c>
      <c r="F957" t="s">
        <v>11</v>
      </c>
      <c r="G957">
        <v>2</v>
      </c>
      <c r="H957" t="s">
        <v>12</v>
      </c>
      <c r="I957">
        <v>100</v>
      </c>
      <c r="K957">
        <f t="shared" si="84"/>
        <v>161</v>
      </c>
      <c r="L957" t="str">
        <f t="shared" si="85"/>
        <v>EU-161</v>
      </c>
      <c r="M957">
        <f t="shared" si="86"/>
        <v>26</v>
      </c>
      <c r="N957">
        <f t="shared" si="87"/>
        <v>2.6659506944613279E-2</v>
      </c>
      <c r="O957" t="str">
        <f t="shared" si="88"/>
        <v>EU-16126</v>
      </c>
      <c r="P957" t="str">
        <f t="shared" si="89"/>
        <v/>
      </c>
    </row>
    <row r="958" spans="1:16" x14ac:dyDescent="0.25">
      <c r="A958">
        <v>63</v>
      </c>
      <c r="B958">
        <v>99</v>
      </c>
      <c r="C958" t="s">
        <v>1626</v>
      </c>
      <c r="D958">
        <v>0</v>
      </c>
      <c r="E958">
        <v>11.7</v>
      </c>
      <c r="F958" t="s">
        <v>11</v>
      </c>
      <c r="G958">
        <v>1.2</v>
      </c>
      <c r="H958" t="s">
        <v>12</v>
      </c>
      <c r="I958">
        <v>100</v>
      </c>
      <c r="K958">
        <f t="shared" si="84"/>
        <v>162</v>
      </c>
      <c r="L958" t="str">
        <f t="shared" si="85"/>
        <v>EU-162</v>
      </c>
      <c r="M958">
        <f t="shared" si="86"/>
        <v>11.7</v>
      </c>
      <c r="N958">
        <f t="shared" si="87"/>
        <v>5.9243348765807294E-2</v>
      </c>
      <c r="O958" t="str">
        <f t="shared" si="88"/>
        <v>EU-16211.7</v>
      </c>
      <c r="P958" t="str">
        <f t="shared" si="89"/>
        <v/>
      </c>
    </row>
    <row r="959" spans="1:16" x14ac:dyDescent="0.25">
      <c r="A959">
        <v>63</v>
      </c>
      <c r="B959">
        <v>99</v>
      </c>
      <c r="C959" t="s">
        <v>1626</v>
      </c>
      <c r="D959">
        <v>0.1598</v>
      </c>
      <c r="E959">
        <v>12</v>
      </c>
      <c r="F959" t="s">
        <v>11</v>
      </c>
      <c r="G959">
        <v>0.2</v>
      </c>
      <c r="H959" t="s">
        <v>12</v>
      </c>
      <c r="I959">
        <v>100</v>
      </c>
      <c r="K959">
        <f t="shared" si="84"/>
        <v>162</v>
      </c>
      <c r="L959" t="str">
        <f t="shared" si="85"/>
        <v>EU-162</v>
      </c>
      <c r="M959">
        <f t="shared" si="86"/>
        <v>12</v>
      </c>
      <c r="N959">
        <f t="shared" si="87"/>
        <v>5.7762265046662105E-2</v>
      </c>
      <c r="O959" t="str">
        <f t="shared" si="88"/>
        <v>EU-16212</v>
      </c>
      <c r="P959" t="str">
        <f t="shared" si="89"/>
        <v/>
      </c>
    </row>
    <row r="960" spans="1:16" x14ac:dyDescent="0.25">
      <c r="A960">
        <v>63</v>
      </c>
      <c r="B960">
        <v>100</v>
      </c>
      <c r="C960" t="s">
        <v>1592</v>
      </c>
      <c r="D960">
        <v>0</v>
      </c>
      <c r="E960">
        <v>7.7</v>
      </c>
      <c r="F960" t="s">
        <v>11</v>
      </c>
      <c r="G960">
        <v>0.4</v>
      </c>
      <c r="H960" t="s">
        <v>12</v>
      </c>
      <c r="I960">
        <v>100</v>
      </c>
      <c r="K960">
        <f t="shared" si="84"/>
        <v>163</v>
      </c>
      <c r="L960" t="str">
        <f t="shared" si="85"/>
        <v>EU-163</v>
      </c>
      <c r="M960">
        <f t="shared" si="86"/>
        <v>7.7</v>
      </c>
      <c r="N960">
        <f t="shared" si="87"/>
        <v>9.0019114358434446E-2</v>
      </c>
      <c r="O960" t="str">
        <f t="shared" si="88"/>
        <v>EU-1637.7</v>
      </c>
      <c r="P960" t="str">
        <f t="shared" si="89"/>
        <v/>
      </c>
    </row>
    <row r="961" spans="1:16" x14ac:dyDescent="0.25">
      <c r="A961">
        <v>63</v>
      </c>
      <c r="B961">
        <v>101</v>
      </c>
      <c r="C961" t="s">
        <v>1591</v>
      </c>
      <c r="D961">
        <v>0</v>
      </c>
      <c r="E961">
        <v>4.08</v>
      </c>
      <c r="F961" t="s">
        <v>11</v>
      </c>
      <c r="G961">
        <v>0.16</v>
      </c>
      <c r="H961" t="s">
        <v>12</v>
      </c>
      <c r="I961">
        <v>100</v>
      </c>
      <c r="K961">
        <f t="shared" si="84"/>
        <v>164</v>
      </c>
      <c r="L961" t="str">
        <f t="shared" si="85"/>
        <v>EU-164</v>
      </c>
      <c r="M961">
        <f t="shared" si="86"/>
        <v>4.08</v>
      </c>
      <c r="N961">
        <f t="shared" si="87"/>
        <v>0.16988901484312385</v>
      </c>
      <c r="O961" t="str">
        <f t="shared" si="88"/>
        <v>EU-1644.08</v>
      </c>
      <c r="P961" t="str">
        <f t="shared" si="89"/>
        <v/>
      </c>
    </row>
    <row r="962" spans="1:16" x14ac:dyDescent="0.25">
      <c r="A962">
        <v>63</v>
      </c>
      <c r="B962">
        <v>102</v>
      </c>
      <c r="C962" t="s">
        <v>1594</v>
      </c>
      <c r="D962">
        <v>0</v>
      </c>
      <c r="E962">
        <v>2.25</v>
      </c>
      <c r="F962" t="s">
        <v>11</v>
      </c>
      <c r="G962">
        <v>0.14000000000000001</v>
      </c>
      <c r="H962" t="s">
        <v>12</v>
      </c>
      <c r="I962">
        <v>100</v>
      </c>
      <c r="K962">
        <f t="shared" ref="K962:K1025" si="90">A962+B962</f>
        <v>165</v>
      </c>
      <c r="L962" t="str">
        <f t="shared" ref="L962:L1025" si="91">UPPER(SUBSTITUTE(C962,K962,""))&amp;"-"&amp;K962&amp;IF(H962="IT","M","")</f>
        <v>EU-165</v>
      </c>
      <c r="M962">
        <f t="shared" ref="M962:M1025" si="92">E962*VLOOKUP(F962,_TimeConvert,2,FALSE)</f>
        <v>2.25</v>
      </c>
      <c r="N962">
        <f t="shared" ref="N962:N1025" si="93">LN(2)/M962</f>
        <v>0.30806541358219791</v>
      </c>
      <c r="O962" t="str">
        <f t="shared" ref="O962:O1025" si="94">L962&amp;M962</f>
        <v>EU-1652.25</v>
      </c>
      <c r="P962" t="str">
        <f t="shared" ref="P962:P1025" si="95">IF(AND(RIGHT(L963,1)="M",M962=M963),"Delete","")</f>
        <v/>
      </c>
    </row>
    <row r="963" spans="1:16" x14ac:dyDescent="0.25">
      <c r="A963">
        <v>63</v>
      </c>
      <c r="B963">
        <v>103</v>
      </c>
      <c r="C963" t="s">
        <v>1593</v>
      </c>
      <c r="D963">
        <v>0</v>
      </c>
      <c r="E963">
        <v>1.29</v>
      </c>
      <c r="F963" t="s">
        <v>11</v>
      </c>
      <c r="G963">
        <f>0.07-0.08</f>
        <v>-9.999999999999995E-3</v>
      </c>
      <c r="H963" t="s">
        <v>12</v>
      </c>
      <c r="I963">
        <v>100</v>
      </c>
      <c r="K963">
        <f t="shared" si="90"/>
        <v>166</v>
      </c>
      <c r="L963" t="str">
        <f t="shared" si="91"/>
        <v>EU-166</v>
      </c>
      <c r="M963">
        <f t="shared" si="92"/>
        <v>1.29</v>
      </c>
      <c r="N963">
        <f t="shared" si="93"/>
        <v>0.53732339578290333</v>
      </c>
      <c r="O963" t="str">
        <f t="shared" si="94"/>
        <v>EU-1661.29</v>
      </c>
      <c r="P963" t="str">
        <f t="shared" si="95"/>
        <v/>
      </c>
    </row>
    <row r="964" spans="1:16" x14ac:dyDescent="0.25">
      <c r="A964">
        <v>63</v>
      </c>
      <c r="B964">
        <v>104</v>
      </c>
      <c r="C964" t="s">
        <v>1596</v>
      </c>
      <c r="D964">
        <v>0</v>
      </c>
      <c r="E964">
        <v>862</v>
      </c>
      <c r="F964" t="s">
        <v>17</v>
      </c>
      <c r="G964">
        <f>75-59</f>
        <v>16</v>
      </c>
      <c r="H964" t="s">
        <v>12</v>
      </c>
      <c r="I964">
        <v>100</v>
      </c>
      <c r="K964">
        <f t="shared" si="90"/>
        <v>167</v>
      </c>
      <c r="L964" t="str">
        <f t="shared" si="91"/>
        <v>EU-167</v>
      </c>
      <c r="M964">
        <f t="shared" si="92"/>
        <v>0.86199999999999999</v>
      </c>
      <c r="N964">
        <f t="shared" si="93"/>
        <v>0.80411505865422883</v>
      </c>
      <c r="O964" t="str">
        <f t="shared" si="94"/>
        <v>EU-1670.862</v>
      </c>
      <c r="P964" t="str">
        <f t="shared" si="95"/>
        <v/>
      </c>
    </row>
    <row r="965" spans="1:16" x14ac:dyDescent="0.25">
      <c r="A965">
        <v>63</v>
      </c>
      <c r="B965">
        <v>105</v>
      </c>
      <c r="C965" t="s">
        <v>1595</v>
      </c>
      <c r="D965">
        <v>0</v>
      </c>
      <c r="E965">
        <v>440</v>
      </c>
      <c r="F965" t="s">
        <v>17</v>
      </c>
      <c r="G965">
        <v>48</v>
      </c>
      <c r="H965" t="s">
        <v>12</v>
      </c>
      <c r="I965">
        <v>100</v>
      </c>
      <c r="K965">
        <f t="shared" si="90"/>
        <v>168</v>
      </c>
      <c r="L965" t="str">
        <f t="shared" si="91"/>
        <v>EU-168</v>
      </c>
      <c r="M965">
        <f t="shared" si="92"/>
        <v>0.44</v>
      </c>
      <c r="N965">
        <f t="shared" si="93"/>
        <v>1.575334501272603</v>
      </c>
      <c r="O965" t="str">
        <f t="shared" si="94"/>
        <v>EU-1680.44</v>
      </c>
      <c r="P965" t="str">
        <f t="shared" si="95"/>
        <v/>
      </c>
    </row>
    <row r="966" spans="1:16" x14ac:dyDescent="0.25">
      <c r="A966">
        <v>63</v>
      </c>
      <c r="B966">
        <v>106</v>
      </c>
      <c r="C966" t="s">
        <v>1590</v>
      </c>
      <c r="D966">
        <v>0</v>
      </c>
      <c r="E966">
        <v>389</v>
      </c>
      <c r="F966" t="s">
        <v>17</v>
      </c>
      <c r="G966">
        <v>90</v>
      </c>
      <c r="H966" t="s">
        <v>12</v>
      </c>
      <c r="I966">
        <v>100</v>
      </c>
      <c r="K966">
        <f t="shared" si="90"/>
        <v>169</v>
      </c>
      <c r="L966" t="str">
        <f t="shared" si="91"/>
        <v>EU-169</v>
      </c>
      <c r="M966">
        <f t="shared" si="92"/>
        <v>0.38900000000000001</v>
      </c>
      <c r="N966">
        <f t="shared" si="93"/>
        <v>1.7818693587659262</v>
      </c>
      <c r="O966" t="str">
        <f t="shared" si="94"/>
        <v>EU-1690.389</v>
      </c>
      <c r="P966" t="str">
        <f t="shared" si="95"/>
        <v/>
      </c>
    </row>
    <row r="967" spans="1:16" x14ac:dyDescent="0.25">
      <c r="A967">
        <v>63</v>
      </c>
      <c r="B967">
        <v>107</v>
      </c>
      <c r="C967" t="s">
        <v>1589</v>
      </c>
      <c r="D967">
        <v>0</v>
      </c>
      <c r="E967">
        <v>197</v>
      </c>
      <c r="F967" t="s">
        <v>17</v>
      </c>
      <c r="G967">
        <f>74-71</f>
        <v>3</v>
      </c>
      <c r="H967" t="s">
        <v>12</v>
      </c>
      <c r="I967">
        <v>100</v>
      </c>
      <c r="K967">
        <f t="shared" si="90"/>
        <v>170</v>
      </c>
      <c r="L967" t="str">
        <f t="shared" si="91"/>
        <v>EU-170</v>
      </c>
      <c r="M967">
        <f t="shared" si="92"/>
        <v>0.19700000000000001</v>
      </c>
      <c r="N967">
        <f t="shared" si="93"/>
        <v>3.5185136069032752</v>
      </c>
      <c r="O967" t="str">
        <f t="shared" si="94"/>
        <v>EU-1700.197</v>
      </c>
      <c r="P967" t="str">
        <f t="shared" si="95"/>
        <v/>
      </c>
    </row>
    <row r="968" spans="1:16" x14ac:dyDescent="0.25">
      <c r="A968">
        <v>9</v>
      </c>
      <c r="B968">
        <v>8</v>
      </c>
      <c r="C968" t="s">
        <v>84</v>
      </c>
      <c r="D968">
        <v>0</v>
      </c>
      <c r="E968">
        <v>64.367999999999995</v>
      </c>
      <c r="F968" t="s">
        <v>11</v>
      </c>
      <c r="G968">
        <v>2.5000000000000001E-2</v>
      </c>
      <c r="H968" t="s">
        <v>36</v>
      </c>
      <c r="I968">
        <v>100</v>
      </c>
      <c r="K968">
        <f t="shared" si="90"/>
        <v>17</v>
      </c>
      <c r="L968" t="str">
        <f t="shared" si="91"/>
        <v>F-17</v>
      </c>
      <c r="M968">
        <f t="shared" si="92"/>
        <v>64.367999999999995</v>
      </c>
      <c r="N968">
        <f t="shared" si="93"/>
        <v>1.0768505787968329E-2</v>
      </c>
      <c r="O968" t="str">
        <f t="shared" si="94"/>
        <v>F-1764.368</v>
      </c>
      <c r="P968" t="str">
        <f t="shared" si="95"/>
        <v/>
      </c>
    </row>
    <row r="969" spans="1:16" x14ac:dyDescent="0.25">
      <c r="A969">
        <v>9</v>
      </c>
      <c r="B969">
        <v>9</v>
      </c>
      <c r="C969" t="s">
        <v>85</v>
      </c>
      <c r="D969">
        <v>0</v>
      </c>
      <c r="E969">
        <v>109.73399999999999</v>
      </c>
      <c r="F969" t="s">
        <v>43</v>
      </c>
      <c r="G969">
        <v>8.0000000000000002E-3</v>
      </c>
      <c r="H969" t="s">
        <v>36</v>
      </c>
      <c r="I969">
        <v>100</v>
      </c>
      <c r="K969">
        <f t="shared" si="90"/>
        <v>18</v>
      </c>
      <c r="L969" t="str">
        <f t="shared" si="91"/>
        <v>F-18</v>
      </c>
      <c r="M969">
        <f t="shared" si="92"/>
        <v>6584.04</v>
      </c>
      <c r="N969">
        <f t="shared" si="93"/>
        <v>1.0527687871883301E-4</v>
      </c>
      <c r="O969" t="str">
        <f t="shared" si="94"/>
        <v>F-186584.04</v>
      </c>
      <c r="P969" t="str">
        <f t="shared" si="95"/>
        <v/>
      </c>
    </row>
    <row r="970" spans="1:16" x14ac:dyDescent="0.25">
      <c r="A970">
        <v>9</v>
      </c>
      <c r="B970">
        <v>11</v>
      </c>
      <c r="C970" t="s">
        <v>78</v>
      </c>
      <c r="D970">
        <v>0</v>
      </c>
      <c r="E970">
        <v>11.006399999999999</v>
      </c>
      <c r="F970" t="s">
        <v>11</v>
      </c>
      <c r="G970">
        <v>8.0999999999999996E-3</v>
      </c>
      <c r="H970" t="s">
        <v>12</v>
      </c>
      <c r="I970">
        <v>100</v>
      </c>
      <c r="K970">
        <f t="shared" si="90"/>
        <v>20</v>
      </c>
      <c r="L970" t="str">
        <f t="shared" si="91"/>
        <v>F-20</v>
      </c>
      <c r="M970">
        <f t="shared" si="92"/>
        <v>11.006399999999999</v>
      </c>
      <c r="N970">
        <f t="shared" si="93"/>
        <v>6.2976739039099561E-2</v>
      </c>
      <c r="O970" t="str">
        <f t="shared" si="94"/>
        <v>F-2011.0064</v>
      </c>
      <c r="P970" t="str">
        <f t="shared" si="95"/>
        <v/>
      </c>
    </row>
    <row r="971" spans="1:16" x14ac:dyDescent="0.25">
      <c r="A971">
        <v>9</v>
      </c>
      <c r="B971">
        <v>12</v>
      </c>
      <c r="C971" t="s">
        <v>81</v>
      </c>
      <c r="D971">
        <v>0</v>
      </c>
      <c r="E971">
        <v>4.1580000000000004</v>
      </c>
      <c r="F971" t="s">
        <v>11</v>
      </c>
      <c r="G971">
        <v>0.02</v>
      </c>
      <c r="H971" t="s">
        <v>12</v>
      </c>
      <c r="I971">
        <v>100</v>
      </c>
      <c r="K971">
        <f t="shared" si="90"/>
        <v>21</v>
      </c>
      <c r="L971" t="str">
        <f t="shared" si="91"/>
        <v>F-21</v>
      </c>
      <c r="M971">
        <f t="shared" si="92"/>
        <v>4.1580000000000004</v>
      </c>
      <c r="N971">
        <f t="shared" si="93"/>
        <v>0.16670206362673046</v>
      </c>
      <c r="O971" t="str">
        <f t="shared" si="94"/>
        <v>F-214.158</v>
      </c>
      <c r="P971" t="str">
        <f t="shared" si="95"/>
        <v/>
      </c>
    </row>
    <row r="972" spans="1:16" x14ac:dyDescent="0.25">
      <c r="A972">
        <v>9</v>
      </c>
      <c r="B972">
        <v>13</v>
      </c>
      <c r="C972" t="s">
        <v>82</v>
      </c>
      <c r="D972">
        <v>0</v>
      </c>
      <c r="E972">
        <v>4.2300000000000004</v>
      </c>
      <c r="F972" t="s">
        <v>11</v>
      </c>
      <c r="G972">
        <v>0.04</v>
      </c>
      <c r="H972" t="s">
        <v>12</v>
      </c>
      <c r="I972">
        <v>100</v>
      </c>
      <c r="K972">
        <f t="shared" si="90"/>
        <v>22</v>
      </c>
      <c r="L972" t="str">
        <f t="shared" si="91"/>
        <v>F-22</v>
      </c>
      <c r="M972">
        <f t="shared" si="92"/>
        <v>4.2300000000000004</v>
      </c>
      <c r="N972">
        <f t="shared" si="93"/>
        <v>0.16386458169265844</v>
      </c>
      <c r="O972" t="str">
        <f t="shared" si="94"/>
        <v>F-224.23</v>
      </c>
      <c r="P972" t="str">
        <f t="shared" si="95"/>
        <v/>
      </c>
    </row>
    <row r="973" spans="1:16" x14ac:dyDescent="0.25">
      <c r="A973">
        <v>9</v>
      </c>
      <c r="B973">
        <v>14</v>
      </c>
      <c r="C973" t="s">
        <v>79</v>
      </c>
      <c r="D973">
        <v>0</v>
      </c>
      <c r="E973">
        <v>2.23</v>
      </c>
      <c r="F973" t="s">
        <v>11</v>
      </c>
      <c r="G973">
        <v>0.14000000000000001</v>
      </c>
      <c r="H973" t="s">
        <v>12</v>
      </c>
      <c r="I973">
        <v>100</v>
      </c>
      <c r="K973">
        <f t="shared" si="90"/>
        <v>23</v>
      </c>
      <c r="L973" t="str">
        <f t="shared" si="91"/>
        <v>F-23</v>
      </c>
      <c r="M973">
        <f t="shared" si="92"/>
        <v>2.23</v>
      </c>
      <c r="N973">
        <f t="shared" si="93"/>
        <v>0.31082833208966154</v>
      </c>
      <c r="O973" t="str">
        <f t="shared" si="94"/>
        <v>F-232.23</v>
      </c>
      <c r="P973" t="str">
        <f t="shared" si="95"/>
        <v/>
      </c>
    </row>
    <row r="974" spans="1:16" x14ac:dyDescent="0.25">
      <c r="A974">
        <v>9</v>
      </c>
      <c r="B974">
        <v>15</v>
      </c>
      <c r="C974" t="s">
        <v>80</v>
      </c>
      <c r="D974">
        <v>0</v>
      </c>
      <c r="E974">
        <v>384</v>
      </c>
      <c r="F974" t="s">
        <v>17</v>
      </c>
      <c r="G974">
        <v>15</v>
      </c>
      <c r="H974" t="s">
        <v>12</v>
      </c>
      <c r="I974">
        <v>100</v>
      </c>
      <c r="K974">
        <f t="shared" si="90"/>
        <v>24</v>
      </c>
      <c r="L974" t="str">
        <f t="shared" si="91"/>
        <v>F-24</v>
      </c>
      <c r="M974">
        <f t="shared" si="92"/>
        <v>0.38400000000000001</v>
      </c>
      <c r="N974">
        <f t="shared" si="93"/>
        <v>1.8050707827081909</v>
      </c>
      <c r="O974" t="str">
        <f t="shared" si="94"/>
        <v>F-240.384</v>
      </c>
      <c r="P974" t="str">
        <f t="shared" si="95"/>
        <v/>
      </c>
    </row>
    <row r="975" spans="1:16" x14ac:dyDescent="0.25">
      <c r="A975">
        <v>9</v>
      </c>
      <c r="B975">
        <v>16</v>
      </c>
      <c r="C975" t="s">
        <v>75</v>
      </c>
      <c r="D975">
        <v>0</v>
      </c>
      <c r="E975">
        <v>81</v>
      </c>
      <c r="F975" t="s">
        <v>17</v>
      </c>
      <c r="G975">
        <v>10</v>
      </c>
      <c r="H975" t="s">
        <v>12</v>
      </c>
      <c r="I975">
        <v>100</v>
      </c>
      <c r="K975">
        <f t="shared" si="90"/>
        <v>25</v>
      </c>
      <c r="L975" t="str">
        <f t="shared" si="91"/>
        <v>F-25</v>
      </c>
      <c r="M975">
        <f t="shared" si="92"/>
        <v>8.1000000000000003E-2</v>
      </c>
      <c r="N975">
        <f t="shared" si="93"/>
        <v>8.5573725995054968</v>
      </c>
      <c r="O975" t="str">
        <f t="shared" si="94"/>
        <v>F-250.081</v>
      </c>
      <c r="P975" t="str">
        <f t="shared" si="95"/>
        <v/>
      </c>
    </row>
    <row r="976" spans="1:16" x14ac:dyDescent="0.25">
      <c r="A976">
        <v>9</v>
      </c>
      <c r="B976">
        <v>17</v>
      </c>
      <c r="C976" t="s">
        <v>76</v>
      </c>
      <c r="D976">
        <v>0</v>
      </c>
      <c r="E976">
        <v>8.6</v>
      </c>
      <c r="F976" t="s">
        <v>17</v>
      </c>
      <c r="G976">
        <v>0.7</v>
      </c>
      <c r="H976" t="s">
        <v>12</v>
      </c>
      <c r="I976">
        <v>100</v>
      </c>
      <c r="K976">
        <f t="shared" si="90"/>
        <v>26</v>
      </c>
      <c r="L976" t="str">
        <f t="shared" si="91"/>
        <v>F-26</v>
      </c>
      <c r="M976">
        <f t="shared" si="92"/>
        <v>8.6E-3</v>
      </c>
      <c r="N976">
        <f t="shared" si="93"/>
        <v>80.598509367435497</v>
      </c>
      <c r="O976" t="str">
        <f t="shared" si="94"/>
        <v>F-260.0086</v>
      </c>
      <c r="P976" t="str">
        <f t="shared" si="95"/>
        <v/>
      </c>
    </row>
    <row r="977" spans="1:16" x14ac:dyDescent="0.25">
      <c r="A977">
        <v>9</v>
      </c>
      <c r="B977">
        <v>17</v>
      </c>
      <c r="C977" t="s">
        <v>76</v>
      </c>
      <c r="D977">
        <v>0.64339999999999997</v>
      </c>
      <c r="E977">
        <v>2.2000000000000002</v>
      </c>
      <c r="F977" t="s">
        <v>17</v>
      </c>
      <c r="G977">
        <v>0.1</v>
      </c>
      <c r="H977" t="s">
        <v>77</v>
      </c>
      <c r="I977">
        <v>82</v>
      </c>
      <c r="J977">
        <v>11</v>
      </c>
      <c r="K977">
        <f t="shared" si="90"/>
        <v>26</v>
      </c>
      <c r="L977" t="str">
        <f t="shared" si="91"/>
        <v>F-26M</v>
      </c>
      <c r="M977">
        <f t="shared" si="92"/>
        <v>2.2000000000000001E-3</v>
      </c>
      <c r="N977">
        <f t="shared" si="93"/>
        <v>315.06690025452059</v>
      </c>
      <c r="O977" t="str">
        <f t="shared" si="94"/>
        <v>F-26M0.0022</v>
      </c>
      <c r="P977" t="str">
        <f t="shared" si="95"/>
        <v/>
      </c>
    </row>
    <row r="978" spans="1:16" x14ac:dyDescent="0.25">
      <c r="A978">
        <v>9</v>
      </c>
      <c r="B978">
        <v>18</v>
      </c>
      <c r="C978" t="s">
        <v>74</v>
      </c>
      <c r="D978">
        <v>0</v>
      </c>
      <c r="E978">
        <v>5.3</v>
      </c>
      <c r="F978" t="s">
        <v>17</v>
      </c>
      <c r="G978">
        <v>0.3</v>
      </c>
      <c r="H978" t="s">
        <v>12</v>
      </c>
      <c r="I978">
        <v>100</v>
      </c>
      <c r="K978">
        <f t="shared" si="90"/>
        <v>27</v>
      </c>
      <c r="L978" t="str">
        <f t="shared" si="91"/>
        <v>F-27</v>
      </c>
      <c r="M978">
        <f t="shared" si="92"/>
        <v>5.3E-3</v>
      </c>
      <c r="N978">
        <f t="shared" si="93"/>
        <v>130.78248689810289</v>
      </c>
      <c r="O978" t="str">
        <f t="shared" si="94"/>
        <v>F-270.0053</v>
      </c>
      <c r="P978" t="str">
        <f t="shared" si="95"/>
        <v/>
      </c>
    </row>
    <row r="979" spans="1:16" x14ac:dyDescent="0.25">
      <c r="A979">
        <v>9</v>
      </c>
      <c r="B979">
        <v>20</v>
      </c>
      <c r="C979" t="s">
        <v>83</v>
      </c>
      <c r="D979">
        <v>0</v>
      </c>
      <c r="E979">
        <v>3.3</v>
      </c>
      <c r="F979" t="s">
        <v>17</v>
      </c>
      <c r="G979">
        <v>0.4</v>
      </c>
      <c r="H979" t="s">
        <v>12</v>
      </c>
      <c r="I979">
        <v>100</v>
      </c>
      <c r="K979">
        <f t="shared" si="90"/>
        <v>29</v>
      </c>
      <c r="L979" t="str">
        <f t="shared" si="91"/>
        <v>F-29</v>
      </c>
      <c r="M979">
        <f t="shared" si="92"/>
        <v>3.3E-3</v>
      </c>
      <c r="N979">
        <f t="shared" si="93"/>
        <v>210.04460016968039</v>
      </c>
      <c r="O979" t="str">
        <f t="shared" si="94"/>
        <v>F-290.0033</v>
      </c>
      <c r="P979" t="str">
        <f t="shared" si="95"/>
        <v/>
      </c>
    </row>
    <row r="980" spans="1:16" x14ac:dyDescent="0.25">
      <c r="A980">
        <v>26</v>
      </c>
      <c r="B980">
        <v>19</v>
      </c>
      <c r="C980" t="s">
        <v>396</v>
      </c>
      <c r="D980">
        <v>0</v>
      </c>
      <c r="E980">
        <v>2.6</v>
      </c>
      <c r="F980" t="s">
        <v>17</v>
      </c>
      <c r="G980">
        <v>0.2</v>
      </c>
      <c r="H980" t="s">
        <v>23</v>
      </c>
      <c r="I980">
        <v>70</v>
      </c>
      <c r="J980">
        <v>4</v>
      </c>
      <c r="K980">
        <f t="shared" si="90"/>
        <v>45</v>
      </c>
      <c r="L980" t="str">
        <f t="shared" si="91"/>
        <v>FE-45</v>
      </c>
      <c r="M980">
        <f t="shared" si="92"/>
        <v>2.6000000000000003E-3</v>
      </c>
      <c r="N980">
        <f t="shared" si="93"/>
        <v>266.59506944613275</v>
      </c>
      <c r="O980" t="str">
        <f t="shared" si="94"/>
        <v>FE-450.0026</v>
      </c>
      <c r="P980" t="str">
        <f t="shared" si="95"/>
        <v/>
      </c>
    </row>
    <row r="981" spans="1:16" x14ac:dyDescent="0.25">
      <c r="A981">
        <v>26</v>
      </c>
      <c r="B981">
        <v>20</v>
      </c>
      <c r="C981" t="s">
        <v>405</v>
      </c>
      <c r="D981">
        <v>0</v>
      </c>
      <c r="E981">
        <v>13.9</v>
      </c>
      <c r="F981" t="s">
        <v>17</v>
      </c>
      <c r="G981">
        <v>1.5</v>
      </c>
      <c r="H981" t="s">
        <v>36</v>
      </c>
      <c r="I981">
        <v>100</v>
      </c>
      <c r="K981">
        <f t="shared" si="90"/>
        <v>46</v>
      </c>
      <c r="L981" t="str">
        <f t="shared" si="91"/>
        <v>FE-46</v>
      </c>
      <c r="M981">
        <f t="shared" si="92"/>
        <v>1.3900000000000001E-2</v>
      </c>
      <c r="N981">
        <f t="shared" si="93"/>
        <v>49.866703637406133</v>
      </c>
      <c r="O981" t="str">
        <f t="shared" si="94"/>
        <v>FE-460.0139</v>
      </c>
      <c r="P981" t="str">
        <f t="shared" si="95"/>
        <v/>
      </c>
    </row>
    <row r="982" spans="1:16" x14ac:dyDescent="0.25">
      <c r="A982">
        <v>26</v>
      </c>
      <c r="B982">
        <v>21</v>
      </c>
      <c r="C982" t="s">
        <v>404</v>
      </c>
      <c r="D982">
        <v>0</v>
      </c>
      <c r="E982">
        <v>21.9</v>
      </c>
      <c r="F982" t="s">
        <v>17</v>
      </c>
      <c r="G982">
        <v>0.2</v>
      </c>
      <c r="H982" t="s">
        <v>36</v>
      </c>
      <c r="I982">
        <v>100</v>
      </c>
      <c r="K982">
        <f t="shared" si="90"/>
        <v>47</v>
      </c>
      <c r="L982" t="str">
        <f t="shared" si="91"/>
        <v>FE-47</v>
      </c>
      <c r="M982">
        <f t="shared" si="92"/>
        <v>2.1899999999999999E-2</v>
      </c>
      <c r="N982">
        <f t="shared" si="93"/>
        <v>31.650556189951839</v>
      </c>
      <c r="O982" t="str">
        <f t="shared" si="94"/>
        <v>FE-470.0219</v>
      </c>
      <c r="P982" t="str">
        <f t="shared" si="95"/>
        <v/>
      </c>
    </row>
    <row r="983" spans="1:16" x14ac:dyDescent="0.25">
      <c r="A983">
        <v>26</v>
      </c>
      <c r="B983">
        <v>22</v>
      </c>
      <c r="C983" t="s">
        <v>398</v>
      </c>
      <c r="D983">
        <v>0</v>
      </c>
      <c r="E983">
        <v>45.5</v>
      </c>
      <c r="F983" t="s">
        <v>17</v>
      </c>
      <c r="G983">
        <v>0.8</v>
      </c>
      <c r="H983" t="s">
        <v>36</v>
      </c>
      <c r="I983">
        <v>100</v>
      </c>
      <c r="K983">
        <f t="shared" si="90"/>
        <v>48</v>
      </c>
      <c r="L983" t="str">
        <f t="shared" si="91"/>
        <v>FE-48</v>
      </c>
      <c r="M983">
        <f t="shared" si="92"/>
        <v>4.5499999999999999E-2</v>
      </c>
      <c r="N983">
        <f t="shared" si="93"/>
        <v>15.234003968350446</v>
      </c>
      <c r="O983" t="str">
        <f t="shared" si="94"/>
        <v>FE-480.0455</v>
      </c>
      <c r="P983" t="str">
        <f t="shared" si="95"/>
        <v/>
      </c>
    </row>
    <row r="984" spans="1:16" x14ac:dyDescent="0.25">
      <c r="A984">
        <v>26</v>
      </c>
      <c r="B984">
        <v>23</v>
      </c>
      <c r="C984" t="s">
        <v>397</v>
      </c>
      <c r="D984">
        <v>0</v>
      </c>
      <c r="E984">
        <v>64.7</v>
      </c>
      <c r="F984" t="s">
        <v>17</v>
      </c>
      <c r="G984">
        <v>0.3</v>
      </c>
      <c r="H984" t="s">
        <v>36</v>
      </c>
      <c r="I984">
        <v>100</v>
      </c>
      <c r="K984">
        <f t="shared" si="90"/>
        <v>49</v>
      </c>
      <c r="L984" t="str">
        <f t="shared" si="91"/>
        <v>FE-49</v>
      </c>
      <c r="M984">
        <f t="shared" si="92"/>
        <v>6.4700000000000008E-2</v>
      </c>
      <c r="N984">
        <f t="shared" si="93"/>
        <v>10.713248540339183</v>
      </c>
      <c r="O984" t="str">
        <f t="shared" si="94"/>
        <v>FE-490.0647</v>
      </c>
      <c r="P984" t="str">
        <f t="shared" si="95"/>
        <v/>
      </c>
    </row>
    <row r="985" spans="1:16" x14ac:dyDescent="0.25">
      <c r="A985">
        <v>26</v>
      </c>
      <c r="B985">
        <v>24</v>
      </c>
      <c r="C985" t="s">
        <v>400</v>
      </c>
      <c r="D985">
        <v>0</v>
      </c>
      <c r="E985">
        <v>152</v>
      </c>
      <c r="F985" t="s">
        <v>17</v>
      </c>
      <c r="G985">
        <v>0.6</v>
      </c>
      <c r="H985" t="s">
        <v>36</v>
      </c>
      <c r="I985">
        <v>100</v>
      </c>
      <c r="K985">
        <f t="shared" si="90"/>
        <v>50</v>
      </c>
      <c r="L985" t="str">
        <f t="shared" si="91"/>
        <v>FE-50</v>
      </c>
      <c r="M985">
        <f t="shared" si="92"/>
        <v>0.152</v>
      </c>
      <c r="N985">
        <f t="shared" si="93"/>
        <v>4.5601788194733244</v>
      </c>
      <c r="O985" t="str">
        <f t="shared" si="94"/>
        <v>FE-500.152</v>
      </c>
      <c r="P985" t="str">
        <f t="shared" si="95"/>
        <v/>
      </c>
    </row>
    <row r="986" spans="1:16" x14ac:dyDescent="0.25">
      <c r="A986">
        <v>26</v>
      </c>
      <c r="B986">
        <v>25</v>
      </c>
      <c r="C986" t="s">
        <v>399</v>
      </c>
      <c r="D986">
        <v>0</v>
      </c>
      <c r="E986">
        <v>305</v>
      </c>
      <c r="F986" t="s">
        <v>17</v>
      </c>
      <c r="G986">
        <v>2</v>
      </c>
      <c r="H986" t="s">
        <v>36</v>
      </c>
      <c r="I986">
        <v>100</v>
      </c>
      <c r="K986">
        <f t="shared" si="90"/>
        <v>51</v>
      </c>
      <c r="L986" t="str">
        <f t="shared" si="91"/>
        <v>FE-51</v>
      </c>
      <c r="M986">
        <f t="shared" si="92"/>
        <v>0.30499999999999999</v>
      </c>
      <c r="N986">
        <f t="shared" si="93"/>
        <v>2.2726137067539192</v>
      </c>
      <c r="O986" t="str">
        <f t="shared" si="94"/>
        <v>FE-510.305</v>
      </c>
      <c r="P986" t="str">
        <f t="shared" si="95"/>
        <v/>
      </c>
    </row>
    <row r="987" spans="1:16" x14ac:dyDescent="0.25">
      <c r="A987">
        <v>26</v>
      </c>
      <c r="B987">
        <v>26</v>
      </c>
      <c r="C987" t="s">
        <v>402</v>
      </c>
      <c r="D987">
        <v>0</v>
      </c>
      <c r="E987">
        <v>8.2729999999999997</v>
      </c>
      <c r="F987" t="s">
        <v>109</v>
      </c>
      <c r="G987">
        <v>8.9999999999999993E-3</v>
      </c>
      <c r="H987" t="s">
        <v>36</v>
      </c>
      <c r="I987">
        <v>100</v>
      </c>
      <c r="K987">
        <f t="shared" si="90"/>
        <v>52</v>
      </c>
      <c r="L987" t="str">
        <f t="shared" si="91"/>
        <v>FE-52</v>
      </c>
      <c r="M987">
        <f t="shared" si="92"/>
        <v>29782.799999999999</v>
      </c>
      <c r="N987">
        <f t="shared" si="93"/>
        <v>2.3273405474298765E-5</v>
      </c>
      <c r="O987" t="str">
        <f t="shared" si="94"/>
        <v>FE-5229782.8</v>
      </c>
      <c r="P987" t="str">
        <f t="shared" si="95"/>
        <v/>
      </c>
    </row>
    <row r="988" spans="1:16" x14ac:dyDescent="0.25">
      <c r="A988">
        <v>26</v>
      </c>
      <c r="B988">
        <v>26</v>
      </c>
      <c r="C988" t="s">
        <v>402</v>
      </c>
      <c r="D988">
        <v>6.9584000000000001</v>
      </c>
      <c r="E988">
        <v>45.9</v>
      </c>
      <c r="F988" t="s">
        <v>11</v>
      </c>
      <c r="G988">
        <v>0.6</v>
      </c>
      <c r="H988" t="s">
        <v>77</v>
      </c>
      <c r="I988">
        <v>2.1000000000000001E-2</v>
      </c>
      <c r="J988">
        <v>5.0000000000000001E-3</v>
      </c>
      <c r="K988">
        <f t="shared" si="90"/>
        <v>52</v>
      </c>
      <c r="L988" t="str">
        <f t="shared" si="91"/>
        <v>FE-52M</v>
      </c>
      <c r="M988">
        <f t="shared" si="92"/>
        <v>45.9</v>
      </c>
      <c r="N988">
        <f t="shared" si="93"/>
        <v>1.510124576383323E-2</v>
      </c>
      <c r="O988" t="str">
        <f t="shared" si="94"/>
        <v>FE-52M45.9</v>
      </c>
      <c r="P988" t="str">
        <f t="shared" si="95"/>
        <v/>
      </c>
    </row>
    <row r="989" spans="1:16" x14ac:dyDescent="0.25">
      <c r="A989">
        <v>26</v>
      </c>
      <c r="B989">
        <v>27</v>
      </c>
      <c r="C989" t="s">
        <v>401</v>
      </c>
      <c r="D989">
        <v>0</v>
      </c>
      <c r="E989">
        <v>8.51</v>
      </c>
      <c r="F989" t="s">
        <v>43</v>
      </c>
      <c r="G989">
        <v>0.02</v>
      </c>
      <c r="H989" t="s">
        <v>36</v>
      </c>
      <c r="I989">
        <v>100</v>
      </c>
      <c r="K989">
        <f t="shared" si="90"/>
        <v>53</v>
      </c>
      <c r="L989" t="str">
        <f t="shared" si="91"/>
        <v>FE-53</v>
      </c>
      <c r="M989">
        <f t="shared" si="92"/>
        <v>510.59999999999997</v>
      </c>
      <c r="N989">
        <f t="shared" si="93"/>
        <v>1.3575150422247264E-3</v>
      </c>
      <c r="O989" t="str">
        <f t="shared" si="94"/>
        <v>FE-53510.6</v>
      </c>
      <c r="P989" t="str">
        <f t="shared" si="95"/>
        <v/>
      </c>
    </row>
    <row r="990" spans="1:16" x14ac:dyDescent="0.25">
      <c r="A990">
        <v>26</v>
      </c>
      <c r="B990">
        <v>27</v>
      </c>
      <c r="C990" t="s">
        <v>401</v>
      </c>
      <c r="D990">
        <v>3.0404</v>
      </c>
      <c r="E990">
        <v>2.54</v>
      </c>
      <c r="F990" t="s">
        <v>43</v>
      </c>
      <c r="G990">
        <v>0.03</v>
      </c>
      <c r="H990" t="s">
        <v>77</v>
      </c>
      <c r="I990">
        <v>100</v>
      </c>
      <c r="K990">
        <f t="shared" si="90"/>
        <v>53</v>
      </c>
      <c r="L990" t="str">
        <f t="shared" si="91"/>
        <v>FE-53M</v>
      </c>
      <c r="M990">
        <f t="shared" si="92"/>
        <v>152.4</v>
      </c>
      <c r="N990">
        <f t="shared" si="93"/>
        <v>4.5482098461938668E-3</v>
      </c>
      <c r="O990" t="str">
        <f t="shared" si="94"/>
        <v>FE-53M152.4</v>
      </c>
      <c r="P990" t="str">
        <f t="shared" si="95"/>
        <v/>
      </c>
    </row>
    <row r="991" spans="1:16" x14ac:dyDescent="0.25">
      <c r="A991">
        <v>26</v>
      </c>
      <c r="B991">
        <v>29</v>
      </c>
      <c r="C991" t="s">
        <v>403</v>
      </c>
      <c r="D991">
        <v>0</v>
      </c>
      <c r="E991">
        <v>2.7559999999999998</v>
      </c>
      <c r="F991" t="s">
        <v>14</v>
      </c>
      <c r="G991">
        <f>0.001-0.001</f>
        <v>0</v>
      </c>
      <c r="H991" t="s">
        <v>26</v>
      </c>
      <c r="I991">
        <v>100</v>
      </c>
      <c r="K991">
        <f t="shared" si="90"/>
        <v>55</v>
      </c>
      <c r="L991" t="str">
        <f t="shared" si="91"/>
        <v>FE-55</v>
      </c>
      <c r="M991">
        <f t="shared" si="92"/>
        <v>86972745.599999994</v>
      </c>
      <c r="N991">
        <f t="shared" si="93"/>
        <v>7.9697056333926444E-9</v>
      </c>
      <c r="O991" t="str">
        <f t="shared" si="94"/>
        <v>FE-5586972745.6</v>
      </c>
      <c r="P991" t="str">
        <f t="shared" si="95"/>
        <v/>
      </c>
    </row>
    <row r="992" spans="1:16" x14ac:dyDescent="0.25">
      <c r="A992">
        <v>26</v>
      </c>
      <c r="B992">
        <v>33</v>
      </c>
      <c r="C992" t="s">
        <v>381</v>
      </c>
      <c r="D992">
        <v>0</v>
      </c>
      <c r="E992">
        <v>44.494999999999997</v>
      </c>
      <c r="F992" t="s">
        <v>25</v>
      </c>
      <c r="G992">
        <v>8.9999999999999993E-3</v>
      </c>
      <c r="H992" t="s">
        <v>12</v>
      </c>
      <c r="I992">
        <v>100</v>
      </c>
      <c r="K992">
        <f t="shared" si="90"/>
        <v>59</v>
      </c>
      <c r="L992" t="str">
        <f t="shared" si="91"/>
        <v>FE-59</v>
      </c>
      <c r="M992">
        <f t="shared" si="92"/>
        <v>3844368</v>
      </c>
      <c r="N992">
        <f t="shared" si="93"/>
        <v>1.80301984763151E-7</v>
      </c>
      <c r="O992" t="str">
        <f t="shared" si="94"/>
        <v>FE-593844368</v>
      </c>
      <c r="P992" t="str">
        <f t="shared" si="95"/>
        <v/>
      </c>
    </row>
    <row r="993" spans="1:16" x14ac:dyDescent="0.25">
      <c r="A993">
        <v>26</v>
      </c>
      <c r="B993">
        <v>34</v>
      </c>
      <c r="C993" t="s">
        <v>380</v>
      </c>
      <c r="D993">
        <v>0</v>
      </c>
      <c r="E993" s="1">
        <v>2610000</v>
      </c>
      <c r="F993" t="s">
        <v>14</v>
      </c>
      <c r="G993" s="1">
        <v>37600</v>
      </c>
      <c r="H993" t="s">
        <v>12</v>
      </c>
      <c r="I993">
        <v>100</v>
      </c>
      <c r="K993">
        <f t="shared" si="90"/>
        <v>60</v>
      </c>
      <c r="L993" t="str">
        <f t="shared" si="91"/>
        <v>FE-60</v>
      </c>
      <c r="M993">
        <f t="shared" si="92"/>
        <v>82365336000000</v>
      </c>
      <c r="N993">
        <f t="shared" si="93"/>
        <v>8.4155205845326155E-15</v>
      </c>
      <c r="O993" t="str">
        <f t="shared" si="94"/>
        <v>FE-6082365336000000</v>
      </c>
      <c r="P993" t="str">
        <f t="shared" si="95"/>
        <v/>
      </c>
    </row>
    <row r="994" spans="1:16" x14ac:dyDescent="0.25">
      <c r="A994">
        <v>26</v>
      </c>
      <c r="B994">
        <v>35</v>
      </c>
      <c r="C994" t="s">
        <v>383</v>
      </c>
      <c r="D994">
        <v>0</v>
      </c>
      <c r="E994">
        <v>6.03</v>
      </c>
      <c r="F994" t="s">
        <v>43</v>
      </c>
      <c r="G994">
        <v>0.05</v>
      </c>
      <c r="H994" t="s">
        <v>12</v>
      </c>
      <c r="I994">
        <v>100</v>
      </c>
      <c r="K994">
        <f t="shared" si="90"/>
        <v>61</v>
      </c>
      <c r="L994" t="str">
        <f t="shared" si="91"/>
        <v>FE-61</v>
      </c>
      <c r="M994">
        <f t="shared" si="92"/>
        <v>361.8</v>
      </c>
      <c r="N994">
        <f t="shared" si="93"/>
        <v>1.9158296864564546E-3</v>
      </c>
      <c r="O994" t="str">
        <f t="shared" si="94"/>
        <v>FE-61361.8</v>
      </c>
      <c r="P994" t="str">
        <f t="shared" si="95"/>
        <v/>
      </c>
    </row>
    <row r="995" spans="1:16" x14ac:dyDescent="0.25">
      <c r="A995">
        <v>26</v>
      </c>
      <c r="B995">
        <v>36</v>
      </c>
      <c r="C995" t="s">
        <v>382</v>
      </c>
      <c r="D995">
        <v>0</v>
      </c>
      <c r="E995">
        <v>68</v>
      </c>
      <c r="F995" t="s">
        <v>11</v>
      </c>
      <c r="G995">
        <v>2</v>
      </c>
      <c r="H995" t="s">
        <v>12</v>
      </c>
      <c r="I995">
        <v>100</v>
      </c>
      <c r="K995">
        <f t="shared" si="90"/>
        <v>62</v>
      </c>
      <c r="L995" t="str">
        <f t="shared" si="91"/>
        <v>FE-62</v>
      </c>
      <c r="M995">
        <f t="shared" si="92"/>
        <v>68</v>
      </c>
      <c r="N995">
        <f t="shared" si="93"/>
        <v>1.0193340890587431E-2</v>
      </c>
      <c r="O995" t="str">
        <f t="shared" si="94"/>
        <v>FE-6268</v>
      </c>
      <c r="P995" t="str">
        <f t="shared" si="95"/>
        <v/>
      </c>
    </row>
    <row r="996" spans="1:16" x14ac:dyDescent="0.25">
      <c r="A996">
        <v>26</v>
      </c>
      <c r="B996">
        <v>37</v>
      </c>
      <c r="C996" t="s">
        <v>385</v>
      </c>
      <c r="D996">
        <v>0</v>
      </c>
      <c r="E996">
        <v>6.1</v>
      </c>
      <c r="F996" t="s">
        <v>11</v>
      </c>
      <c r="G996">
        <v>0.6</v>
      </c>
      <c r="H996" t="s">
        <v>12</v>
      </c>
      <c r="I996">
        <v>100</v>
      </c>
      <c r="K996">
        <f t="shared" si="90"/>
        <v>63</v>
      </c>
      <c r="L996" t="str">
        <f t="shared" si="91"/>
        <v>FE-63</v>
      </c>
      <c r="M996">
        <f t="shared" si="92"/>
        <v>6.1</v>
      </c>
      <c r="N996">
        <f t="shared" si="93"/>
        <v>0.11363068533769595</v>
      </c>
      <c r="O996" t="str">
        <f t="shared" si="94"/>
        <v>FE-636.1</v>
      </c>
      <c r="P996" t="str">
        <f t="shared" si="95"/>
        <v/>
      </c>
    </row>
    <row r="997" spans="1:16" x14ac:dyDescent="0.25">
      <c r="A997">
        <v>26</v>
      </c>
      <c r="B997">
        <v>38</v>
      </c>
      <c r="C997" t="s">
        <v>384</v>
      </c>
      <c r="D997">
        <v>0</v>
      </c>
      <c r="E997">
        <v>2</v>
      </c>
      <c r="F997" t="s">
        <v>11</v>
      </c>
      <c r="G997">
        <v>0.3</v>
      </c>
      <c r="H997" t="s">
        <v>12</v>
      </c>
      <c r="I997">
        <v>100</v>
      </c>
      <c r="K997">
        <f t="shared" si="90"/>
        <v>64</v>
      </c>
      <c r="L997" t="str">
        <f t="shared" si="91"/>
        <v>FE-64</v>
      </c>
      <c r="M997">
        <f t="shared" si="92"/>
        <v>2</v>
      </c>
      <c r="N997">
        <f t="shared" si="93"/>
        <v>0.34657359027997264</v>
      </c>
      <c r="O997" t="str">
        <f t="shared" si="94"/>
        <v>FE-642</v>
      </c>
      <c r="P997" t="str">
        <f t="shared" si="95"/>
        <v/>
      </c>
    </row>
    <row r="998" spans="1:16" x14ac:dyDescent="0.25">
      <c r="A998">
        <v>26</v>
      </c>
      <c r="B998">
        <v>39</v>
      </c>
      <c r="C998" t="s">
        <v>386</v>
      </c>
      <c r="D998">
        <v>0</v>
      </c>
      <c r="E998">
        <v>0.80300000000000005</v>
      </c>
      <c r="F998" t="s">
        <v>11</v>
      </c>
      <c r="G998">
        <v>1.7999999999999999E-2</v>
      </c>
      <c r="H998" t="s">
        <v>12</v>
      </c>
      <c r="I998">
        <v>100</v>
      </c>
      <c r="K998">
        <f t="shared" si="90"/>
        <v>65</v>
      </c>
      <c r="L998" t="str">
        <f t="shared" si="91"/>
        <v>FE-65</v>
      </c>
      <c r="M998">
        <f t="shared" si="92"/>
        <v>0.80300000000000005</v>
      </c>
      <c r="N998">
        <f t="shared" si="93"/>
        <v>0.86319698699868652</v>
      </c>
      <c r="O998" t="str">
        <f t="shared" si="94"/>
        <v>FE-650.803</v>
      </c>
      <c r="P998" t="str">
        <f t="shared" si="95"/>
        <v/>
      </c>
    </row>
    <row r="999" spans="1:16" x14ac:dyDescent="0.25">
      <c r="A999">
        <v>26</v>
      </c>
      <c r="B999">
        <v>39</v>
      </c>
      <c r="C999" t="s">
        <v>386</v>
      </c>
      <c r="D999">
        <v>0.39369999999999999</v>
      </c>
      <c r="E999">
        <v>1.1499999999999999</v>
      </c>
      <c r="F999" t="s">
        <v>11</v>
      </c>
      <c r="G999">
        <v>0.12</v>
      </c>
      <c r="H999" t="s">
        <v>12</v>
      </c>
      <c r="I999">
        <v>100</v>
      </c>
      <c r="K999">
        <f t="shared" si="90"/>
        <v>65</v>
      </c>
      <c r="L999" t="str">
        <f t="shared" si="91"/>
        <v>FE-65</v>
      </c>
      <c r="M999">
        <f t="shared" si="92"/>
        <v>1.1499999999999999</v>
      </c>
      <c r="N999">
        <f t="shared" si="93"/>
        <v>0.60273667874777859</v>
      </c>
      <c r="O999" t="str">
        <f t="shared" si="94"/>
        <v>FE-651.15</v>
      </c>
      <c r="P999" t="str">
        <f t="shared" si="95"/>
        <v/>
      </c>
    </row>
    <row r="1000" spans="1:16" x14ac:dyDescent="0.25">
      <c r="A1000">
        <v>26</v>
      </c>
      <c r="B1000">
        <v>40</v>
      </c>
      <c r="C1000" t="s">
        <v>393</v>
      </c>
      <c r="D1000">
        <v>0</v>
      </c>
      <c r="E1000">
        <v>472</v>
      </c>
      <c r="F1000" t="s">
        <v>17</v>
      </c>
      <c r="G1000">
        <v>33</v>
      </c>
      <c r="H1000" t="s">
        <v>12</v>
      </c>
      <c r="I1000">
        <v>100</v>
      </c>
      <c r="K1000">
        <f t="shared" si="90"/>
        <v>66</v>
      </c>
      <c r="L1000" t="str">
        <f t="shared" si="91"/>
        <v>FE-66</v>
      </c>
      <c r="M1000">
        <f t="shared" si="92"/>
        <v>0.47200000000000003</v>
      </c>
      <c r="N1000">
        <f t="shared" si="93"/>
        <v>1.4685321622032739</v>
      </c>
      <c r="O1000" t="str">
        <f t="shared" si="94"/>
        <v>FE-660.472</v>
      </c>
      <c r="P1000" t="str">
        <f t="shared" si="95"/>
        <v/>
      </c>
    </row>
    <row r="1001" spans="1:16" x14ac:dyDescent="0.25">
      <c r="A1001">
        <v>26</v>
      </c>
      <c r="B1001">
        <v>41</v>
      </c>
      <c r="C1001" t="s">
        <v>392</v>
      </c>
      <c r="D1001">
        <v>0</v>
      </c>
      <c r="E1001">
        <v>398</v>
      </c>
      <c r="F1001" t="s">
        <v>17</v>
      </c>
      <c r="G1001">
        <v>9</v>
      </c>
      <c r="H1001" t="s">
        <v>12</v>
      </c>
      <c r="I1001">
        <v>100</v>
      </c>
      <c r="K1001">
        <f t="shared" si="90"/>
        <v>67</v>
      </c>
      <c r="L1001" t="str">
        <f t="shared" si="91"/>
        <v>FE-67</v>
      </c>
      <c r="M1001">
        <f t="shared" si="92"/>
        <v>0.39800000000000002</v>
      </c>
      <c r="N1001">
        <f t="shared" si="93"/>
        <v>1.7415758305526263</v>
      </c>
      <c r="O1001" t="str">
        <f t="shared" si="94"/>
        <v>FE-670.398</v>
      </c>
      <c r="P1001" t="str">
        <f t="shared" si="95"/>
        <v/>
      </c>
    </row>
    <row r="1002" spans="1:16" x14ac:dyDescent="0.25">
      <c r="A1002">
        <v>26</v>
      </c>
      <c r="B1002">
        <v>42</v>
      </c>
      <c r="C1002" t="s">
        <v>395</v>
      </c>
      <c r="D1002">
        <v>0</v>
      </c>
      <c r="E1002">
        <v>186</v>
      </c>
      <c r="F1002" t="s">
        <v>17</v>
      </c>
      <c r="G1002">
        <v>4</v>
      </c>
      <c r="H1002" t="s">
        <v>12</v>
      </c>
      <c r="I1002">
        <v>100</v>
      </c>
      <c r="K1002">
        <f t="shared" si="90"/>
        <v>68</v>
      </c>
      <c r="L1002" t="str">
        <f t="shared" si="91"/>
        <v>FE-68</v>
      </c>
      <c r="M1002">
        <f t="shared" si="92"/>
        <v>0.186</v>
      </c>
      <c r="N1002">
        <f t="shared" si="93"/>
        <v>3.7265977449459426</v>
      </c>
      <c r="O1002" t="str">
        <f t="shared" si="94"/>
        <v>FE-680.186</v>
      </c>
      <c r="P1002" t="str">
        <f t="shared" si="95"/>
        <v/>
      </c>
    </row>
    <row r="1003" spans="1:16" x14ac:dyDescent="0.25">
      <c r="A1003">
        <v>26</v>
      </c>
      <c r="B1003">
        <v>43</v>
      </c>
      <c r="C1003" t="s">
        <v>394</v>
      </c>
      <c r="D1003">
        <v>0</v>
      </c>
      <c r="E1003">
        <v>162</v>
      </c>
      <c r="F1003" t="s">
        <v>17</v>
      </c>
      <c r="G1003">
        <v>7</v>
      </c>
      <c r="H1003" t="s">
        <v>12</v>
      </c>
      <c r="I1003">
        <v>100</v>
      </c>
      <c r="K1003">
        <f t="shared" si="90"/>
        <v>69</v>
      </c>
      <c r="L1003" t="str">
        <f t="shared" si="91"/>
        <v>FE-69</v>
      </c>
      <c r="M1003">
        <f t="shared" si="92"/>
        <v>0.16200000000000001</v>
      </c>
      <c r="N1003">
        <f t="shared" si="93"/>
        <v>4.2786862997527484</v>
      </c>
      <c r="O1003" t="str">
        <f t="shared" si="94"/>
        <v>FE-690.162</v>
      </c>
      <c r="P1003" t="str">
        <f t="shared" si="95"/>
        <v/>
      </c>
    </row>
    <row r="1004" spans="1:16" x14ac:dyDescent="0.25">
      <c r="A1004">
        <v>26</v>
      </c>
      <c r="B1004">
        <v>44</v>
      </c>
      <c r="C1004" t="s">
        <v>388</v>
      </c>
      <c r="D1004">
        <v>0</v>
      </c>
      <c r="E1004">
        <v>61.5</v>
      </c>
      <c r="F1004" t="s">
        <v>17</v>
      </c>
      <c r="G1004">
        <v>0.9</v>
      </c>
      <c r="H1004" t="s">
        <v>12</v>
      </c>
      <c r="I1004">
        <v>100</v>
      </c>
      <c r="K1004">
        <f t="shared" si="90"/>
        <v>70</v>
      </c>
      <c r="L1004" t="str">
        <f t="shared" si="91"/>
        <v>FE-70</v>
      </c>
      <c r="M1004">
        <f t="shared" si="92"/>
        <v>6.1499999999999999E-2</v>
      </c>
      <c r="N1004">
        <f t="shared" si="93"/>
        <v>11.270685862763338</v>
      </c>
      <c r="O1004" t="str">
        <f t="shared" si="94"/>
        <v>FE-700.0615</v>
      </c>
      <c r="P1004" t="str">
        <f t="shared" si="95"/>
        <v/>
      </c>
    </row>
    <row r="1005" spans="1:16" x14ac:dyDescent="0.25">
      <c r="A1005">
        <v>26</v>
      </c>
      <c r="B1005">
        <v>45</v>
      </c>
      <c r="C1005" t="s">
        <v>387</v>
      </c>
      <c r="D1005">
        <v>0</v>
      </c>
      <c r="E1005">
        <v>34</v>
      </c>
      <c r="F1005" t="s">
        <v>17</v>
      </c>
      <c r="G1005">
        <v>7</v>
      </c>
      <c r="H1005" t="s">
        <v>12</v>
      </c>
      <c r="I1005">
        <v>100</v>
      </c>
      <c r="K1005">
        <f t="shared" si="90"/>
        <v>71</v>
      </c>
      <c r="L1005" t="str">
        <f t="shared" si="91"/>
        <v>FE-71</v>
      </c>
      <c r="M1005">
        <f t="shared" si="92"/>
        <v>3.4000000000000002E-2</v>
      </c>
      <c r="N1005">
        <f t="shared" si="93"/>
        <v>20.386681781174861</v>
      </c>
      <c r="O1005" t="str">
        <f t="shared" si="94"/>
        <v>FE-710.034</v>
      </c>
      <c r="P1005" t="str">
        <f t="shared" si="95"/>
        <v/>
      </c>
    </row>
    <row r="1006" spans="1:16" x14ac:dyDescent="0.25">
      <c r="A1006">
        <v>26</v>
      </c>
      <c r="B1006">
        <v>46</v>
      </c>
      <c r="C1006" t="s">
        <v>390</v>
      </c>
      <c r="D1006">
        <v>0</v>
      </c>
      <c r="E1006">
        <v>19</v>
      </c>
      <c r="F1006" t="s">
        <v>17</v>
      </c>
      <c r="G1006">
        <v>4</v>
      </c>
      <c r="H1006" t="s">
        <v>12</v>
      </c>
      <c r="I1006">
        <v>100</v>
      </c>
      <c r="K1006">
        <f t="shared" si="90"/>
        <v>72</v>
      </c>
      <c r="L1006" t="str">
        <f t="shared" si="91"/>
        <v>FE-72</v>
      </c>
      <c r="M1006">
        <f t="shared" si="92"/>
        <v>1.9E-2</v>
      </c>
      <c r="N1006">
        <f t="shared" si="93"/>
        <v>36.481430555786595</v>
      </c>
      <c r="O1006" t="str">
        <f t="shared" si="94"/>
        <v>FE-720.019</v>
      </c>
      <c r="P1006" t="str">
        <f t="shared" si="95"/>
        <v/>
      </c>
    </row>
    <row r="1007" spans="1:16" x14ac:dyDescent="0.25">
      <c r="A1007">
        <v>26</v>
      </c>
      <c r="B1007">
        <v>47</v>
      </c>
      <c r="C1007" t="s">
        <v>389</v>
      </c>
      <c r="D1007">
        <v>0</v>
      </c>
      <c r="E1007">
        <v>12.9</v>
      </c>
      <c r="F1007" t="s">
        <v>17</v>
      </c>
      <c r="G1007">
        <v>1.6</v>
      </c>
      <c r="H1007" t="s">
        <v>12</v>
      </c>
      <c r="I1007">
        <v>100</v>
      </c>
      <c r="K1007">
        <f t="shared" si="90"/>
        <v>73</v>
      </c>
      <c r="L1007" t="str">
        <f t="shared" si="91"/>
        <v>FE-73</v>
      </c>
      <c r="M1007">
        <f t="shared" si="92"/>
        <v>1.29E-2</v>
      </c>
      <c r="N1007">
        <f t="shared" si="93"/>
        <v>53.732339578290329</v>
      </c>
      <c r="O1007" t="str">
        <f t="shared" si="94"/>
        <v>FE-730.0129</v>
      </c>
      <c r="P1007" t="str">
        <f t="shared" si="95"/>
        <v/>
      </c>
    </row>
    <row r="1008" spans="1:16" x14ac:dyDescent="0.25">
      <c r="A1008">
        <v>26</v>
      </c>
      <c r="B1008">
        <v>48</v>
      </c>
      <c r="C1008" t="s">
        <v>391</v>
      </c>
      <c r="D1008">
        <v>0</v>
      </c>
      <c r="E1008">
        <v>8.1999999999999993</v>
      </c>
      <c r="F1008" t="s">
        <v>17</v>
      </c>
      <c r="G1008">
        <f>2.6-7.1</f>
        <v>-4.5</v>
      </c>
      <c r="H1008" t="s">
        <v>12</v>
      </c>
      <c r="I1008">
        <v>100</v>
      </c>
      <c r="K1008">
        <f t="shared" si="90"/>
        <v>74</v>
      </c>
      <c r="L1008" t="str">
        <f t="shared" si="91"/>
        <v>FE-74</v>
      </c>
      <c r="M1008">
        <f t="shared" si="92"/>
        <v>8.199999999999999E-3</v>
      </c>
      <c r="N1008">
        <f t="shared" si="93"/>
        <v>84.530143970725049</v>
      </c>
      <c r="O1008" t="str">
        <f t="shared" si="94"/>
        <v>FE-740.0082</v>
      </c>
      <c r="P1008" t="str">
        <f t="shared" si="95"/>
        <v/>
      </c>
    </row>
    <row r="1009" spans="1:16" x14ac:dyDescent="0.25">
      <c r="A1009">
        <v>114</v>
      </c>
      <c r="B1009">
        <v>170</v>
      </c>
      <c r="C1009" t="s">
        <v>2900</v>
      </c>
      <c r="D1009">
        <v>0</v>
      </c>
      <c r="E1009">
        <v>2.5</v>
      </c>
      <c r="F1009" t="s">
        <v>17</v>
      </c>
      <c r="G1009">
        <f>1.8-0.8</f>
        <v>1</v>
      </c>
      <c r="H1009" t="s">
        <v>2525</v>
      </c>
      <c r="I1009">
        <v>100</v>
      </c>
      <c r="K1009">
        <f t="shared" si="90"/>
        <v>284</v>
      </c>
      <c r="L1009" t="str">
        <f t="shared" si="91"/>
        <v>FL-284</v>
      </c>
      <c r="M1009">
        <f t="shared" si="92"/>
        <v>2.5000000000000001E-3</v>
      </c>
      <c r="N1009">
        <f t="shared" si="93"/>
        <v>277.25887222397813</v>
      </c>
      <c r="O1009" t="str">
        <f t="shared" si="94"/>
        <v>FL-2840.0025</v>
      </c>
      <c r="P1009" t="str">
        <f t="shared" si="95"/>
        <v/>
      </c>
    </row>
    <row r="1010" spans="1:16" x14ac:dyDescent="0.25">
      <c r="A1010">
        <v>114</v>
      </c>
      <c r="B1010">
        <v>171</v>
      </c>
      <c r="C1010" t="s">
        <v>2901</v>
      </c>
      <c r="D1010">
        <v>0</v>
      </c>
      <c r="E1010">
        <v>100</v>
      </c>
      <c r="F1010" t="s">
        <v>17</v>
      </c>
      <c r="G1010">
        <f>60-30</f>
        <v>30</v>
      </c>
      <c r="H1010" t="s">
        <v>27</v>
      </c>
      <c r="I1010">
        <v>100</v>
      </c>
      <c r="K1010">
        <f t="shared" si="90"/>
        <v>285</v>
      </c>
      <c r="L1010" t="str">
        <f t="shared" si="91"/>
        <v>FL-285</v>
      </c>
      <c r="M1010">
        <f t="shared" si="92"/>
        <v>0.1</v>
      </c>
      <c r="N1010">
        <f t="shared" si="93"/>
        <v>6.9314718055994522</v>
      </c>
      <c r="O1010" t="str">
        <f t="shared" si="94"/>
        <v>FL-2850.1</v>
      </c>
      <c r="P1010" t="str">
        <f t="shared" si="95"/>
        <v/>
      </c>
    </row>
    <row r="1011" spans="1:16" x14ac:dyDescent="0.25">
      <c r="A1011">
        <v>114</v>
      </c>
      <c r="B1011">
        <v>172</v>
      </c>
      <c r="C1011" t="s">
        <v>2902</v>
      </c>
      <c r="D1011">
        <v>0</v>
      </c>
      <c r="E1011">
        <v>121</v>
      </c>
      <c r="F1011" t="s">
        <v>17</v>
      </c>
      <c r="G1011">
        <f>31-20</f>
        <v>11</v>
      </c>
      <c r="H1011" t="s">
        <v>27</v>
      </c>
      <c r="I1011">
        <v>60</v>
      </c>
      <c r="K1011">
        <f t="shared" si="90"/>
        <v>286</v>
      </c>
      <c r="L1011" t="str">
        <f t="shared" si="91"/>
        <v>FL-286</v>
      </c>
      <c r="M1011">
        <f t="shared" si="92"/>
        <v>0.121</v>
      </c>
      <c r="N1011">
        <f t="shared" si="93"/>
        <v>5.7284890955367382</v>
      </c>
      <c r="O1011" t="str">
        <f t="shared" si="94"/>
        <v>FL-2860.121</v>
      </c>
      <c r="P1011" t="str">
        <f t="shared" si="95"/>
        <v/>
      </c>
    </row>
    <row r="1012" spans="1:16" x14ac:dyDescent="0.25">
      <c r="A1012">
        <v>114</v>
      </c>
      <c r="B1012">
        <v>173</v>
      </c>
      <c r="C1012" t="s">
        <v>2903</v>
      </c>
      <c r="D1012">
        <v>0</v>
      </c>
      <c r="E1012">
        <v>400</v>
      </c>
      <c r="F1012" t="s">
        <v>17</v>
      </c>
      <c r="G1012">
        <f>130-80</f>
        <v>50</v>
      </c>
      <c r="H1012" t="s">
        <v>27</v>
      </c>
      <c r="I1012">
        <v>100</v>
      </c>
      <c r="K1012">
        <f t="shared" si="90"/>
        <v>287</v>
      </c>
      <c r="L1012" t="str">
        <f t="shared" si="91"/>
        <v>FL-287</v>
      </c>
      <c r="M1012">
        <f t="shared" si="92"/>
        <v>0.4</v>
      </c>
      <c r="N1012">
        <f t="shared" si="93"/>
        <v>1.732867951399863</v>
      </c>
      <c r="O1012" t="str">
        <f t="shared" si="94"/>
        <v>FL-2870.4</v>
      </c>
      <c r="P1012" t="str">
        <f t="shared" si="95"/>
        <v/>
      </c>
    </row>
    <row r="1013" spans="1:16" x14ac:dyDescent="0.25">
      <c r="A1013">
        <v>114</v>
      </c>
      <c r="B1013">
        <v>174</v>
      </c>
      <c r="C1013" t="s">
        <v>2904</v>
      </c>
      <c r="D1013">
        <v>0</v>
      </c>
      <c r="E1013">
        <v>0.64</v>
      </c>
      <c r="F1013" t="s">
        <v>11</v>
      </c>
      <c r="G1013">
        <f>0.14-0.1</f>
        <v>4.0000000000000008E-2</v>
      </c>
      <c r="H1013" t="s">
        <v>27</v>
      </c>
      <c r="I1013">
        <v>100</v>
      </c>
      <c r="K1013">
        <f t="shared" si="90"/>
        <v>288</v>
      </c>
      <c r="L1013" t="str">
        <f t="shared" si="91"/>
        <v>FL-288</v>
      </c>
      <c r="M1013">
        <f t="shared" si="92"/>
        <v>0.64</v>
      </c>
      <c r="N1013">
        <f t="shared" si="93"/>
        <v>1.0830424696249146</v>
      </c>
      <c r="O1013" t="str">
        <f t="shared" si="94"/>
        <v>FL-2880.64</v>
      </c>
      <c r="P1013" t="str">
        <f t="shared" si="95"/>
        <v/>
      </c>
    </row>
    <row r="1014" spans="1:16" x14ac:dyDescent="0.25">
      <c r="A1014">
        <v>114</v>
      </c>
      <c r="B1014">
        <v>175</v>
      </c>
      <c r="C1014" t="s">
        <v>2905</v>
      </c>
      <c r="D1014">
        <v>0</v>
      </c>
      <c r="E1014">
        <v>2.4</v>
      </c>
      <c r="F1014" t="s">
        <v>11</v>
      </c>
      <c r="G1014">
        <f>0.8-0.5</f>
        <v>0.30000000000000004</v>
      </c>
      <c r="H1014" t="s">
        <v>27</v>
      </c>
      <c r="I1014">
        <v>100</v>
      </c>
      <c r="K1014">
        <f t="shared" si="90"/>
        <v>289</v>
      </c>
      <c r="L1014" t="str">
        <f t="shared" si="91"/>
        <v>FL-289</v>
      </c>
      <c r="M1014">
        <f t="shared" si="92"/>
        <v>2.4</v>
      </c>
      <c r="N1014">
        <f t="shared" si="93"/>
        <v>0.28881132523331055</v>
      </c>
      <c r="O1014" t="str">
        <f t="shared" si="94"/>
        <v>FL-2892.4</v>
      </c>
      <c r="P1014" t="str">
        <f t="shared" si="95"/>
        <v/>
      </c>
    </row>
    <row r="1015" spans="1:16" x14ac:dyDescent="0.25">
      <c r="A1015">
        <v>114</v>
      </c>
      <c r="B1015">
        <v>176</v>
      </c>
      <c r="C1015" t="s">
        <v>2906</v>
      </c>
      <c r="D1015">
        <v>0</v>
      </c>
      <c r="E1015">
        <v>19</v>
      </c>
      <c r="F1015" t="s">
        <v>11</v>
      </c>
      <c r="G1015">
        <f>91-9</f>
        <v>82</v>
      </c>
      <c r="H1015" t="s">
        <v>36</v>
      </c>
      <c r="I1015">
        <v>100</v>
      </c>
      <c r="K1015">
        <f t="shared" si="90"/>
        <v>290</v>
      </c>
      <c r="L1015" t="str">
        <f t="shared" si="91"/>
        <v>FL-290</v>
      </c>
      <c r="M1015">
        <f t="shared" si="92"/>
        <v>19</v>
      </c>
      <c r="N1015">
        <f t="shared" si="93"/>
        <v>3.6481430555786593E-2</v>
      </c>
      <c r="O1015" t="str">
        <f t="shared" si="94"/>
        <v>FL-29019</v>
      </c>
      <c r="P1015" t="str">
        <f t="shared" si="95"/>
        <v/>
      </c>
    </row>
    <row r="1016" spans="1:16" x14ac:dyDescent="0.25">
      <c r="A1016">
        <v>100</v>
      </c>
      <c r="B1016">
        <v>141</v>
      </c>
      <c r="C1016" t="s">
        <v>2739</v>
      </c>
      <c r="D1016">
        <v>0</v>
      </c>
      <c r="E1016">
        <v>0.73</v>
      </c>
      <c r="F1016" t="s">
        <v>17</v>
      </c>
      <c r="G1016">
        <v>0.06</v>
      </c>
      <c r="H1016" t="s">
        <v>2525</v>
      </c>
      <c r="I1016">
        <v>78</v>
      </c>
      <c r="K1016">
        <f t="shared" si="90"/>
        <v>241</v>
      </c>
      <c r="L1016" t="str">
        <f t="shared" si="91"/>
        <v>FM-241</v>
      </c>
      <c r="M1016">
        <f t="shared" si="92"/>
        <v>7.2999999999999996E-4</v>
      </c>
      <c r="N1016">
        <f t="shared" si="93"/>
        <v>949.51668569855519</v>
      </c>
      <c r="O1016" t="str">
        <f t="shared" si="94"/>
        <v>FM-2410.00073</v>
      </c>
      <c r="P1016" t="str">
        <f t="shared" si="95"/>
        <v/>
      </c>
    </row>
    <row r="1017" spans="1:16" x14ac:dyDescent="0.25">
      <c r="A1017">
        <v>100</v>
      </c>
      <c r="B1017">
        <v>142</v>
      </c>
      <c r="C1017" t="s">
        <v>2743</v>
      </c>
      <c r="D1017">
        <v>0</v>
      </c>
      <c r="E1017">
        <v>0.8</v>
      </c>
      <c r="F1017" t="s">
        <v>17</v>
      </c>
      <c r="G1017">
        <v>0.2</v>
      </c>
      <c r="H1017" t="s">
        <v>2525</v>
      </c>
      <c r="I1017">
        <v>100</v>
      </c>
      <c r="K1017">
        <f t="shared" si="90"/>
        <v>242</v>
      </c>
      <c r="L1017" t="str">
        <f t="shared" si="91"/>
        <v>FM-242</v>
      </c>
      <c r="M1017">
        <f t="shared" si="92"/>
        <v>8.0000000000000004E-4</v>
      </c>
      <c r="N1017">
        <f t="shared" si="93"/>
        <v>866.43397569993158</v>
      </c>
      <c r="O1017" t="str">
        <f t="shared" si="94"/>
        <v>FM-2420.0008</v>
      </c>
      <c r="P1017" t="str">
        <f t="shared" si="95"/>
        <v/>
      </c>
    </row>
    <row r="1018" spans="1:16" x14ac:dyDescent="0.25">
      <c r="A1018">
        <v>100</v>
      </c>
      <c r="B1018">
        <v>143</v>
      </c>
      <c r="C1018" t="s">
        <v>2742</v>
      </c>
      <c r="D1018">
        <v>0</v>
      </c>
      <c r="E1018">
        <v>231</v>
      </c>
      <c r="F1018" t="s">
        <v>17</v>
      </c>
      <c r="G1018">
        <v>9</v>
      </c>
      <c r="H1018" t="s">
        <v>27</v>
      </c>
      <c r="I1018">
        <v>91</v>
      </c>
      <c r="J1018">
        <v>3</v>
      </c>
      <c r="K1018">
        <f t="shared" si="90"/>
        <v>243</v>
      </c>
      <c r="L1018" t="str">
        <f t="shared" si="91"/>
        <v>FM-243</v>
      </c>
      <c r="M1018">
        <f t="shared" si="92"/>
        <v>0.23100000000000001</v>
      </c>
      <c r="N1018">
        <f t="shared" si="93"/>
        <v>3.0006371452811482</v>
      </c>
      <c r="O1018" t="str">
        <f t="shared" si="94"/>
        <v>FM-2430.231</v>
      </c>
      <c r="P1018" t="str">
        <f t="shared" si="95"/>
        <v/>
      </c>
    </row>
    <row r="1019" spans="1:16" x14ac:dyDescent="0.25">
      <c r="A1019">
        <v>100</v>
      </c>
      <c r="B1019">
        <v>144</v>
      </c>
      <c r="C1019" t="s">
        <v>2741</v>
      </c>
      <c r="D1019">
        <v>0</v>
      </c>
      <c r="E1019">
        <v>3.12</v>
      </c>
      <c r="F1019" t="s">
        <v>17</v>
      </c>
      <c r="G1019">
        <v>0.08</v>
      </c>
      <c r="H1019" t="s">
        <v>2525</v>
      </c>
      <c r="I1019">
        <v>97</v>
      </c>
      <c r="K1019">
        <f t="shared" si="90"/>
        <v>244</v>
      </c>
      <c r="L1019" t="str">
        <f t="shared" si="91"/>
        <v>FM-244</v>
      </c>
      <c r="M1019">
        <f t="shared" si="92"/>
        <v>3.1200000000000004E-3</v>
      </c>
      <c r="N1019">
        <f t="shared" si="93"/>
        <v>222.1625578717773</v>
      </c>
      <c r="O1019" t="str">
        <f t="shared" si="94"/>
        <v>FM-2440.00312</v>
      </c>
      <c r="P1019" t="str">
        <f t="shared" si="95"/>
        <v/>
      </c>
    </row>
    <row r="1020" spans="1:16" x14ac:dyDescent="0.25">
      <c r="A1020">
        <v>100</v>
      </c>
      <c r="B1020">
        <v>145</v>
      </c>
      <c r="C1020" t="s">
        <v>2740</v>
      </c>
      <c r="D1020">
        <v>0</v>
      </c>
      <c r="E1020">
        <v>5.4</v>
      </c>
      <c r="F1020" t="s">
        <v>11</v>
      </c>
      <c r="G1020">
        <v>0.6</v>
      </c>
      <c r="H1020" t="s">
        <v>27</v>
      </c>
      <c r="I1020">
        <v>88.5</v>
      </c>
      <c r="K1020">
        <f t="shared" si="90"/>
        <v>245</v>
      </c>
      <c r="L1020" t="str">
        <f t="shared" si="91"/>
        <v>FM-245</v>
      </c>
      <c r="M1020">
        <f t="shared" si="92"/>
        <v>5.4</v>
      </c>
      <c r="N1020">
        <f t="shared" si="93"/>
        <v>0.12836058899258246</v>
      </c>
      <c r="O1020" t="str">
        <f t="shared" si="94"/>
        <v>FM-2455.4</v>
      </c>
      <c r="P1020" t="str">
        <f t="shared" si="95"/>
        <v/>
      </c>
    </row>
    <row r="1021" spans="1:16" x14ac:dyDescent="0.25">
      <c r="A1021">
        <v>100</v>
      </c>
      <c r="B1021">
        <v>146</v>
      </c>
      <c r="C1021" t="s">
        <v>2747</v>
      </c>
      <c r="D1021">
        <v>0</v>
      </c>
      <c r="E1021">
        <v>1.53</v>
      </c>
      <c r="F1021" t="s">
        <v>11</v>
      </c>
      <c r="G1021">
        <v>0.04</v>
      </c>
      <c r="H1021" t="s">
        <v>27</v>
      </c>
      <c r="I1021">
        <v>93.6</v>
      </c>
      <c r="J1021">
        <v>0.4</v>
      </c>
      <c r="K1021">
        <f t="shared" si="90"/>
        <v>246</v>
      </c>
      <c r="L1021" t="str">
        <f t="shared" si="91"/>
        <v>FM-246</v>
      </c>
      <c r="M1021">
        <f t="shared" si="92"/>
        <v>1.53</v>
      </c>
      <c r="N1021">
        <f t="shared" si="93"/>
        <v>0.45303737291499691</v>
      </c>
      <c r="O1021" t="str">
        <f t="shared" si="94"/>
        <v>FM-2461.53</v>
      </c>
      <c r="P1021" t="str">
        <f t="shared" si="95"/>
        <v/>
      </c>
    </row>
    <row r="1022" spans="1:16" x14ac:dyDescent="0.25">
      <c r="A1022">
        <v>100</v>
      </c>
      <c r="B1022">
        <v>147</v>
      </c>
      <c r="C1022" t="s">
        <v>2746</v>
      </c>
      <c r="D1022">
        <v>0</v>
      </c>
      <c r="E1022">
        <v>31</v>
      </c>
      <c r="F1022" t="s">
        <v>11</v>
      </c>
      <c r="G1022">
        <v>1</v>
      </c>
      <c r="H1022" t="s">
        <v>27</v>
      </c>
      <c r="I1022">
        <v>64</v>
      </c>
      <c r="K1022">
        <f t="shared" si="90"/>
        <v>247</v>
      </c>
      <c r="L1022" t="str">
        <f t="shared" si="91"/>
        <v>FM-247</v>
      </c>
      <c r="M1022">
        <f t="shared" si="92"/>
        <v>31</v>
      </c>
      <c r="N1022">
        <f t="shared" si="93"/>
        <v>2.2359586469675653E-2</v>
      </c>
      <c r="O1022" t="str">
        <f t="shared" si="94"/>
        <v>FM-24731</v>
      </c>
      <c r="P1022" t="str">
        <f t="shared" si="95"/>
        <v/>
      </c>
    </row>
    <row r="1023" spans="1:16" x14ac:dyDescent="0.25">
      <c r="A1023">
        <v>100</v>
      </c>
      <c r="B1023">
        <v>147</v>
      </c>
      <c r="C1023" t="s">
        <v>2746</v>
      </c>
      <c r="D1023">
        <v>4.4999999999999998E-2</v>
      </c>
      <c r="E1023">
        <v>5.0999999999999996</v>
      </c>
      <c r="F1023" t="s">
        <v>11</v>
      </c>
      <c r="G1023">
        <v>0.2</v>
      </c>
      <c r="H1023" t="s">
        <v>77</v>
      </c>
      <c r="I1023">
        <v>12</v>
      </c>
      <c r="J1023">
        <v>2</v>
      </c>
      <c r="K1023">
        <f t="shared" si="90"/>
        <v>247</v>
      </c>
      <c r="L1023" t="str">
        <f t="shared" si="91"/>
        <v>FM-247M</v>
      </c>
      <c r="M1023">
        <f t="shared" si="92"/>
        <v>5.0999999999999996</v>
      </c>
      <c r="N1023">
        <f t="shared" si="93"/>
        <v>0.13591121187449909</v>
      </c>
      <c r="O1023" t="str">
        <f t="shared" si="94"/>
        <v>FM-247M5.1</v>
      </c>
      <c r="P1023" t="str">
        <f t="shared" si="95"/>
        <v/>
      </c>
    </row>
    <row r="1024" spans="1:16" x14ac:dyDescent="0.25">
      <c r="A1024">
        <v>100</v>
      </c>
      <c r="B1024">
        <v>148</v>
      </c>
      <c r="C1024" t="s">
        <v>2745</v>
      </c>
      <c r="D1024">
        <v>0</v>
      </c>
      <c r="E1024">
        <v>34.5</v>
      </c>
      <c r="F1024" t="s">
        <v>11</v>
      </c>
      <c r="G1024">
        <v>1.2</v>
      </c>
      <c r="H1024" t="s">
        <v>27</v>
      </c>
      <c r="I1024">
        <v>99.9</v>
      </c>
      <c r="K1024">
        <f t="shared" si="90"/>
        <v>248</v>
      </c>
      <c r="L1024" t="str">
        <f t="shared" si="91"/>
        <v>FM-248</v>
      </c>
      <c r="M1024">
        <f t="shared" si="92"/>
        <v>34.5</v>
      </c>
      <c r="N1024">
        <f t="shared" si="93"/>
        <v>2.009122262492595E-2</v>
      </c>
      <c r="O1024" t="str">
        <f t="shared" si="94"/>
        <v>FM-24834.5</v>
      </c>
      <c r="P1024" t="str">
        <f t="shared" si="95"/>
        <v/>
      </c>
    </row>
    <row r="1025" spans="1:16" x14ac:dyDescent="0.25">
      <c r="A1025">
        <v>100</v>
      </c>
      <c r="B1025">
        <v>149</v>
      </c>
      <c r="C1025" t="s">
        <v>2744</v>
      </c>
      <c r="D1025">
        <v>0</v>
      </c>
      <c r="E1025">
        <v>1.6</v>
      </c>
      <c r="F1025" t="s">
        <v>43</v>
      </c>
      <c r="G1025">
        <v>0.1</v>
      </c>
      <c r="H1025" t="s">
        <v>36</v>
      </c>
      <c r="I1025">
        <v>84.4</v>
      </c>
      <c r="J1025">
        <v>1</v>
      </c>
      <c r="K1025">
        <f t="shared" si="90"/>
        <v>249</v>
      </c>
      <c r="L1025" t="str">
        <f t="shared" si="91"/>
        <v>FM-249</v>
      </c>
      <c r="M1025">
        <f t="shared" si="92"/>
        <v>96</v>
      </c>
      <c r="N1025">
        <f t="shared" si="93"/>
        <v>7.2202831308327631E-3</v>
      </c>
      <c r="O1025" t="str">
        <f t="shared" si="94"/>
        <v>FM-24996</v>
      </c>
      <c r="P1025" t="str">
        <f t="shared" si="95"/>
        <v/>
      </c>
    </row>
    <row r="1026" spans="1:16" x14ac:dyDescent="0.25">
      <c r="A1026">
        <v>100</v>
      </c>
      <c r="B1026">
        <v>150</v>
      </c>
      <c r="C1026" t="s">
        <v>2750</v>
      </c>
      <c r="D1026">
        <v>0</v>
      </c>
      <c r="E1026">
        <v>30.9</v>
      </c>
      <c r="F1026" t="s">
        <v>43</v>
      </c>
      <c r="G1026">
        <v>1</v>
      </c>
      <c r="H1026" t="s">
        <v>27</v>
      </c>
      <c r="I1026">
        <v>100</v>
      </c>
      <c r="K1026">
        <f t="shared" ref="K1026:K1089" si="96">A1026+B1026</f>
        <v>250</v>
      </c>
      <c r="L1026" t="str">
        <f t="shared" ref="L1026:L1089" si="97">UPPER(SUBSTITUTE(C1026,K1026,""))&amp;"-"&amp;K1026&amp;IF(H1026="IT","M","")</f>
        <v>FM-250</v>
      </c>
      <c r="M1026">
        <f t="shared" ref="M1026:M1089" si="98">E1026*VLOOKUP(F1026,_TimeConvert,2,FALSE)</f>
        <v>1854</v>
      </c>
      <c r="N1026">
        <f t="shared" ref="N1026:N1089" si="99">LN(2)/M1026</f>
        <v>3.73865793182279E-4</v>
      </c>
      <c r="O1026" t="str">
        <f t="shared" ref="O1026:O1089" si="100">L1026&amp;M1026</f>
        <v>FM-2501854</v>
      </c>
      <c r="P1026" t="str">
        <f t="shared" ref="P1026:P1089" si="101">IF(AND(RIGHT(L1027,1)="M",M1026=M1027),"Delete","")</f>
        <v/>
      </c>
    </row>
    <row r="1027" spans="1:16" x14ac:dyDescent="0.25">
      <c r="A1027">
        <v>100</v>
      </c>
      <c r="B1027">
        <v>150</v>
      </c>
      <c r="C1027" t="s">
        <v>2750</v>
      </c>
      <c r="D1027">
        <v>1.1992</v>
      </c>
      <c r="E1027">
        <v>1.9</v>
      </c>
      <c r="F1027" t="s">
        <v>11</v>
      </c>
      <c r="G1027">
        <v>0.05</v>
      </c>
      <c r="H1027" t="s">
        <v>77</v>
      </c>
      <c r="I1027">
        <v>100</v>
      </c>
      <c r="K1027">
        <f t="shared" si="96"/>
        <v>250</v>
      </c>
      <c r="L1027" t="str">
        <f t="shared" si="97"/>
        <v>FM-250M</v>
      </c>
      <c r="M1027">
        <f t="shared" si="98"/>
        <v>1.9</v>
      </c>
      <c r="N1027">
        <f t="shared" si="99"/>
        <v>0.36481430555786598</v>
      </c>
      <c r="O1027" t="str">
        <f t="shared" si="100"/>
        <v>FM-250M1.9</v>
      </c>
      <c r="P1027" t="str">
        <f t="shared" si="101"/>
        <v/>
      </c>
    </row>
    <row r="1028" spans="1:16" x14ac:dyDescent="0.25">
      <c r="A1028">
        <v>100</v>
      </c>
      <c r="B1028">
        <v>151</v>
      </c>
      <c r="C1028" t="s">
        <v>2749</v>
      </c>
      <c r="D1028">
        <v>0</v>
      </c>
      <c r="E1028">
        <v>5.3</v>
      </c>
      <c r="F1028" t="s">
        <v>109</v>
      </c>
      <c r="G1028">
        <v>0.08</v>
      </c>
      <c r="H1028" t="s">
        <v>36</v>
      </c>
      <c r="I1028">
        <v>98.2</v>
      </c>
      <c r="J1028">
        <v>0.13</v>
      </c>
      <c r="K1028">
        <f t="shared" si="96"/>
        <v>251</v>
      </c>
      <c r="L1028" t="str">
        <f t="shared" si="97"/>
        <v>FM-251</v>
      </c>
      <c r="M1028">
        <f t="shared" si="98"/>
        <v>19080</v>
      </c>
      <c r="N1028">
        <f t="shared" si="99"/>
        <v>3.6328468582806354E-5</v>
      </c>
      <c r="O1028" t="str">
        <f t="shared" si="100"/>
        <v>FM-25119080</v>
      </c>
      <c r="P1028" t="str">
        <f t="shared" si="101"/>
        <v/>
      </c>
    </row>
    <row r="1029" spans="1:16" x14ac:dyDescent="0.25">
      <c r="A1029">
        <v>100</v>
      </c>
      <c r="B1029">
        <v>152</v>
      </c>
      <c r="C1029" t="s">
        <v>2748</v>
      </c>
      <c r="D1029">
        <v>0</v>
      </c>
      <c r="E1029">
        <v>25.38</v>
      </c>
      <c r="F1029" t="s">
        <v>109</v>
      </c>
      <c r="G1029">
        <v>0.12</v>
      </c>
      <c r="H1029" t="s">
        <v>27</v>
      </c>
      <c r="I1029">
        <v>99.997699999999995</v>
      </c>
      <c r="J1029">
        <v>2.0000000000000001E-4</v>
      </c>
      <c r="K1029">
        <f t="shared" si="96"/>
        <v>252</v>
      </c>
      <c r="L1029" t="str">
        <f t="shared" si="97"/>
        <v>FM-252</v>
      </c>
      <c r="M1029">
        <f t="shared" si="98"/>
        <v>91368</v>
      </c>
      <c r="N1029">
        <f t="shared" si="99"/>
        <v>7.5863232265119661E-6</v>
      </c>
      <c r="O1029" t="str">
        <f t="shared" si="100"/>
        <v>FM-25291368</v>
      </c>
      <c r="P1029" t="str">
        <f t="shared" si="101"/>
        <v/>
      </c>
    </row>
    <row r="1030" spans="1:16" x14ac:dyDescent="0.25">
      <c r="A1030">
        <v>100</v>
      </c>
      <c r="B1030">
        <v>153</v>
      </c>
      <c r="C1030" t="s">
        <v>2754</v>
      </c>
      <c r="D1030">
        <v>0</v>
      </c>
      <c r="E1030">
        <v>3</v>
      </c>
      <c r="F1030" t="s">
        <v>25</v>
      </c>
      <c r="G1030">
        <v>0.12</v>
      </c>
      <c r="H1030" t="s">
        <v>27</v>
      </c>
      <c r="I1030">
        <v>12</v>
      </c>
      <c r="J1030">
        <v>1</v>
      </c>
      <c r="K1030">
        <f t="shared" si="96"/>
        <v>253</v>
      </c>
      <c r="L1030" t="str">
        <f t="shared" si="97"/>
        <v>FM-253</v>
      </c>
      <c r="M1030">
        <f t="shared" si="98"/>
        <v>259200</v>
      </c>
      <c r="N1030">
        <f t="shared" si="99"/>
        <v>2.6741789373454678E-6</v>
      </c>
      <c r="O1030" t="str">
        <f t="shared" si="100"/>
        <v>FM-253259200</v>
      </c>
      <c r="P1030" t="str">
        <f t="shared" si="101"/>
        <v/>
      </c>
    </row>
    <row r="1031" spans="1:16" x14ac:dyDescent="0.25">
      <c r="A1031">
        <v>100</v>
      </c>
      <c r="B1031">
        <v>154</v>
      </c>
      <c r="C1031" t="s">
        <v>2753</v>
      </c>
      <c r="D1031">
        <v>0</v>
      </c>
      <c r="E1031">
        <v>3.24</v>
      </c>
      <c r="F1031" t="s">
        <v>109</v>
      </c>
      <c r="G1031">
        <v>2E-3</v>
      </c>
      <c r="H1031" t="s">
        <v>27</v>
      </c>
      <c r="I1031">
        <v>99.940799999999996</v>
      </c>
      <c r="J1031">
        <v>2.9999999999999997E-4</v>
      </c>
      <c r="K1031">
        <f t="shared" si="96"/>
        <v>254</v>
      </c>
      <c r="L1031" t="str">
        <f t="shared" si="97"/>
        <v>FM-254</v>
      </c>
      <c r="M1031">
        <f t="shared" si="98"/>
        <v>11664</v>
      </c>
      <c r="N1031">
        <f t="shared" si="99"/>
        <v>5.9426198607677067E-5</v>
      </c>
      <c r="O1031" t="str">
        <f t="shared" si="100"/>
        <v>FM-25411664</v>
      </c>
      <c r="P1031" t="str">
        <f t="shared" si="101"/>
        <v/>
      </c>
    </row>
    <row r="1032" spans="1:16" x14ac:dyDescent="0.25">
      <c r="A1032">
        <v>100</v>
      </c>
      <c r="B1032">
        <v>155</v>
      </c>
      <c r="C1032" t="s">
        <v>2752</v>
      </c>
      <c r="D1032">
        <v>0</v>
      </c>
      <c r="E1032">
        <v>20.07</v>
      </c>
      <c r="F1032" t="s">
        <v>109</v>
      </c>
      <c r="G1032">
        <v>7.0000000000000007E-2</v>
      </c>
      <c r="H1032" t="s">
        <v>27</v>
      </c>
      <c r="I1032">
        <v>100</v>
      </c>
      <c r="K1032">
        <f t="shared" si="96"/>
        <v>255</v>
      </c>
      <c r="L1032" t="str">
        <f t="shared" si="97"/>
        <v>FM-255</v>
      </c>
      <c r="M1032">
        <f t="shared" si="98"/>
        <v>72252</v>
      </c>
      <c r="N1032">
        <f t="shared" si="99"/>
        <v>9.5934670398043689E-6</v>
      </c>
      <c r="O1032" t="str">
        <f t="shared" si="100"/>
        <v>FM-25572252</v>
      </c>
      <c r="P1032" t="str">
        <f t="shared" si="101"/>
        <v/>
      </c>
    </row>
    <row r="1033" spans="1:16" x14ac:dyDescent="0.25">
      <c r="A1033">
        <v>100</v>
      </c>
      <c r="B1033">
        <v>156</v>
      </c>
      <c r="C1033" t="s">
        <v>2751</v>
      </c>
      <c r="D1033">
        <v>0</v>
      </c>
      <c r="E1033">
        <v>157.1</v>
      </c>
      <c r="F1033" t="s">
        <v>43</v>
      </c>
      <c r="G1033">
        <v>1.2</v>
      </c>
      <c r="H1033" t="s">
        <v>2525</v>
      </c>
      <c r="I1033">
        <v>91.9</v>
      </c>
      <c r="J1033">
        <v>0.3</v>
      </c>
      <c r="K1033">
        <f t="shared" si="96"/>
        <v>256</v>
      </c>
      <c r="L1033" t="str">
        <f t="shared" si="97"/>
        <v>FM-256</v>
      </c>
      <c r="M1033">
        <f t="shared" si="98"/>
        <v>9426</v>
      </c>
      <c r="N1033">
        <f t="shared" si="99"/>
        <v>7.3535665240817449E-5</v>
      </c>
      <c r="O1033" t="str">
        <f t="shared" si="100"/>
        <v>FM-2569426</v>
      </c>
      <c r="P1033" t="str">
        <f t="shared" si="101"/>
        <v/>
      </c>
    </row>
    <row r="1034" spans="1:16" x14ac:dyDescent="0.25">
      <c r="A1034">
        <v>100</v>
      </c>
      <c r="B1034">
        <v>157</v>
      </c>
      <c r="C1034" t="s">
        <v>2757</v>
      </c>
      <c r="D1034">
        <v>0</v>
      </c>
      <c r="E1034">
        <v>100.5</v>
      </c>
      <c r="F1034" t="s">
        <v>25</v>
      </c>
      <c r="G1034">
        <v>0.2</v>
      </c>
      <c r="H1034" t="s">
        <v>27</v>
      </c>
      <c r="I1034">
        <v>99.79</v>
      </c>
      <c r="J1034">
        <v>4.0000000000000001E-3</v>
      </c>
      <c r="K1034">
        <f t="shared" si="96"/>
        <v>257</v>
      </c>
      <c r="L1034" t="str">
        <f t="shared" si="97"/>
        <v>FM-257</v>
      </c>
      <c r="M1034">
        <f t="shared" si="98"/>
        <v>8683200</v>
      </c>
      <c r="N1034">
        <f t="shared" si="99"/>
        <v>7.9826236935685611E-8</v>
      </c>
      <c r="O1034" t="str">
        <f t="shared" si="100"/>
        <v>FM-2578683200</v>
      </c>
      <c r="P1034" t="str">
        <f t="shared" si="101"/>
        <v/>
      </c>
    </row>
    <row r="1035" spans="1:16" x14ac:dyDescent="0.25">
      <c r="A1035">
        <v>100</v>
      </c>
      <c r="B1035">
        <v>158</v>
      </c>
      <c r="C1035" t="s">
        <v>2756</v>
      </c>
      <c r="D1035">
        <v>0</v>
      </c>
      <c r="E1035">
        <v>370</v>
      </c>
      <c r="F1035" t="s">
        <v>1188</v>
      </c>
      <c r="G1035">
        <v>14</v>
      </c>
      <c r="H1035" t="s">
        <v>2525</v>
      </c>
      <c r="I1035">
        <v>100</v>
      </c>
      <c r="K1035">
        <f t="shared" si="96"/>
        <v>258</v>
      </c>
      <c r="L1035" t="str">
        <f t="shared" si="97"/>
        <v>FM-258</v>
      </c>
      <c r="M1035">
        <f t="shared" si="98"/>
        <v>3.6999999999999999E-4</v>
      </c>
      <c r="N1035">
        <f t="shared" si="99"/>
        <v>1873.3707582701225</v>
      </c>
      <c r="O1035" t="str">
        <f t="shared" si="100"/>
        <v>FM-2580.00037</v>
      </c>
      <c r="P1035" t="str">
        <f t="shared" si="101"/>
        <v/>
      </c>
    </row>
    <row r="1036" spans="1:16" x14ac:dyDescent="0.25">
      <c r="A1036">
        <v>100</v>
      </c>
      <c r="B1036">
        <v>159</v>
      </c>
      <c r="C1036" t="s">
        <v>2755</v>
      </c>
      <c r="D1036">
        <v>0</v>
      </c>
      <c r="E1036">
        <v>1.5</v>
      </c>
      <c r="F1036" t="s">
        <v>11</v>
      </c>
      <c r="G1036">
        <v>0.2</v>
      </c>
      <c r="H1036" t="s">
        <v>2525</v>
      </c>
      <c r="I1036">
        <v>100</v>
      </c>
      <c r="K1036">
        <f t="shared" si="96"/>
        <v>259</v>
      </c>
      <c r="L1036" t="str">
        <f t="shared" si="97"/>
        <v>FM-259</v>
      </c>
      <c r="M1036">
        <f t="shared" si="98"/>
        <v>1.5</v>
      </c>
      <c r="N1036">
        <f t="shared" si="99"/>
        <v>0.46209812037329684</v>
      </c>
      <c r="O1036" t="str">
        <f t="shared" si="100"/>
        <v>FM-2591.5</v>
      </c>
      <c r="P1036" t="str">
        <f t="shared" si="101"/>
        <v/>
      </c>
    </row>
    <row r="1037" spans="1:16" x14ac:dyDescent="0.25">
      <c r="A1037">
        <v>87</v>
      </c>
      <c r="B1037">
        <v>110</v>
      </c>
      <c r="C1037" t="s">
        <v>2445</v>
      </c>
      <c r="D1037">
        <v>0</v>
      </c>
      <c r="E1037">
        <v>0.6</v>
      </c>
      <c r="F1037" t="s">
        <v>17</v>
      </c>
      <c r="G1037">
        <f>3-0.3</f>
        <v>2.7</v>
      </c>
      <c r="H1037" t="s">
        <v>27</v>
      </c>
      <c r="I1037">
        <v>100</v>
      </c>
      <c r="K1037">
        <f t="shared" si="96"/>
        <v>197</v>
      </c>
      <c r="L1037" t="str">
        <f t="shared" si="97"/>
        <v>FR-197</v>
      </c>
      <c r="M1037">
        <f t="shared" si="98"/>
        <v>5.9999999999999995E-4</v>
      </c>
      <c r="N1037">
        <f t="shared" si="99"/>
        <v>1155.2453009332423</v>
      </c>
      <c r="O1037" t="str">
        <f t="shared" si="100"/>
        <v>FR-1970.0006</v>
      </c>
      <c r="P1037" t="str">
        <f t="shared" si="101"/>
        <v/>
      </c>
    </row>
    <row r="1038" spans="1:16" x14ac:dyDescent="0.25">
      <c r="A1038">
        <v>87</v>
      </c>
      <c r="B1038">
        <v>111</v>
      </c>
      <c r="C1038" t="s">
        <v>2449</v>
      </c>
      <c r="D1038" t="s">
        <v>70</v>
      </c>
      <c r="E1038">
        <v>15</v>
      </c>
      <c r="F1038" t="s">
        <v>17</v>
      </c>
      <c r="G1038">
        <v>3</v>
      </c>
      <c r="H1038" t="s">
        <v>27</v>
      </c>
      <c r="I1038">
        <v>100</v>
      </c>
      <c r="K1038">
        <f t="shared" si="96"/>
        <v>198</v>
      </c>
      <c r="L1038" t="str">
        <f t="shared" si="97"/>
        <v>FR-198</v>
      </c>
      <c r="M1038">
        <f t="shared" si="98"/>
        <v>1.4999999999999999E-2</v>
      </c>
      <c r="N1038">
        <f t="shared" si="99"/>
        <v>46.209812037329691</v>
      </c>
      <c r="O1038" t="str">
        <f t="shared" si="100"/>
        <v>FR-1980.015</v>
      </c>
      <c r="P1038" t="str">
        <f t="shared" si="101"/>
        <v/>
      </c>
    </row>
    <row r="1039" spans="1:16" x14ac:dyDescent="0.25">
      <c r="A1039">
        <v>87</v>
      </c>
      <c r="B1039">
        <v>111</v>
      </c>
      <c r="C1039" t="s">
        <v>2449</v>
      </c>
      <c r="D1039" t="s">
        <v>70</v>
      </c>
      <c r="E1039">
        <v>1.1000000000000001</v>
      </c>
      <c r="F1039" t="s">
        <v>17</v>
      </c>
      <c r="G1039">
        <v>0.7</v>
      </c>
      <c r="H1039" t="s">
        <v>27</v>
      </c>
      <c r="I1039">
        <v>100</v>
      </c>
      <c r="K1039">
        <f t="shared" si="96"/>
        <v>198</v>
      </c>
      <c r="L1039" t="str">
        <f t="shared" si="97"/>
        <v>FR-198</v>
      </c>
      <c r="M1039">
        <f t="shared" si="98"/>
        <v>1.1000000000000001E-3</v>
      </c>
      <c r="N1039">
        <f t="shared" si="99"/>
        <v>630.13380050904118</v>
      </c>
      <c r="O1039" t="str">
        <f t="shared" si="100"/>
        <v>FR-1980.0011</v>
      </c>
      <c r="P1039" t="str">
        <f t="shared" si="101"/>
        <v/>
      </c>
    </row>
    <row r="1040" spans="1:16" x14ac:dyDescent="0.25">
      <c r="A1040">
        <v>87</v>
      </c>
      <c r="B1040">
        <v>112</v>
      </c>
      <c r="C1040" t="s">
        <v>2448</v>
      </c>
      <c r="D1040">
        <v>0</v>
      </c>
      <c r="E1040">
        <v>4.5</v>
      </c>
      <c r="F1040" t="s">
        <v>17</v>
      </c>
      <c r="G1040">
        <f>3.1-1.3</f>
        <v>1.8</v>
      </c>
      <c r="H1040" t="s">
        <v>27</v>
      </c>
      <c r="I1040">
        <v>100</v>
      </c>
      <c r="K1040">
        <f t="shared" si="96"/>
        <v>199</v>
      </c>
      <c r="L1040" t="str">
        <f t="shared" si="97"/>
        <v>FR-199</v>
      </c>
      <c r="M1040">
        <f t="shared" si="98"/>
        <v>4.5000000000000005E-3</v>
      </c>
      <c r="N1040">
        <f t="shared" si="99"/>
        <v>154.03270679109895</v>
      </c>
      <c r="O1040" t="str">
        <f t="shared" si="100"/>
        <v>FR-1990.0045</v>
      </c>
      <c r="P1040" t="str">
        <f t="shared" si="101"/>
        <v/>
      </c>
    </row>
    <row r="1041" spans="1:16" x14ac:dyDescent="0.25">
      <c r="A1041">
        <v>87</v>
      </c>
      <c r="B1041">
        <v>113</v>
      </c>
      <c r="C1041" t="s">
        <v>2447</v>
      </c>
      <c r="D1041">
        <v>0</v>
      </c>
      <c r="E1041">
        <v>50</v>
      </c>
      <c r="F1041" t="s">
        <v>17</v>
      </c>
      <c r="G1041">
        <v>2</v>
      </c>
      <c r="H1041" t="s">
        <v>27</v>
      </c>
      <c r="I1041">
        <v>100</v>
      </c>
      <c r="K1041">
        <f t="shared" si="96"/>
        <v>200</v>
      </c>
      <c r="L1041" t="str">
        <f t="shared" si="97"/>
        <v>FR-200</v>
      </c>
      <c r="M1041">
        <f t="shared" si="98"/>
        <v>0.05</v>
      </c>
      <c r="N1041">
        <f t="shared" si="99"/>
        <v>13.862943611198904</v>
      </c>
      <c r="O1041" t="str">
        <f t="shared" si="100"/>
        <v>FR-2000.05</v>
      </c>
      <c r="P1041" t="str">
        <f t="shared" si="101"/>
        <v/>
      </c>
    </row>
    <row r="1042" spans="1:16" x14ac:dyDescent="0.25">
      <c r="A1042">
        <v>87</v>
      </c>
      <c r="B1042">
        <v>114</v>
      </c>
      <c r="C1042" t="s">
        <v>2446</v>
      </c>
      <c r="D1042">
        <v>0</v>
      </c>
      <c r="E1042">
        <v>63</v>
      </c>
      <c r="F1042" t="s">
        <v>17</v>
      </c>
      <c r="G1042">
        <v>3</v>
      </c>
      <c r="H1042" t="s">
        <v>27</v>
      </c>
      <c r="I1042">
        <v>100</v>
      </c>
      <c r="K1042">
        <f t="shared" si="96"/>
        <v>201</v>
      </c>
      <c r="L1042" t="str">
        <f t="shared" si="97"/>
        <v>FR-201</v>
      </c>
      <c r="M1042">
        <f t="shared" si="98"/>
        <v>6.3E-2</v>
      </c>
      <c r="N1042">
        <f t="shared" si="99"/>
        <v>11.00233619936421</v>
      </c>
      <c r="O1042" t="str">
        <f t="shared" si="100"/>
        <v>FR-2010.063</v>
      </c>
      <c r="P1042" t="str">
        <f t="shared" si="101"/>
        <v/>
      </c>
    </row>
    <row r="1043" spans="1:16" x14ac:dyDescent="0.25">
      <c r="A1043">
        <v>87</v>
      </c>
      <c r="B1043">
        <v>114</v>
      </c>
      <c r="C1043" t="s">
        <v>2446</v>
      </c>
      <c r="D1043">
        <v>0.13</v>
      </c>
      <c r="E1043">
        <v>27</v>
      </c>
      <c r="F1043" t="s">
        <v>17</v>
      </c>
      <c r="G1043">
        <v>9</v>
      </c>
      <c r="H1043" t="s">
        <v>27</v>
      </c>
      <c r="I1043">
        <v>100</v>
      </c>
      <c r="K1043">
        <f t="shared" si="96"/>
        <v>201</v>
      </c>
      <c r="L1043" t="str">
        <f t="shared" si="97"/>
        <v>FR-201</v>
      </c>
      <c r="M1043">
        <f t="shared" si="98"/>
        <v>2.7E-2</v>
      </c>
      <c r="N1043">
        <f t="shared" si="99"/>
        <v>25.672117798516492</v>
      </c>
      <c r="O1043" t="str">
        <f t="shared" si="100"/>
        <v>FR-2010.027</v>
      </c>
      <c r="P1043" t="str">
        <f t="shared" si="101"/>
        <v/>
      </c>
    </row>
    <row r="1044" spans="1:16" x14ac:dyDescent="0.25">
      <c r="A1044">
        <v>87</v>
      </c>
      <c r="B1044">
        <v>115</v>
      </c>
      <c r="C1044" t="s">
        <v>2443</v>
      </c>
      <c r="D1044">
        <v>0</v>
      </c>
      <c r="E1044">
        <v>364</v>
      </c>
      <c r="F1044" t="s">
        <v>17</v>
      </c>
      <c r="G1044">
        <v>15</v>
      </c>
      <c r="H1044" t="s">
        <v>27</v>
      </c>
      <c r="I1044">
        <v>100</v>
      </c>
      <c r="K1044">
        <f t="shared" si="96"/>
        <v>202</v>
      </c>
      <c r="L1044" t="str">
        <f t="shared" si="97"/>
        <v>FR-202</v>
      </c>
      <c r="M1044">
        <f t="shared" si="98"/>
        <v>0.36399999999999999</v>
      </c>
      <c r="N1044">
        <f t="shared" si="99"/>
        <v>1.9042504960438058</v>
      </c>
      <c r="O1044" t="str">
        <f t="shared" si="100"/>
        <v>FR-2020.364</v>
      </c>
      <c r="P1044" t="str">
        <f t="shared" si="101"/>
        <v/>
      </c>
    </row>
    <row r="1045" spans="1:16" x14ac:dyDescent="0.25">
      <c r="A1045">
        <v>87</v>
      </c>
      <c r="B1045">
        <v>115</v>
      </c>
      <c r="C1045" t="s">
        <v>2443</v>
      </c>
      <c r="D1045">
        <v>0.25700000000000001</v>
      </c>
      <c r="E1045">
        <v>286</v>
      </c>
      <c r="F1045" t="s">
        <v>17</v>
      </c>
      <c r="G1045">
        <v>13</v>
      </c>
      <c r="H1045" t="s">
        <v>27</v>
      </c>
      <c r="I1045">
        <v>100</v>
      </c>
      <c r="K1045">
        <f t="shared" si="96"/>
        <v>202</v>
      </c>
      <c r="L1045" t="str">
        <f t="shared" si="97"/>
        <v>FR-202</v>
      </c>
      <c r="M1045">
        <f t="shared" si="98"/>
        <v>0.28600000000000003</v>
      </c>
      <c r="N1045">
        <f t="shared" si="99"/>
        <v>2.4235915404193888</v>
      </c>
      <c r="O1045" t="str">
        <f t="shared" si="100"/>
        <v>FR-2020.286</v>
      </c>
      <c r="P1045" t="str">
        <f t="shared" si="101"/>
        <v/>
      </c>
    </row>
    <row r="1046" spans="1:16" x14ac:dyDescent="0.25">
      <c r="A1046">
        <v>87</v>
      </c>
      <c r="B1046">
        <v>116</v>
      </c>
      <c r="C1046" t="s">
        <v>2442</v>
      </c>
      <c r="D1046">
        <v>0</v>
      </c>
      <c r="E1046">
        <v>550</v>
      </c>
      <c r="F1046" t="s">
        <v>17</v>
      </c>
      <c r="G1046">
        <v>10</v>
      </c>
      <c r="H1046" t="s">
        <v>27</v>
      </c>
      <c r="I1046">
        <v>100</v>
      </c>
      <c r="K1046">
        <f t="shared" si="96"/>
        <v>203</v>
      </c>
      <c r="L1046" t="str">
        <f t="shared" si="97"/>
        <v>FR-203</v>
      </c>
      <c r="M1046">
        <f t="shared" si="98"/>
        <v>0.55000000000000004</v>
      </c>
      <c r="N1046">
        <f t="shared" si="99"/>
        <v>1.2602676010180822</v>
      </c>
      <c r="O1046" t="str">
        <f t="shared" si="100"/>
        <v>FR-2030.55</v>
      </c>
      <c r="P1046" t="str">
        <f t="shared" si="101"/>
        <v/>
      </c>
    </row>
    <row r="1047" spans="1:16" x14ac:dyDescent="0.25">
      <c r="A1047">
        <v>87</v>
      </c>
      <c r="B1047">
        <v>116</v>
      </c>
      <c r="C1047" t="s">
        <v>2442</v>
      </c>
      <c r="D1047">
        <v>0.36099999999999999</v>
      </c>
      <c r="E1047">
        <v>43</v>
      </c>
      <c r="F1047" t="s">
        <v>17</v>
      </c>
      <c r="G1047">
        <v>4</v>
      </c>
      <c r="H1047" t="s">
        <v>77</v>
      </c>
      <c r="I1047">
        <v>80</v>
      </c>
      <c r="J1047">
        <v>4</v>
      </c>
      <c r="K1047">
        <f t="shared" si="96"/>
        <v>203</v>
      </c>
      <c r="L1047" t="str">
        <f t="shared" si="97"/>
        <v>FR-203M</v>
      </c>
      <c r="M1047">
        <f t="shared" si="98"/>
        <v>4.3000000000000003E-2</v>
      </c>
      <c r="N1047">
        <f t="shared" si="99"/>
        <v>16.119701873487099</v>
      </c>
      <c r="O1047" t="str">
        <f t="shared" si="100"/>
        <v>FR-203M0.043</v>
      </c>
      <c r="P1047" t="str">
        <f t="shared" si="101"/>
        <v/>
      </c>
    </row>
    <row r="1048" spans="1:16" x14ac:dyDescent="0.25">
      <c r="A1048">
        <v>87</v>
      </c>
      <c r="B1048">
        <v>117</v>
      </c>
      <c r="C1048" t="s">
        <v>2441</v>
      </c>
      <c r="D1048">
        <v>0</v>
      </c>
      <c r="E1048">
        <v>1.8</v>
      </c>
      <c r="F1048" t="s">
        <v>11</v>
      </c>
      <c r="G1048">
        <v>0.3</v>
      </c>
      <c r="H1048" t="s">
        <v>27</v>
      </c>
      <c r="I1048">
        <v>92</v>
      </c>
      <c r="J1048">
        <v>2</v>
      </c>
      <c r="K1048">
        <f t="shared" si="96"/>
        <v>204</v>
      </c>
      <c r="L1048" t="str">
        <f t="shared" si="97"/>
        <v>FR-204</v>
      </c>
      <c r="M1048">
        <f t="shared" si="98"/>
        <v>1.8</v>
      </c>
      <c r="N1048">
        <f t="shared" si="99"/>
        <v>0.38508176697774738</v>
      </c>
      <c r="O1048" t="str">
        <f t="shared" si="100"/>
        <v>FR-2041.8</v>
      </c>
      <c r="P1048" t="str">
        <f t="shared" si="101"/>
        <v/>
      </c>
    </row>
    <row r="1049" spans="1:16" x14ac:dyDescent="0.25">
      <c r="A1049">
        <v>87</v>
      </c>
      <c r="B1049">
        <v>117</v>
      </c>
      <c r="C1049" t="s">
        <v>2441</v>
      </c>
      <c r="D1049">
        <v>4.1000000000000002E-2</v>
      </c>
      <c r="E1049">
        <v>2.2000000000000002</v>
      </c>
      <c r="F1049" t="s">
        <v>11</v>
      </c>
      <c r="G1049">
        <v>0.2</v>
      </c>
      <c r="H1049" t="s">
        <v>27</v>
      </c>
      <c r="I1049">
        <v>90</v>
      </c>
      <c r="J1049">
        <v>2</v>
      </c>
      <c r="K1049">
        <f t="shared" si="96"/>
        <v>204</v>
      </c>
      <c r="L1049" t="str">
        <f t="shared" si="97"/>
        <v>FR-204</v>
      </c>
      <c r="M1049">
        <f t="shared" si="98"/>
        <v>2.2000000000000002</v>
      </c>
      <c r="N1049">
        <f t="shared" si="99"/>
        <v>0.31506690025452055</v>
      </c>
      <c r="O1049" t="str">
        <f t="shared" si="100"/>
        <v>FR-2042.2</v>
      </c>
      <c r="P1049" t="str">
        <f t="shared" si="101"/>
        <v/>
      </c>
    </row>
    <row r="1050" spans="1:16" x14ac:dyDescent="0.25">
      <c r="A1050">
        <v>87</v>
      </c>
      <c r="B1050">
        <v>117</v>
      </c>
      <c r="C1050" t="s">
        <v>2441</v>
      </c>
      <c r="D1050">
        <v>0.316</v>
      </c>
      <c r="E1050">
        <v>1.65</v>
      </c>
      <c r="F1050" t="s">
        <v>11</v>
      </c>
      <c r="G1050">
        <v>0.15</v>
      </c>
      <c r="H1050" t="s">
        <v>27</v>
      </c>
      <c r="I1050">
        <v>66</v>
      </c>
      <c r="J1050">
        <v>10</v>
      </c>
      <c r="K1050">
        <f t="shared" si="96"/>
        <v>204</v>
      </c>
      <c r="L1050" t="str">
        <f t="shared" si="97"/>
        <v>FR-204</v>
      </c>
      <c r="M1050">
        <f t="shared" si="98"/>
        <v>1.65</v>
      </c>
      <c r="N1050">
        <f t="shared" si="99"/>
        <v>0.42008920033936081</v>
      </c>
      <c r="O1050" t="str">
        <f t="shared" si="100"/>
        <v>FR-2041.65</v>
      </c>
      <c r="P1050" t="str">
        <f t="shared" si="101"/>
        <v/>
      </c>
    </row>
    <row r="1051" spans="1:16" x14ac:dyDescent="0.25">
      <c r="A1051">
        <v>87</v>
      </c>
      <c r="B1051">
        <v>118</v>
      </c>
      <c r="C1051" t="s">
        <v>2440</v>
      </c>
      <c r="D1051">
        <v>0</v>
      </c>
      <c r="E1051">
        <v>3.9</v>
      </c>
      <c r="F1051" t="s">
        <v>11</v>
      </c>
      <c r="G1051">
        <v>7.0000000000000007E-2</v>
      </c>
      <c r="H1051" t="s">
        <v>27</v>
      </c>
      <c r="I1051">
        <v>98.5</v>
      </c>
      <c r="J1051">
        <v>0.4</v>
      </c>
      <c r="K1051">
        <f t="shared" si="96"/>
        <v>205</v>
      </c>
      <c r="L1051" t="str">
        <f t="shared" si="97"/>
        <v>FR-205</v>
      </c>
      <c r="M1051">
        <f t="shared" si="98"/>
        <v>3.9</v>
      </c>
      <c r="N1051">
        <f t="shared" si="99"/>
        <v>0.17773004629742187</v>
      </c>
      <c r="O1051" t="str">
        <f t="shared" si="100"/>
        <v>FR-2053.9</v>
      </c>
      <c r="P1051" t="str">
        <f t="shared" si="101"/>
        <v/>
      </c>
    </row>
    <row r="1052" spans="1:16" x14ac:dyDescent="0.25">
      <c r="A1052">
        <v>87</v>
      </c>
      <c r="B1052">
        <v>119</v>
      </c>
      <c r="C1052" t="s">
        <v>2444</v>
      </c>
      <c r="D1052">
        <v>0.73</v>
      </c>
      <c r="E1052">
        <v>0.7</v>
      </c>
      <c r="F1052" t="s">
        <v>11</v>
      </c>
      <c r="G1052">
        <v>0.1</v>
      </c>
      <c r="H1052" t="s">
        <v>77</v>
      </c>
      <c r="I1052">
        <v>87</v>
      </c>
      <c r="J1052">
        <v>2</v>
      </c>
      <c r="K1052">
        <f t="shared" si="96"/>
        <v>206</v>
      </c>
      <c r="L1052" t="str">
        <f t="shared" si="97"/>
        <v>FR-206M</v>
      </c>
      <c r="M1052">
        <f t="shared" si="98"/>
        <v>0.7</v>
      </c>
      <c r="N1052">
        <f t="shared" si="99"/>
        <v>0.99021025794277906</v>
      </c>
      <c r="O1052" t="str">
        <f t="shared" si="100"/>
        <v>FR-206M0.7</v>
      </c>
      <c r="P1052" t="str">
        <f t="shared" si="101"/>
        <v/>
      </c>
    </row>
    <row r="1053" spans="1:16" x14ac:dyDescent="0.25">
      <c r="A1053">
        <v>87</v>
      </c>
      <c r="B1053">
        <v>120</v>
      </c>
      <c r="C1053" t="s">
        <v>2428</v>
      </c>
      <c r="D1053">
        <v>0</v>
      </c>
      <c r="E1053">
        <v>14.8</v>
      </c>
      <c r="F1053" t="s">
        <v>11</v>
      </c>
      <c r="G1053">
        <v>0.1</v>
      </c>
      <c r="H1053" t="s">
        <v>27</v>
      </c>
      <c r="I1053">
        <v>95</v>
      </c>
      <c r="J1053">
        <v>2</v>
      </c>
      <c r="K1053">
        <f t="shared" si="96"/>
        <v>207</v>
      </c>
      <c r="L1053" t="str">
        <f t="shared" si="97"/>
        <v>FR-207</v>
      </c>
      <c r="M1053">
        <f t="shared" si="98"/>
        <v>14.8</v>
      </c>
      <c r="N1053">
        <f t="shared" si="99"/>
        <v>4.6834268956753057E-2</v>
      </c>
      <c r="O1053" t="str">
        <f t="shared" si="100"/>
        <v>FR-20714.8</v>
      </c>
      <c r="P1053" t="str">
        <f t="shared" si="101"/>
        <v/>
      </c>
    </row>
    <row r="1054" spans="1:16" x14ac:dyDescent="0.25">
      <c r="A1054">
        <v>87</v>
      </c>
      <c r="B1054">
        <v>121</v>
      </c>
      <c r="C1054" t="s">
        <v>2427</v>
      </c>
      <c r="D1054">
        <v>0</v>
      </c>
      <c r="E1054">
        <v>58.6</v>
      </c>
      <c r="F1054" t="s">
        <v>11</v>
      </c>
      <c r="G1054">
        <v>0.4</v>
      </c>
      <c r="H1054" t="s">
        <v>27</v>
      </c>
      <c r="I1054">
        <v>89</v>
      </c>
      <c r="J1054">
        <v>3</v>
      </c>
      <c r="K1054">
        <f t="shared" si="96"/>
        <v>208</v>
      </c>
      <c r="L1054" t="str">
        <f t="shared" si="97"/>
        <v>FR-208</v>
      </c>
      <c r="M1054">
        <f t="shared" si="98"/>
        <v>58.6</v>
      </c>
      <c r="N1054">
        <f t="shared" si="99"/>
        <v>1.1828450180203844E-2</v>
      </c>
      <c r="O1054" t="str">
        <f t="shared" si="100"/>
        <v>FR-20858.6</v>
      </c>
      <c r="P1054" t="str">
        <f t="shared" si="101"/>
        <v/>
      </c>
    </row>
    <row r="1055" spans="1:16" x14ac:dyDescent="0.25">
      <c r="A1055">
        <v>87</v>
      </c>
      <c r="B1055">
        <v>122</v>
      </c>
      <c r="C1055" t="s">
        <v>2432</v>
      </c>
      <c r="D1055">
        <v>0</v>
      </c>
      <c r="E1055">
        <v>50.5</v>
      </c>
      <c r="F1055" t="s">
        <v>11</v>
      </c>
      <c r="G1055">
        <v>0.7</v>
      </c>
      <c r="H1055" t="s">
        <v>27</v>
      </c>
      <c r="I1055">
        <v>89</v>
      </c>
      <c r="J1055">
        <v>3</v>
      </c>
      <c r="K1055">
        <f t="shared" si="96"/>
        <v>209</v>
      </c>
      <c r="L1055" t="str">
        <f t="shared" si="97"/>
        <v>FR-209</v>
      </c>
      <c r="M1055">
        <f t="shared" si="98"/>
        <v>50.5</v>
      </c>
      <c r="N1055">
        <f t="shared" si="99"/>
        <v>1.3725686743761293E-2</v>
      </c>
      <c r="O1055" t="str">
        <f t="shared" si="100"/>
        <v>FR-20950.5</v>
      </c>
      <c r="P1055" t="str">
        <f t="shared" si="101"/>
        <v/>
      </c>
    </row>
    <row r="1056" spans="1:16" x14ac:dyDescent="0.25">
      <c r="A1056">
        <v>87</v>
      </c>
      <c r="B1056">
        <v>123</v>
      </c>
      <c r="C1056" t="s">
        <v>2431</v>
      </c>
      <c r="D1056">
        <v>0</v>
      </c>
      <c r="E1056">
        <v>3.18</v>
      </c>
      <c r="F1056" t="s">
        <v>43</v>
      </c>
      <c r="G1056">
        <v>0.06</v>
      </c>
      <c r="H1056" t="s">
        <v>27</v>
      </c>
      <c r="I1056">
        <v>71</v>
      </c>
      <c r="J1056">
        <v>4</v>
      </c>
      <c r="K1056">
        <f t="shared" si="96"/>
        <v>210</v>
      </c>
      <c r="L1056" t="str">
        <f t="shared" si="97"/>
        <v>FR-210</v>
      </c>
      <c r="M1056">
        <f t="shared" si="98"/>
        <v>190.8</v>
      </c>
      <c r="N1056">
        <f t="shared" si="99"/>
        <v>3.6328468582806353E-3</v>
      </c>
      <c r="O1056" t="str">
        <f t="shared" si="100"/>
        <v>FR-210190.8</v>
      </c>
      <c r="P1056" t="str">
        <f t="shared" si="101"/>
        <v/>
      </c>
    </row>
    <row r="1057" spans="1:16" x14ac:dyDescent="0.25">
      <c r="A1057">
        <v>87</v>
      </c>
      <c r="B1057">
        <v>124</v>
      </c>
      <c r="C1057" t="s">
        <v>2430</v>
      </c>
      <c r="D1057">
        <v>0</v>
      </c>
      <c r="E1057">
        <v>3.1</v>
      </c>
      <c r="F1057" t="s">
        <v>43</v>
      </c>
      <c r="G1057">
        <v>0.02</v>
      </c>
      <c r="H1057" t="s">
        <v>27</v>
      </c>
      <c r="I1057">
        <v>87</v>
      </c>
      <c r="J1057">
        <v>3</v>
      </c>
      <c r="K1057">
        <f t="shared" si="96"/>
        <v>211</v>
      </c>
      <c r="L1057" t="str">
        <f t="shared" si="97"/>
        <v>FR-211</v>
      </c>
      <c r="M1057">
        <f t="shared" si="98"/>
        <v>186</v>
      </c>
      <c r="N1057">
        <f t="shared" si="99"/>
        <v>3.7265977449459425E-3</v>
      </c>
      <c r="O1057" t="str">
        <f t="shared" si="100"/>
        <v>FR-211186</v>
      </c>
      <c r="P1057" t="str">
        <f t="shared" si="101"/>
        <v/>
      </c>
    </row>
    <row r="1058" spans="1:16" x14ac:dyDescent="0.25">
      <c r="A1058">
        <v>87</v>
      </c>
      <c r="B1058">
        <v>125</v>
      </c>
      <c r="C1058" t="s">
        <v>2429</v>
      </c>
      <c r="D1058">
        <v>0</v>
      </c>
      <c r="E1058">
        <v>20.3</v>
      </c>
      <c r="F1058" t="s">
        <v>43</v>
      </c>
      <c r="G1058">
        <v>0.6</v>
      </c>
      <c r="H1058" t="s">
        <v>27</v>
      </c>
      <c r="I1058">
        <v>43</v>
      </c>
      <c r="J1058">
        <v>2</v>
      </c>
      <c r="K1058">
        <f t="shared" si="96"/>
        <v>212</v>
      </c>
      <c r="L1058" t="str">
        <f t="shared" si="97"/>
        <v>FR-212</v>
      </c>
      <c r="M1058">
        <f t="shared" si="98"/>
        <v>1218</v>
      </c>
      <c r="N1058">
        <f t="shared" si="99"/>
        <v>5.6908635513952814E-4</v>
      </c>
      <c r="O1058" t="str">
        <f t="shared" si="100"/>
        <v>FR-2121218</v>
      </c>
      <c r="P1058" t="str">
        <f t="shared" si="101"/>
        <v/>
      </c>
    </row>
    <row r="1059" spans="1:16" x14ac:dyDescent="0.25">
      <c r="A1059">
        <v>87</v>
      </c>
      <c r="B1059">
        <v>126</v>
      </c>
      <c r="C1059" t="s">
        <v>2426</v>
      </c>
      <c r="D1059">
        <v>0</v>
      </c>
      <c r="E1059">
        <v>34.17</v>
      </c>
      <c r="F1059" t="s">
        <v>11</v>
      </c>
      <c r="G1059">
        <v>0.06</v>
      </c>
      <c r="H1059" t="s">
        <v>27</v>
      </c>
      <c r="I1059">
        <v>99.45</v>
      </c>
      <c r="J1059">
        <v>0.05</v>
      </c>
      <c r="K1059">
        <f t="shared" si="96"/>
        <v>213</v>
      </c>
      <c r="L1059" t="str">
        <f t="shared" si="97"/>
        <v>FR-213</v>
      </c>
      <c r="M1059">
        <f t="shared" si="98"/>
        <v>34.17</v>
      </c>
      <c r="N1059">
        <f t="shared" si="99"/>
        <v>2.0285255503656577E-2</v>
      </c>
      <c r="O1059" t="str">
        <f t="shared" si="100"/>
        <v>FR-21334.17</v>
      </c>
      <c r="P1059" t="str">
        <f t="shared" si="101"/>
        <v/>
      </c>
    </row>
    <row r="1060" spans="1:16" x14ac:dyDescent="0.25">
      <c r="A1060">
        <v>87</v>
      </c>
      <c r="B1060">
        <v>127</v>
      </c>
      <c r="C1060" t="s">
        <v>2425</v>
      </c>
      <c r="D1060">
        <v>0</v>
      </c>
      <c r="E1060">
        <v>5.5</v>
      </c>
      <c r="F1060" t="s">
        <v>17</v>
      </c>
      <c r="G1060">
        <v>0.2</v>
      </c>
      <c r="H1060" t="s">
        <v>27</v>
      </c>
      <c r="I1060">
        <v>100</v>
      </c>
      <c r="K1060">
        <f t="shared" si="96"/>
        <v>214</v>
      </c>
      <c r="L1060" t="str">
        <f t="shared" si="97"/>
        <v>FR-214</v>
      </c>
      <c r="M1060">
        <f t="shared" si="98"/>
        <v>5.4999999999999997E-3</v>
      </c>
      <c r="N1060">
        <f t="shared" si="99"/>
        <v>126.02676010180824</v>
      </c>
      <c r="O1060" t="str">
        <f t="shared" si="100"/>
        <v>FR-2140.0055</v>
      </c>
      <c r="P1060" t="str">
        <f t="shared" si="101"/>
        <v/>
      </c>
    </row>
    <row r="1061" spans="1:16" x14ac:dyDescent="0.25">
      <c r="A1061">
        <v>87</v>
      </c>
      <c r="B1061">
        <v>128</v>
      </c>
      <c r="C1061" t="s">
        <v>2424</v>
      </c>
      <c r="D1061">
        <v>0</v>
      </c>
      <c r="E1061">
        <v>89</v>
      </c>
      <c r="F1061" t="s">
        <v>54</v>
      </c>
      <c r="G1061">
        <v>5</v>
      </c>
      <c r="H1061" t="s">
        <v>27</v>
      </c>
      <c r="I1061">
        <v>100</v>
      </c>
      <c r="K1061">
        <f t="shared" si="96"/>
        <v>215</v>
      </c>
      <c r="L1061" t="str">
        <f t="shared" si="97"/>
        <v>FR-215</v>
      </c>
      <c r="M1061">
        <f t="shared" si="98"/>
        <v>8.9000000000000003E-8</v>
      </c>
      <c r="N1061">
        <f t="shared" si="99"/>
        <v>7788170.5680892728</v>
      </c>
      <c r="O1061" t="str">
        <f t="shared" si="100"/>
        <v>FR-2150.000000089</v>
      </c>
      <c r="P1061" t="str">
        <f t="shared" si="101"/>
        <v/>
      </c>
    </row>
    <row r="1062" spans="1:16" x14ac:dyDescent="0.25">
      <c r="A1062">
        <v>87</v>
      </c>
      <c r="B1062">
        <v>129</v>
      </c>
      <c r="C1062" t="s">
        <v>2423</v>
      </c>
      <c r="D1062">
        <v>0</v>
      </c>
      <c r="E1062">
        <v>0.7</v>
      </c>
      <c r="F1062" t="s">
        <v>1188</v>
      </c>
      <c r="G1062">
        <v>0.02</v>
      </c>
      <c r="H1062" t="s">
        <v>27</v>
      </c>
      <c r="I1062">
        <v>100</v>
      </c>
      <c r="K1062">
        <f t="shared" si="96"/>
        <v>216</v>
      </c>
      <c r="L1062" t="str">
        <f t="shared" si="97"/>
        <v>FR-216</v>
      </c>
      <c r="M1062">
        <f t="shared" si="98"/>
        <v>6.9999999999999997E-7</v>
      </c>
      <c r="N1062">
        <f t="shared" si="99"/>
        <v>990210.25794277899</v>
      </c>
      <c r="O1062" t="str">
        <f t="shared" si="100"/>
        <v>FR-2160.0000007</v>
      </c>
      <c r="P1062" t="str">
        <f t="shared" si="101"/>
        <v/>
      </c>
    </row>
    <row r="1063" spans="1:16" x14ac:dyDescent="0.25">
      <c r="A1063">
        <v>87</v>
      </c>
      <c r="B1063">
        <v>130</v>
      </c>
      <c r="C1063" t="s">
        <v>2418</v>
      </c>
      <c r="D1063">
        <v>0</v>
      </c>
      <c r="E1063">
        <v>22</v>
      </c>
      <c r="F1063" t="s">
        <v>1188</v>
      </c>
      <c r="G1063">
        <v>5</v>
      </c>
      <c r="H1063" t="s">
        <v>27</v>
      </c>
      <c r="I1063">
        <v>100</v>
      </c>
      <c r="K1063">
        <f t="shared" si="96"/>
        <v>217</v>
      </c>
      <c r="L1063" t="str">
        <f t="shared" si="97"/>
        <v>FR-217</v>
      </c>
      <c r="M1063">
        <f t="shared" si="98"/>
        <v>2.1999999999999999E-5</v>
      </c>
      <c r="N1063">
        <f t="shared" si="99"/>
        <v>31506.690025452059</v>
      </c>
      <c r="O1063" t="str">
        <f t="shared" si="100"/>
        <v>FR-2170.000022</v>
      </c>
      <c r="P1063" t="str">
        <f t="shared" si="101"/>
        <v/>
      </c>
    </row>
    <row r="1064" spans="1:16" x14ac:dyDescent="0.25">
      <c r="A1064">
        <v>87</v>
      </c>
      <c r="B1064">
        <v>131</v>
      </c>
      <c r="C1064" t="s">
        <v>2417</v>
      </c>
      <c r="D1064">
        <v>0</v>
      </c>
      <c r="E1064">
        <v>1.1000000000000001</v>
      </c>
      <c r="F1064" t="s">
        <v>17</v>
      </c>
      <c r="G1064">
        <v>0.3</v>
      </c>
      <c r="H1064" t="s">
        <v>27</v>
      </c>
      <c r="I1064">
        <v>100</v>
      </c>
      <c r="K1064">
        <f t="shared" si="96"/>
        <v>218</v>
      </c>
      <c r="L1064" t="str">
        <f t="shared" si="97"/>
        <v>FR-218</v>
      </c>
      <c r="M1064">
        <f t="shared" si="98"/>
        <v>1.1000000000000001E-3</v>
      </c>
      <c r="N1064">
        <f t="shared" si="99"/>
        <v>630.13380050904118</v>
      </c>
      <c r="O1064" t="str">
        <f t="shared" si="100"/>
        <v>FR-2180.0011</v>
      </c>
      <c r="P1064" t="str">
        <f t="shared" si="101"/>
        <v/>
      </c>
    </row>
    <row r="1065" spans="1:16" x14ac:dyDescent="0.25">
      <c r="A1065">
        <v>87</v>
      </c>
      <c r="B1065">
        <v>132</v>
      </c>
      <c r="C1065" t="s">
        <v>2416</v>
      </c>
      <c r="D1065">
        <v>0</v>
      </c>
      <c r="E1065">
        <v>22</v>
      </c>
      <c r="F1065" t="s">
        <v>17</v>
      </c>
      <c r="G1065">
        <v>4</v>
      </c>
      <c r="H1065" t="s">
        <v>27</v>
      </c>
      <c r="I1065">
        <v>100</v>
      </c>
      <c r="K1065">
        <f t="shared" si="96"/>
        <v>219</v>
      </c>
      <c r="L1065" t="str">
        <f t="shared" si="97"/>
        <v>FR-219</v>
      </c>
      <c r="M1065">
        <f t="shared" si="98"/>
        <v>2.1999999999999999E-2</v>
      </c>
      <c r="N1065">
        <f t="shared" si="99"/>
        <v>31.506690025452059</v>
      </c>
      <c r="O1065" t="str">
        <f t="shared" si="100"/>
        <v>FR-2190.022</v>
      </c>
      <c r="P1065" t="str">
        <f t="shared" si="101"/>
        <v/>
      </c>
    </row>
    <row r="1066" spans="1:16" x14ac:dyDescent="0.25">
      <c r="A1066">
        <v>87</v>
      </c>
      <c r="B1066">
        <v>133</v>
      </c>
      <c r="C1066" t="s">
        <v>2422</v>
      </c>
      <c r="D1066">
        <v>0</v>
      </c>
      <c r="E1066">
        <v>27.4</v>
      </c>
      <c r="F1066" t="s">
        <v>11</v>
      </c>
      <c r="G1066">
        <v>0.3</v>
      </c>
      <c r="H1066" t="s">
        <v>27</v>
      </c>
      <c r="I1066">
        <v>99.65</v>
      </c>
      <c r="J1066">
        <v>0.05</v>
      </c>
      <c r="K1066">
        <f t="shared" si="96"/>
        <v>220</v>
      </c>
      <c r="L1066" t="str">
        <f t="shared" si="97"/>
        <v>FR-220</v>
      </c>
      <c r="M1066">
        <f t="shared" si="98"/>
        <v>27.4</v>
      </c>
      <c r="N1066">
        <f t="shared" si="99"/>
        <v>2.5297342356202384E-2</v>
      </c>
      <c r="O1066" t="str">
        <f t="shared" si="100"/>
        <v>FR-22027.4</v>
      </c>
      <c r="P1066" t="str">
        <f t="shared" si="101"/>
        <v/>
      </c>
    </row>
    <row r="1067" spans="1:16" x14ac:dyDescent="0.25">
      <c r="A1067">
        <v>87</v>
      </c>
      <c r="B1067">
        <v>134</v>
      </c>
      <c r="C1067" t="s">
        <v>2421</v>
      </c>
      <c r="D1067">
        <v>0</v>
      </c>
      <c r="E1067">
        <v>4.8010000000000002</v>
      </c>
      <c r="F1067" t="s">
        <v>43</v>
      </c>
      <c r="G1067">
        <v>8.9999999999999993E-3</v>
      </c>
      <c r="H1067" t="s">
        <v>27</v>
      </c>
      <c r="I1067">
        <v>99.995000000000005</v>
      </c>
      <c r="J1067">
        <v>3.0000000000000001E-3</v>
      </c>
      <c r="K1067">
        <f t="shared" si="96"/>
        <v>221</v>
      </c>
      <c r="L1067" t="str">
        <f t="shared" si="97"/>
        <v>FR-221</v>
      </c>
      <c r="M1067">
        <f t="shared" si="98"/>
        <v>288.06</v>
      </c>
      <c r="N1067">
        <f t="shared" si="99"/>
        <v>2.4062597394985258E-3</v>
      </c>
      <c r="O1067" t="str">
        <f t="shared" si="100"/>
        <v>FR-221288.06</v>
      </c>
      <c r="P1067" t="str">
        <f t="shared" si="101"/>
        <v/>
      </c>
    </row>
    <row r="1068" spans="1:16" x14ac:dyDescent="0.25">
      <c r="A1068">
        <v>87</v>
      </c>
      <c r="B1068">
        <v>135</v>
      </c>
      <c r="C1068" t="s">
        <v>2420</v>
      </c>
      <c r="D1068">
        <v>0</v>
      </c>
      <c r="E1068">
        <v>14.2</v>
      </c>
      <c r="F1068" t="s">
        <v>43</v>
      </c>
      <c r="G1068">
        <v>0.3</v>
      </c>
      <c r="H1068" t="s">
        <v>12</v>
      </c>
      <c r="I1068">
        <v>100</v>
      </c>
      <c r="K1068">
        <f t="shared" si="96"/>
        <v>222</v>
      </c>
      <c r="L1068" t="str">
        <f t="shared" si="97"/>
        <v>FR-222</v>
      </c>
      <c r="M1068">
        <f t="shared" si="98"/>
        <v>852</v>
      </c>
      <c r="N1068">
        <f t="shared" si="99"/>
        <v>8.1355302882622684E-4</v>
      </c>
      <c r="O1068" t="str">
        <f t="shared" si="100"/>
        <v>FR-222852</v>
      </c>
      <c r="P1068" t="str">
        <f t="shared" si="101"/>
        <v/>
      </c>
    </row>
    <row r="1069" spans="1:16" x14ac:dyDescent="0.25">
      <c r="A1069">
        <v>87</v>
      </c>
      <c r="B1069">
        <v>136</v>
      </c>
      <c r="C1069" t="s">
        <v>2419</v>
      </c>
      <c r="D1069">
        <v>0</v>
      </c>
      <c r="E1069">
        <v>21.99</v>
      </c>
      <c r="F1069" t="s">
        <v>43</v>
      </c>
      <c r="G1069">
        <v>7.0000000000000007E-2</v>
      </c>
      <c r="H1069" t="s">
        <v>12</v>
      </c>
      <c r="I1069">
        <v>99.994</v>
      </c>
      <c r="K1069">
        <f t="shared" si="96"/>
        <v>223</v>
      </c>
      <c r="L1069" t="str">
        <f t="shared" si="97"/>
        <v>FR-223</v>
      </c>
      <c r="M1069">
        <f t="shared" si="98"/>
        <v>1319.3999999999999</v>
      </c>
      <c r="N1069">
        <f t="shared" si="99"/>
        <v>5.2535029601329802E-4</v>
      </c>
      <c r="O1069" t="str">
        <f t="shared" si="100"/>
        <v>FR-2231319.4</v>
      </c>
      <c r="P1069" t="str">
        <f t="shared" si="101"/>
        <v/>
      </c>
    </row>
    <row r="1070" spans="1:16" x14ac:dyDescent="0.25">
      <c r="A1070">
        <v>87</v>
      </c>
      <c r="B1070">
        <v>137</v>
      </c>
      <c r="C1070" t="s">
        <v>2415</v>
      </c>
      <c r="D1070">
        <v>0</v>
      </c>
      <c r="E1070">
        <v>3.33</v>
      </c>
      <c r="F1070" t="s">
        <v>43</v>
      </c>
      <c r="G1070">
        <v>0.1</v>
      </c>
      <c r="H1070" t="s">
        <v>12</v>
      </c>
      <c r="I1070">
        <v>100</v>
      </c>
      <c r="K1070">
        <f t="shared" si="96"/>
        <v>224</v>
      </c>
      <c r="L1070" t="str">
        <f t="shared" si="97"/>
        <v>FR-224</v>
      </c>
      <c r="M1070">
        <f t="shared" si="98"/>
        <v>199.8</v>
      </c>
      <c r="N1070">
        <f t="shared" si="99"/>
        <v>3.4692051079076337E-3</v>
      </c>
      <c r="O1070" t="str">
        <f t="shared" si="100"/>
        <v>FR-224199.8</v>
      </c>
      <c r="P1070" t="str">
        <f t="shared" si="101"/>
        <v/>
      </c>
    </row>
    <row r="1071" spans="1:16" x14ac:dyDescent="0.25">
      <c r="A1071">
        <v>87</v>
      </c>
      <c r="B1071">
        <v>138</v>
      </c>
      <c r="C1071" t="s">
        <v>2414</v>
      </c>
      <c r="D1071">
        <v>0</v>
      </c>
      <c r="E1071">
        <v>4</v>
      </c>
      <c r="F1071" t="s">
        <v>43</v>
      </c>
      <c r="G1071">
        <v>0.1</v>
      </c>
      <c r="H1071" t="s">
        <v>12</v>
      </c>
      <c r="I1071">
        <v>100</v>
      </c>
      <c r="K1071">
        <f t="shared" si="96"/>
        <v>225</v>
      </c>
      <c r="L1071" t="str">
        <f t="shared" si="97"/>
        <v>FR-225</v>
      </c>
      <c r="M1071">
        <f t="shared" si="98"/>
        <v>240</v>
      </c>
      <c r="N1071">
        <f t="shared" si="99"/>
        <v>2.8881132523331052E-3</v>
      </c>
      <c r="O1071" t="str">
        <f t="shared" si="100"/>
        <v>FR-225240</v>
      </c>
      <c r="P1071" t="str">
        <f t="shared" si="101"/>
        <v/>
      </c>
    </row>
    <row r="1072" spans="1:16" x14ac:dyDescent="0.25">
      <c r="A1072">
        <v>87</v>
      </c>
      <c r="B1072">
        <v>139</v>
      </c>
      <c r="C1072" t="s">
        <v>2413</v>
      </c>
      <c r="D1072">
        <v>0</v>
      </c>
      <c r="E1072">
        <v>49</v>
      </c>
      <c r="F1072" t="s">
        <v>11</v>
      </c>
      <c r="G1072">
        <v>1</v>
      </c>
      <c r="H1072" t="s">
        <v>12</v>
      </c>
      <c r="I1072">
        <v>100</v>
      </c>
      <c r="K1072">
        <f t="shared" si="96"/>
        <v>226</v>
      </c>
      <c r="L1072" t="str">
        <f t="shared" si="97"/>
        <v>FR-226</v>
      </c>
      <c r="M1072">
        <f t="shared" si="98"/>
        <v>49</v>
      </c>
      <c r="N1072">
        <f t="shared" si="99"/>
        <v>1.4145860827753985E-2</v>
      </c>
      <c r="O1072" t="str">
        <f t="shared" si="100"/>
        <v>FR-22649</v>
      </c>
      <c r="P1072" t="str">
        <f t="shared" si="101"/>
        <v/>
      </c>
    </row>
    <row r="1073" spans="1:16" x14ac:dyDescent="0.25">
      <c r="A1073">
        <v>87</v>
      </c>
      <c r="B1073">
        <v>140</v>
      </c>
      <c r="C1073" t="s">
        <v>2436</v>
      </c>
      <c r="D1073">
        <v>0</v>
      </c>
      <c r="E1073">
        <v>2.4700000000000002</v>
      </c>
      <c r="F1073" t="s">
        <v>43</v>
      </c>
      <c r="G1073">
        <v>0.03</v>
      </c>
      <c r="H1073" t="s">
        <v>12</v>
      </c>
      <c r="I1073">
        <v>100</v>
      </c>
      <c r="K1073">
        <f t="shared" si="96"/>
        <v>227</v>
      </c>
      <c r="L1073" t="str">
        <f t="shared" si="97"/>
        <v>FR-227</v>
      </c>
      <c r="M1073">
        <f t="shared" si="98"/>
        <v>148.20000000000002</v>
      </c>
      <c r="N1073">
        <f t="shared" si="99"/>
        <v>4.6771064815111013E-3</v>
      </c>
      <c r="O1073" t="str">
        <f t="shared" si="100"/>
        <v>FR-227148.2</v>
      </c>
      <c r="P1073" t="str">
        <f t="shared" si="101"/>
        <v/>
      </c>
    </row>
    <row r="1074" spans="1:16" x14ac:dyDescent="0.25">
      <c r="A1074">
        <v>87</v>
      </c>
      <c r="B1074">
        <v>141</v>
      </c>
      <c r="C1074" t="s">
        <v>2435</v>
      </c>
      <c r="D1074">
        <v>0</v>
      </c>
      <c r="E1074">
        <v>38</v>
      </c>
      <c r="F1074" t="s">
        <v>11</v>
      </c>
      <c r="G1074">
        <v>1</v>
      </c>
      <c r="H1074" t="s">
        <v>12</v>
      </c>
      <c r="I1074">
        <v>100</v>
      </c>
      <c r="K1074">
        <f t="shared" si="96"/>
        <v>228</v>
      </c>
      <c r="L1074" t="str">
        <f t="shared" si="97"/>
        <v>FR-228</v>
      </c>
      <c r="M1074">
        <f t="shared" si="98"/>
        <v>38</v>
      </c>
      <c r="N1074">
        <f t="shared" si="99"/>
        <v>1.8240715277893296E-2</v>
      </c>
      <c r="O1074" t="str">
        <f t="shared" si="100"/>
        <v>FR-22838</v>
      </c>
      <c r="P1074" t="str">
        <f t="shared" si="101"/>
        <v/>
      </c>
    </row>
    <row r="1075" spans="1:16" x14ac:dyDescent="0.25">
      <c r="A1075">
        <v>87</v>
      </c>
      <c r="B1075">
        <v>142</v>
      </c>
      <c r="C1075" t="s">
        <v>2434</v>
      </c>
      <c r="D1075">
        <v>0</v>
      </c>
      <c r="E1075">
        <v>50.2</v>
      </c>
      <c r="F1075" t="s">
        <v>11</v>
      </c>
      <c r="G1075">
        <v>0.4</v>
      </c>
      <c r="H1075" t="s">
        <v>12</v>
      </c>
      <c r="I1075">
        <v>100</v>
      </c>
      <c r="K1075">
        <f t="shared" si="96"/>
        <v>229</v>
      </c>
      <c r="L1075" t="str">
        <f t="shared" si="97"/>
        <v>FR-229</v>
      </c>
      <c r="M1075">
        <f t="shared" si="98"/>
        <v>50.2</v>
      </c>
      <c r="N1075">
        <f t="shared" si="99"/>
        <v>1.3807712760158271E-2</v>
      </c>
      <c r="O1075" t="str">
        <f t="shared" si="100"/>
        <v>FR-22950.2</v>
      </c>
      <c r="P1075" t="str">
        <f t="shared" si="101"/>
        <v/>
      </c>
    </row>
    <row r="1076" spans="1:16" x14ac:dyDescent="0.25">
      <c r="A1076">
        <v>87</v>
      </c>
      <c r="B1076">
        <v>143</v>
      </c>
      <c r="C1076" t="s">
        <v>2433</v>
      </c>
      <c r="D1076">
        <v>0</v>
      </c>
      <c r="E1076">
        <v>19.100000000000001</v>
      </c>
      <c r="F1076" t="s">
        <v>11</v>
      </c>
      <c r="G1076">
        <v>0.5</v>
      </c>
      <c r="H1076" t="s">
        <v>12</v>
      </c>
      <c r="I1076">
        <v>100</v>
      </c>
      <c r="K1076">
        <f t="shared" si="96"/>
        <v>230</v>
      </c>
      <c r="L1076" t="str">
        <f t="shared" si="97"/>
        <v>FR-230</v>
      </c>
      <c r="M1076">
        <f t="shared" si="98"/>
        <v>19.100000000000001</v>
      </c>
      <c r="N1076">
        <f t="shared" si="99"/>
        <v>3.6290428301567812E-2</v>
      </c>
      <c r="O1076" t="str">
        <f t="shared" si="100"/>
        <v>FR-23019.1</v>
      </c>
      <c r="P1076" t="str">
        <f t="shared" si="101"/>
        <v/>
      </c>
    </row>
    <row r="1077" spans="1:16" x14ac:dyDescent="0.25">
      <c r="A1077">
        <v>87</v>
      </c>
      <c r="B1077">
        <v>144</v>
      </c>
      <c r="C1077" t="s">
        <v>2439</v>
      </c>
      <c r="D1077">
        <v>0</v>
      </c>
      <c r="E1077">
        <v>17.600000000000001</v>
      </c>
      <c r="F1077" t="s">
        <v>11</v>
      </c>
      <c r="G1077">
        <v>0.5</v>
      </c>
      <c r="H1077" t="s">
        <v>12</v>
      </c>
      <c r="I1077">
        <v>100</v>
      </c>
      <c r="K1077">
        <f t="shared" si="96"/>
        <v>231</v>
      </c>
      <c r="L1077" t="str">
        <f t="shared" si="97"/>
        <v>FR-231</v>
      </c>
      <c r="M1077">
        <f t="shared" si="98"/>
        <v>17.600000000000001</v>
      </c>
      <c r="N1077">
        <f t="shared" si="99"/>
        <v>3.9383362531815069E-2</v>
      </c>
      <c r="O1077" t="str">
        <f t="shared" si="100"/>
        <v>FR-23117.6</v>
      </c>
      <c r="P1077" t="str">
        <f t="shared" si="101"/>
        <v/>
      </c>
    </row>
    <row r="1078" spans="1:16" x14ac:dyDescent="0.25">
      <c r="A1078">
        <v>87</v>
      </c>
      <c r="B1078">
        <v>145</v>
      </c>
      <c r="C1078" t="s">
        <v>2438</v>
      </c>
      <c r="D1078">
        <v>0</v>
      </c>
      <c r="E1078">
        <v>5.5</v>
      </c>
      <c r="F1078" t="s">
        <v>11</v>
      </c>
      <c r="G1078">
        <v>0.6</v>
      </c>
      <c r="H1078" t="s">
        <v>12</v>
      </c>
      <c r="I1078">
        <v>100</v>
      </c>
      <c r="K1078">
        <f t="shared" si="96"/>
        <v>232</v>
      </c>
      <c r="L1078" t="str">
        <f t="shared" si="97"/>
        <v>FR-232</v>
      </c>
      <c r="M1078">
        <f t="shared" si="98"/>
        <v>5.5</v>
      </c>
      <c r="N1078">
        <f t="shared" si="99"/>
        <v>0.12602676010180824</v>
      </c>
      <c r="O1078" t="str">
        <f t="shared" si="100"/>
        <v>FR-2325.5</v>
      </c>
      <c r="P1078" t="str">
        <f t="shared" si="101"/>
        <v/>
      </c>
    </row>
    <row r="1079" spans="1:16" x14ac:dyDescent="0.25">
      <c r="A1079">
        <v>87</v>
      </c>
      <c r="B1079">
        <v>146</v>
      </c>
      <c r="C1079" t="s">
        <v>2437</v>
      </c>
      <c r="D1079">
        <v>0</v>
      </c>
      <c r="E1079">
        <v>0.9</v>
      </c>
      <c r="F1079" t="s">
        <v>11</v>
      </c>
      <c r="G1079">
        <v>0.1</v>
      </c>
      <c r="H1079" t="s">
        <v>12</v>
      </c>
      <c r="I1079">
        <v>100</v>
      </c>
      <c r="K1079">
        <f t="shared" si="96"/>
        <v>233</v>
      </c>
      <c r="L1079" t="str">
        <f t="shared" si="97"/>
        <v>FR-233</v>
      </c>
      <c r="M1079">
        <f t="shared" si="98"/>
        <v>0.9</v>
      </c>
      <c r="N1079">
        <f t="shared" si="99"/>
        <v>0.77016353395549475</v>
      </c>
      <c r="O1079" t="str">
        <f t="shared" si="100"/>
        <v>FR-2330.9</v>
      </c>
      <c r="P1079" t="str">
        <f t="shared" si="101"/>
        <v/>
      </c>
    </row>
    <row r="1080" spans="1:16" x14ac:dyDescent="0.25">
      <c r="A1080">
        <v>31</v>
      </c>
      <c r="B1080">
        <v>29</v>
      </c>
      <c r="C1080" t="s">
        <v>538</v>
      </c>
      <c r="D1080">
        <v>0</v>
      </c>
      <c r="E1080">
        <v>69.400000000000006</v>
      </c>
      <c r="F1080" t="s">
        <v>17</v>
      </c>
      <c r="G1080">
        <v>0.3</v>
      </c>
      <c r="H1080" t="s">
        <v>36</v>
      </c>
      <c r="I1080">
        <v>100</v>
      </c>
      <c r="K1080">
        <f t="shared" si="96"/>
        <v>60</v>
      </c>
      <c r="L1080" t="str">
        <f t="shared" si="97"/>
        <v>GA-60</v>
      </c>
      <c r="M1080">
        <f t="shared" si="98"/>
        <v>6.9400000000000003E-2</v>
      </c>
      <c r="N1080">
        <f t="shared" si="99"/>
        <v>9.9877115354458965</v>
      </c>
      <c r="O1080" t="str">
        <f t="shared" si="100"/>
        <v>GA-600.0694</v>
      </c>
      <c r="P1080" t="str">
        <f t="shared" si="101"/>
        <v/>
      </c>
    </row>
    <row r="1081" spans="1:16" x14ac:dyDescent="0.25">
      <c r="A1081">
        <v>31</v>
      </c>
      <c r="B1081">
        <v>30</v>
      </c>
      <c r="C1081" t="s">
        <v>533</v>
      </c>
      <c r="D1081">
        <v>0</v>
      </c>
      <c r="E1081">
        <v>166</v>
      </c>
      <c r="F1081" t="s">
        <v>17</v>
      </c>
      <c r="G1081">
        <v>2</v>
      </c>
      <c r="H1081" t="s">
        <v>36</v>
      </c>
      <c r="I1081">
        <v>100</v>
      </c>
      <c r="K1081">
        <f t="shared" si="96"/>
        <v>61</v>
      </c>
      <c r="L1081" t="str">
        <f t="shared" si="97"/>
        <v>GA-61</v>
      </c>
      <c r="M1081">
        <f t="shared" si="98"/>
        <v>0.16600000000000001</v>
      </c>
      <c r="N1081">
        <f t="shared" si="99"/>
        <v>4.1755854250599107</v>
      </c>
      <c r="O1081" t="str">
        <f t="shared" si="100"/>
        <v>GA-610.166</v>
      </c>
      <c r="P1081" t="str">
        <f t="shared" si="101"/>
        <v/>
      </c>
    </row>
    <row r="1082" spans="1:16" x14ac:dyDescent="0.25">
      <c r="A1082">
        <v>31</v>
      </c>
      <c r="B1082">
        <v>31</v>
      </c>
      <c r="C1082" t="s">
        <v>530</v>
      </c>
      <c r="D1082">
        <v>0</v>
      </c>
      <c r="E1082">
        <v>116.123</v>
      </c>
      <c r="F1082" t="s">
        <v>17</v>
      </c>
      <c r="G1082">
        <v>2.3E-2</v>
      </c>
      <c r="H1082" t="s">
        <v>36</v>
      </c>
      <c r="I1082">
        <v>100</v>
      </c>
      <c r="K1082">
        <f t="shared" si="96"/>
        <v>62</v>
      </c>
      <c r="L1082" t="str">
        <f t="shared" si="97"/>
        <v>GA-62</v>
      </c>
      <c r="M1082">
        <f t="shared" si="98"/>
        <v>0.116123</v>
      </c>
      <c r="N1082">
        <f t="shared" si="99"/>
        <v>5.9690774485669955</v>
      </c>
      <c r="O1082" t="str">
        <f t="shared" si="100"/>
        <v>GA-620.116123</v>
      </c>
      <c r="P1082" t="str">
        <f t="shared" si="101"/>
        <v/>
      </c>
    </row>
    <row r="1083" spans="1:16" x14ac:dyDescent="0.25">
      <c r="A1083">
        <v>31</v>
      </c>
      <c r="B1083">
        <v>32</v>
      </c>
      <c r="C1083" t="s">
        <v>529</v>
      </c>
      <c r="D1083">
        <v>0</v>
      </c>
      <c r="E1083">
        <v>32.1</v>
      </c>
      <c r="F1083" t="s">
        <v>11</v>
      </c>
      <c r="G1083">
        <v>0.4</v>
      </c>
      <c r="H1083" t="s">
        <v>36</v>
      </c>
      <c r="I1083">
        <v>100</v>
      </c>
      <c r="K1083">
        <f t="shared" si="96"/>
        <v>63</v>
      </c>
      <c r="L1083" t="str">
        <f t="shared" si="97"/>
        <v>GA-63</v>
      </c>
      <c r="M1083">
        <f t="shared" si="98"/>
        <v>32.1</v>
      </c>
      <c r="N1083">
        <f t="shared" si="99"/>
        <v>2.1593370110901722E-2</v>
      </c>
      <c r="O1083" t="str">
        <f t="shared" si="100"/>
        <v>GA-6332.1</v>
      </c>
      <c r="P1083" t="str">
        <f t="shared" si="101"/>
        <v/>
      </c>
    </row>
    <row r="1084" spans="1:16" x14ac:dyDescent="0.25">
      <c r="A1084">
        <v>31</v>
      </c>
      <c r="B1084">
        <v>33</v>
      </c>
      <c r="C1084" t="s">
        <v>532</v>
      </c>
      <c r="D1084">
        <v>0</v>
      </c>
      <c r="E1084">
        <v>2.6269999999999998</v>
      </c>
      <c r="F1084" t="s">
        <v>43</v>
      </c>
      <c r="G1084">
        <f>0.008-0.008</f>
        <v>0</v>
      </c>
      <c r="H1084" t="s">
        <v>36</v>
      </c>
      <c r="I1084">
        <v>100</v>
      </c>
      <c r="K1084">
        <f t="shared" si="96"/>
        <v>64</v>
      </c>
      <c r="L1084" t="str">
        <f t="shared" si="97"/>
        <v>GA-64</v>
      </c>
      <c r="M1084">
        <f t="shared" si="98"/>
        <v>157.61999999999998</v>
      </c>
      <c r="N1084">
        <f t="shared" si="99"/>
        <v>4.3975839396012267E-3</v>
      </c>
      <c r="O1084" t="str">
        <f t="shared" si="100"/>
        <v>GA-64157.62</v>
      </c>
      <c r="P1084" t="str">
        <f t="shared" si="101"/>
        <v/>
      </c>
    </row>
    <row r="1085" spans="1:16" x14ac:dyDescent="0.25">
      <c r="A1085">
        <v>31</v>
      </c>
      <c r="B1085">
        <v>34</v>
      </c>
      <c r="C1085" t="s">
        <v>531</v>
      </c>
      <c r="D1085">
        <v>0</v>
      </c>
      <c r="E1085">
        <v>15.134</v>
      </c>
      <c r="F1085" t="s">
        <v>43</v>
      </c>
      <c r="G1085">
        <v>2.8000000000000001E-2</v>
      </c>
      <c r="H1085" t="s">
        <v>36</v>
      </c>
      <c r="I1085">
        <v>100</v>
      </c>
      <c r="K1085">
        <f t="shared" si="96"/>
        <v>65</v>
      </c>
      <c r="L1085" t="str">
        <f t="shared" si="97"/>
        <v>GA-65</v>
      </c>
      <c r="M1085">
        <f t="shared" si="98"/>
        <v>908.04</v>
      </c>
      <c r="N1085">
        <f t="shared" si="99"/>
        <v>7.6334432465524128E-4</v>
      </c>
      <c r="O1085" t="str">
        <f t="shared" si="100"/>
        <v>GA-65908.04</v>
      </c>
      <c r="P1085" t="str">
        <f t="shared" si="101"/>
        <v/>
      </c>
    </row>
    <row r="1086" spans="1:16" x14ac:dyDescent="0.25">
      <c r="A1086">
        <v>31</v>
      </c>
      <c r="B1086">
        <v>35</v>
      </c>
      <c r="C1086" t="s">
        <v>536</v>
      </c>
      <c r="D1086">
        <v>0</v>
      </c>
      <c r="E1086">
        <v>9.3040000000000003</v>
      </c>
      <c r="F1086" t="s">
        <v>109</v>
      </c>
      <c r="G1086">
        <v>8.0000000000000002E-3</v>
      </c>
      <c r="H1086" t="s">
        <v>36</v>
      </c>
      <c r="I1086">
        <v>100</v>
      </c>
      <c r="K1086">
        <f t="shared" si="96"/>
        <v>66</v>
      </c>
      <c r="L1086" t="str">
        <f t="shared" si="97"/>
        <v>GA-66</v>
      </c>
      <c r="M1086">
        <f t="shared" si="98"/>
        <v>33494.400000000001</v>
      </c>
      <c r="N1086">
        <f t="shared" si="99"/>
        <v>2.0694419979457619E-5</v>
      </c>
      <c r="O1086" t="str">
        <f t="shared" si="100"/>
        <v>GA-6633494.4</v>
      </c>
      <c r="P1086" t="str">
        <f t="shared" si="101"/>
        <v/>
      </c>
    </row>
    <row r="1087" spans="1:16" x14ac:dyDescent="0.25">
      <c r="A1087">
        <v>31</v>
      </c>
      <c r="B1087">
        <v>36</v>
      </c>
      <c r="C1087" t="s">
        <v>535</v>
      </c>
      <c r="D1087">
        <v>0</v>
      </c>
      <c r="E1087">
        <v>3.2614999999999998</v>
      </c>
      <c r="F1087" t="s">
        <v>25</v>
      </c>
      <c r="G1087">
        <v>4.0000000000000002E-4</v>
      </c>
      <c r="H1087" t="s">
        <v>26</v>
      </c>
      <c r="I1087">
        <v>100</v>
      </c>
      <c r="K1087">
        <f t="shared" si="96"/>
        <v>67</v>
      </c>
      <c r="L1087" t="str">
        <f t="shared" si="97"/>
        <v>GA-67</v>
      </c>
      <c r="M1087">
        <f t="shared" si="98"/>
        <v>281793.59999999998</v>
      </c>
      <c r="N1087">
        <f t="shared" si="99"/>
        <v>2.4597690670048762E-6</v>
      </c>
      <c r="O1087" t="str">
        <f t="shared" si="100"/>
        <v>GA-67281793.6</v>
      </c>
      <c r="P1087" t="str">
        <f t="shared" si="101"/>
        <v/>
      </c>
    </row>
    <row r="1088" spans="1:16" x14ac:dyDescent="0.25">
      <c r="A1088">
        <v>31</v>
      </c>
      <c r="B1088">
        <v>37</v>
      </c>
      <c r="C1088" t="s">
        <v>537</v>
      </c>
      <c r="D1088">
        <v>0</v>
      </c>
      <c r="E1088">
        <v>67.843000000000004</v>
      </c>
      <c r="F1088" t="s">
        <v>43</v>
      </c>
      <c r="G1088">
        <v>1.7000000000000001E-2</v>
      </c>
      <c r="H1088" t="s">
        <v>36</v>
      </c>
      <c r="I1088">
        <v>100</v>
      </c>
      <c r="K1088">
        <f t="shared" si="96"/>
        <v>68</v>
      </c>
      <c r="L1088" t="str">
        <f t="shared" si="97"/>
        <v>GA-68</v>
      </c>
      <c r="M1088">
        <f t="shared" si="98"/>
        <v>4070.5800000000004</v>
      </c>
      <c r="N1088">
        <f t="shared" si="99"/>
        <v>1.7028216631535193E-4</v>
      </c>
      <c r="O1088" t="str">
        <f t="shared" si="100"/>
        <v>GA-684070.58</v>
      </c>
      <c r="P1088" t="str">
        <f t="shared" si="101"/>
        <v/>
      </c>
    </row>
    <row r="1089" spans="1:16" x14ac:dyDescent="0.25">
      <c r="A1089">
        <v>31</v>
      </c>
      <c r="B1089">
        <v>39</v>
      </c>
      <c r="C1089" t="s">
        <v>534</v>
      </c>
      <c r="D1089">
        <v>0</v>
      </c>
      <c r="E1089">
        <v>21.14</v>
      </c>
      <c r="F1089" t="s">
        <v>43</v>
      </c>
      <c r="G1089">
        <v>0.03</v>
      </c>
      <c r="H1089" t="s">
        <v>12</v>
      </c>
      <c r="I1089">
        <v>99.59</v>
      </c>
      <c r="J1089">
        <v>0.05</v>
      </c>
      <c r="K1089">
        <f t="shared" si="96"/>
        <v>70</v>
      </c>
      <c r="L1089" t="str">
        <f t="shared" si="97"/>
        <v>GA-70</v>
      </c>
      <c r="M1089">
        <f t="shared" si="98"/>
        <v>1268.4000000000001</v>
      </c>
      <c r="N1089">
        <f t="shared" si="99"/>
        <v>5.4647365228630181E-4</v>
      </c>
      <c r="O1089" t="str">
        <f t="shared" si="100"/>
        <v>GA-701268.4</v>
      </c>
      <c r="P1089" t="str">
        <f t="shared" si="101"/>
        <v/>
      </c>
    </row>
    <row r="1090" spans="1:16" x14ac:dyDescent="0.25">
      <c r="A1090">
        <v>31</v>
      </c>
      <c r="B1090">
        <v>41</v>
      </c>
      <c r="C1090" t="s">
        <v>524</v>
      </c>
      <c r="D1090">
        <v>0</v>
      </c>
      <c r="E1090">
        <v>14.025</v>
      </c>
      <c r="F1090" t="s">
        <v>109</v>
      </c>
      <c r="G1090">
        <v>5.8000000000000003E-2</v>
      </c>
      <c r="H1090" t="s">
        <v>12</v>
      </c>
      <c r="I1090">
        <v>100</v>
      </c>
      <c r="K1090">
        <f t="shared" ref="K1090:K1153" si="102">A1090+B1090</f>
        <v>72</v>
      </c>
      <c r="L1090" t="str">
        <f t="shared" ref="L1090:L1153" si="103">UPPER(SUBSTITUTE(C1090,K1090,""))&amp;"-"&amp;K1090&amp;IF(H1090="IT","M","")</f>
        <v>GA-72</v>
      </c>
      <c r="M1090">
        <f t="shared" ref="M1090:M1153" si="104">E1090*VLOOKUP(F1090,_TimeConvert,2,FALSE)</f>
        <v>50490</v>
      </c>
      <c r="N1090">
        <f t="shared" ref="N1090:N1153" si="105">LN(2)/M1090</f>
        <v>1.3728405239848391E-5</v>
      </c>
      <c r="O1090" t="str">
        <f t="shared" ref="O1090:O1153" si="106">L1090&amp;M1090</f>
        <v>GA-7250490</v>
      </c>
      <c r="P1090" t="str">
        <f t="shared" ref="P1090:P1153" si="107">IF(AND(RIGHT(L1091,1)="M",M1090=M1091),"Delete","")</f>
        <v/>
      </c>
    </row>
    <row r="1091" spans="1:16" x14ac:dyDescent="0.25">
      <c r="A1091">
        <v>31</v>
      </c>
      <c r="B1091">
        <v>42</v>
      </c>
      <c r="C1091" t="s">
        <v>521</v>
      </c>
      <c r="D1091">
        <v>0</v>
      </c>
      <c r="E1091">
        <v>4.87</v>
      </c>
      <c r="F1091" t="s">
        <v>109</v>
      </c>
      <c r="G1091">
        <v>0.02</v>
      </c>
      <c r="H1091" t="s">
        <v>12</v>
      </c>
      <c r="I1091">
        <v>100</v>
      </c>
      <c r="K1091">
        <f t="shared" si="102"/>
        <v>73</v>
      </c>
      <c r="L1091" t="str">
        <f t="shared" si="103"/>
        <v>GA-73</v>
      </c>
      <c r="M1091">
        <f t="shared" si="104"/>
        <v>17532</v>
      </c>
      <c r="N1091">
        <f t="shared" si="105"/>
        <v>3.9536115706134231E-5</v>
      </c>
      <c r="O1091" t="str">
        <f t="shared" si="106"/>
        <v>GA-7317532</v>
      </c>
      <c r="P1091" t="str">
        <f t="shared" si="107"/>
        <v/>
      </c>
    </row>
    <row r="1092" spans="1:16" x14ac:dyDescent="0.25">
      <c r="A1092">
        <v>31</v>
      </c>
      <c r="B1092">
        <v>43</v>
      </c>
      <c r="C1092" t="s">
        <v>520</v>
      </c>
      <c r="D1092">
        <v>0</v>
      </c>
      <c r="E1092">
        <v>8.1</v>
      </c>
      <c r="F1092" t="s">
        <v>43</v>
      </c>
      <c r="G1092">
        <v>0.06</v>
      </c>
      <c r="H1092" t="s">
        <v>12</v>
      </c>
      <c r="I1092">
        <v>100</v>
      </c>
      <c r="K1092">
        <f t="shared" si="102"/>
        <v>74</v>
      </c>
      <c r="L1092" t="str">
        <f t="shared" si="103"/>
        <v>GA-74</v>
      </c>
      <c r="M1092">
        <f t="shared" si="104"/>
        <v>486</v>
      </c>
      <c r="N1092">
        <f t="shared" si="105"/>
        <v>1.4262287665842495E-3</v>
      </c>
      <c r="O1092" t="str">
        <f t="shared" si="106"/>
        <v>GA-74486</v>
      </c>
      <c r="P1092" t="str">
        <f t="shared" si="107"/>
        <v/>
      </c>
    </row>
    <row r="1093" spans="1:16" x14ac:dyDescent="0.25">
      <c r="A1093">
        <v>31</v>
      </c>
      <c r="B1093">
        <v>43</v>
      </c>
      <c r="C1093" t="s">
        <v>520</v>
      </c>
      <c r="D1093">
        <v>5.9570999999999999E-2</v>
      </c>
      <c r="E1093">
        <v>9.5</v>
      </c>
      <c r="F1093" t="s">
        <v>11</v>
      </c>
      <c r="G1093">
        <v>1</v>
      </c>
      <c r="H1093" t="s">
        <v>77</v>
      </c>
      <c r="I1093">
        <v>75</v>
      </c>
      <c r="J1093">
        <v>25</v>
      </c>
      <c r="K1093">
        <f t="shared" si="102"/>
        <v>74</v>
      </c>
      <c r="L1093" t="str">
        <f t="shared" si="103"/>
        <v>GA-74M</v>
      </c>
      <c r="M1093">
        <f t="shared" si="104"/>
        <v>9.5</v>
      </c>
      <c r="N1093">
        <f t="shared" si="105"/>
        <v>7.2962861111573185E-2</v>
      </c>
      <c r="O1093" t="str">
        <f t="shared" si="106"/>
        <v>GA-74M9.5</v>
      </c>
      <c r="P1093" t="str">
        <f t="shared" si="107"/>
        <v/>
      </c>
    </row>
    <row r="1094" spans="1:16" x14ac:dyDescent="0.25">
      <c r="A1094">
        <v>31</v>
      </c>
      <c r="B1094">
        <v>44</v>
      </c>
      <c r="C1094" t="s">
        <v>523</v>
      </c>
      <c r="D1094">
        <v>0</v>
      </c>
      <c r="E1094">
        <v>126</v>
      </c>
      <c r="F1094" t="s">
        <v>11</v>
      </c>
      <c r="G1094">
        <v>2</v>
      </c>
      <c r="H1094" t="s">
        <v>12</v>
      </c>
      <c r="I1094">
        <v>100</v>
      </c>
      <c r="K1094">
        <f t="shared" si="102"/>
        <v>75</v>
      </c>
      <c r="L1094" t="str">
        <f t="shared" si="103"/>
        <v>GA-75</v>
      </c>
      <c r="M1094">
        <f t="shared" si="104"/>
        <v>126</v>
      </c>
      <c r="N1094">
        <f t="shared" si="105"/>
        <v>5.5011680996821053E-3</v>
      </c>
      <c r="O1094" t="str">
        <f t="shared" si="106"/>
        <v>GA-75126</v>
      </c>
      <c r="P1094" t="str">
        <f t="shared" si="107"/>
        <v/>
      </c>
    </row>
    <row r="1095" spans="1:16" x14ac:dyDescent="0.25">
      <c r="A1095">
        <v>31</v>
      </c>
      <c r="B1095">
        <v>45</v>
      </c>
      <c r="C1095" t="s">
        <v>522</v>
      </c>
      <c r="D1095">
        <v>0</v>
      </c>
      <c r="E1095">
        <v>31</v>
      </c>
      <c r="F1095" t="s">
        <v>11</v>
      </c>
      <c r="G1095">
        <v>0.8</v>
      </c>
      <c r="H1095" t="s">
        <v>12</v>
      </c>
      <c r="I1095">
        <v>100</v>
      </c>
      <c r="K1095">
        <f t="shared" si="102"/>
        <v>76</v>
      </c>
      <c r="L1095" t="str">
        <f t="shared" si="103"/>
        <v>GA-76</v>
      </c>
      <c r="M1095">
        <f t="shared" si="104"/>
        <v>31</v>
      </c>
      <c r="N1095">
        <f t="shared" si="105"/>
        <v>2.2359586469675653E-2</v>
      </c>
      <c r="O1095" t="str">
        <f t="shared" si="106"/>
        <v>GA-7631</v>
      </c>
      <c r="P1095" t="str">
        <f t="shared" si="107"/>
        <v/>
      </c>
    </row>
    <row r="1096" spans="1:16" x14ac:dyDescent="0.25">
      <c r="A1096">
        <v>31</v>
      </c>
      <c r="B1096">
        <v>46</v>
      </c>
      <c r="C1096" t="s">
        <v>526</v>
      </c>
      <c r="D1096">
        <v>0</v>
      </c>
      <c r="E1096">
        <v>13.2</v>
      </c>
      <c r="F1096" t="s">
        <v>11</v>
      </c>
      <c r="G1096">
        <v>0.2</v>
      </c>
      <c r="H1096" t="s">
        <v>12</v>
      </c>
      <c r="I1096">
        <v>100</v>
      </c>
      <c r="K1096">
        <f t="shared" si="102"/>
        <v>77</v>
      </c>
      <c r="L1096" t="str">
        <f t="shared" si="103"/>
        <v>GA-77</v>
      </c>
      <c r="M1096">
        <f t="shared" si="104"/>
        <v>13.2</v>
      </c>
      <c r="N1096">
        <f t="shared" si="105"/>
        <v>5.2511150042420102E-2</v>
      </c>
      <c r="O1096" t="str">
        <f t="shared" si="106"/>
        <v>GA-7713.2</v>
      </c>
      <c r="P1096" t="str">
        <f t="shared" si="107"/>
        <v/>
      </c>
    </row>
    <row r="1097" spans="1:16" x14ac:dyDescent="0.25">
      <c r="A1097">
        <v>31</v>
      </c>
      <c r="B1097">
        <v>47</v>
      </c>
      <c r="C1097" t="s">
        <v>525</v>
      </c>
      <c r="D1097">
        <v>0</v>
      </c>
      <c r="E1097">
        <v>5.09</v>
      </c>
      <c r="F1097" t="s">
        <v>11</v>
      </c>
      <c r="G1097">
        <v>0.05</v>
      </c>
      <c r="H1097" t="s">
        <v>12</v>
      </c>
      <c r="I1097">
        <v>100</v>
      </c>
      <c r="K1097">
        <f t="shared" si="102"/>
        <v>78</v>
      </c>
      <c r="L1097" t="str">
        <f t="shared" si="103"/>
        <v>GA-78</v>
      </c>
      <c r="M1097">
        <f t="shared" si="104"/>
        <v>5.09</v>
      </c>
      <c r="N1097">
        <f t="shared" si="105"/>
        <v>0.13617822800784779</v>
      </c>
      <c r="O1097" t="str">
        <f t="shared" si="106"/>
        <v>GA-785.09</v>
      </c>
      <c r="P1097" t="str">
        <f t="shared" si="107"/>
        <v/>
      </c>
    </row>
    <row r="1098" spans="1:16" x14ac:dyDescent="0.25">
      <c r="A1098">
        <v>31</v>
      </c>
      <c r="B1098">
        <v>48</v>
      </c>
      <c r="C1098" t="s">
        <v>528</v>
      </c>
      <c r="D1098">
        <v>0</v>
      </c>
      <c r="E1098">
        <v>2.8479999999999999</v>
      </c>
      <c r="F1098" t="s">
        <v>11</v>
      </c>
      <c r="G1098">
        <v>3.0000000000000001E-3</v>
      </c>
      <c r="H1098" t="s">
        <v>12</v>
      </c>
      <c r="I1098">
        <v>100</v>
      </c>
      <c r="K1098">
        <f t="shared" si="102"/>
        <v>79</v>
      </c>
      <c r="L1098" t="str">
        <f t="shared" si="103"/>
        <v>GA-79</v>
      </c>
      <c r="M1098">
        <f t="shared" si="104"/>
        <v>2.8479999999999999</v>
      </c>
      <c r="N1098">
        <f t="shared" si="105"/>
        <v>0.24338033025278979</v>
      </c>
      <c r="O1098" t="str">
        <f t="shared" si="106"/>
        <v>GA-792.848</v>
      </c>
      <c r="P1098" t="str">
        <f t="shared" si="107"/>
        <v/>
      </c>
    </row>
    <row r="1099" spans="1:16" x14ac:dyDescent="0.25">
      <c r="A1099">
        <v>31</v>
      </c>
      <c r="B1099">
        <v>49</v>
      </c>
      <c r="C1099" t="s">
        <v>527</v>
      </c>
      <c r="D1099">
        <v>0</v>
      </c>
      <c r="E1099">
        <v>1.9</v>
      </c>
      <c r="F1099" t="s">
        <v>11</v>
      </c>
      <c r="G1099">
        <v>0.1</v>
      </c>
      <c r="H1099" t="s">
        <v>12</v>
      </c>
      <c r="I1099">
        <v>100</v>
      </c>
      <c r="K1099">
        <f t="shared" si="102"/>
        <v>80</v>
      </c>
      <c r="L1099" t="str">
        <f t="shared" si="103"/>
        <v>GA-80</v>
      </c>
      <c r="M1099">
        <f t="shared" si="104"/>
        <v>1.9</v>
      </c>
      <c r="N1099">
        <f t="shared" si="105"/>
        <v>0.36481430555786598</v>
      </c>
      <c r="O1099" t="str">
        <f t="shared" si="106"/>
        <v>GA-801.9</v>
      </c>
      <c r="P1099" t="str">
        <f t="shared" si="107"/>
        <v/>
      </c>
    </row>
    <row r="1100" spans="1:16" x14ac:dyDescent="0.25">
      <c r="A1100">
        <v>31</v>
      </c>
      <c r="B1100">
        <v>49</v>
      </c>
      <c r="C1100" t="s">
        <v>527</v>
      </c>
      <c r="D1100">
        <v>2.2450000000000001E-2</v>
      </c>
      <c r="E1100">
        <v>1.3</v>
      </c>
      <c r="F1100" t="s">
        <v>11</v>
      </c>
      <c r="G1100">
        <v>0.2</v>
      </c>
      <c r="H1100" t="s">
        <v>12</v>
      </c>
      <c r="I1100">
        <v>100</v>
      </c>
      <c r="K1100">
        <f t="shared" si="102"/>
        <v>80</v>
      </c>
      <c r="L1100" t="str">
        <f t="shared" si="103"/>
        <v>GA-80</v>
      </c>
      <c r="M1100">
        <f t="shared" si="104"/>
        <v>1.3</v>
      </c>
      <c r="N1100">
        <f t="shared" si="105"/>
        <v>0.53319013889226563</v>
      </c>
      <c r="O1100" t="str">
        <f t="shared" si="106"/>
        <v>GA-801.3</v>
      </c>
      <c r="P1100" t="str">
        <f t="shared" si="107"/>
        <v/>
      </c>
    </row>
    <row r="1101" spans="1:16" x14ac:dyDescent="0.25">
      <c r="A1101">
        <v>31</v>
      </c>
      <c r="B1101">
        <v>50</v>
      </c>
      <c r="C1101" t="s">
        <v>517</v>
      </c>
      <c r="D1101">
        <v>0</v>
      </c>
      <c r="E1101">
        <v>1.2170000000000001</v>
      </c>
      <c r="F1101" t="s">
        <v>11</v>
      </c>
      <c r="G1101">
        <v>5.0000000000000001E-3</v>
      </c>
      <c r="H1101" t="s">
        <v>12</v>
      </c>
      <c r="I1101">
        <v>100</v>
      </c>
      <c r="K1101">
        <f t="shared" si="102"/>
        <v>81</v>
      </c>
      <c r="L1101" t="str">
        <f t="shared" si="103"/>
        <v>GA-81</v>
      </c>
      <c r="M1101">
        <f t="shared" si="104"/>
        <v>1.2170000000000001</v>
      </c>
      <c r="N1101">
        <f t="shared" si="105"/>
        <v>0.56955396923578083</v>
      </c>
      <c r="O1101" t="str">
        <f t="shared" si="106"/>
        <v>GA-811.217</v>
      </c>
      <c r="P1101" t="str">
        <f t="shared" si="107"/>
        <v/>
      </c>
    </row>
    <row r="1102" spans="1:16" x14ac:dyDescent="0.25">
      <c r="A1102">
        <v>31</v>
      </c>
      <c r="B1102">
        <v>51</v>
      </c>
      <c r="C1102" t="s">
        <v>519</v>
      </c>
      <c r="D1102">
        <v>0</v>
      </c>
      <c r="E1102">
        <v>600</v>
      </c>
      <c r="F1102" t="s">
        <v>17</v>
      </c>
      <c r="G1102">
        <v>4</v>
      </c>
      <c r="H1102" t="s">
        <v>12</v>
      </c>
      <c r="I1102">
        <v>100</v>
      </c>
      <c r="K1102">
        <f t="shared" si="102"/>
        <v>82</v>
      </c>
      <c r="L1102" t="str">
        <f t="shared" si="103"/>
        <v>GA-82</v>
      </c>
      <c r="M1102">
        <f t="shared" si="104"/>
        <v>0.6</v>
      </c>
      <c r="N1102">
        <f t="shared" si="105"/>
        <v>1.1552453009332422</v>
      </c>
      <c r="O1102" t="str">
        <f t="shared" si="106"/>
        <v>GA-820.6</v>
      </c>
      <c r="P1102" t="str">
        <f t="shared" si="107"/>
        <v/>
      </c>
    </row>
    <row r="1103" spans="1:16" x14ac:dyDescent="0.25">
      <c r="A1103">
        <v>31</v>
      </c>
      <c r="B1103">
        <v>52</v>
      </c>
      <c r="C1103" t="s">
        <v>518</v>
      </c>
      <c r="D1103">
        <v>0</v>
      </c>
      <c r="E1103">
        <v>310</v>
      </c>
      <c r="F1103" t="s">
        <v>17</v>
      </c>
      <c r="G1103">
        <v>1</v>
      </c>
      <c r="H1103" t="s">
        <v>12</v>
      </c>
      <c r="I1103">
        <v>100</v>
      </c>
      <c r="K1103">
        <f t="shared" si="102"/>
        <v>83</v>
      </c>
      <c r="L1103" t="str">
        <f t="shared" si="103"/>
        <v>GA-83</v>
      </c>
      <c r="M1103">
        <f t="shared" si="104"/>
        <v>0.31</v>
      </c>
      <c r="N1103">
        <f t="shared" si="105"/>
        <v>2.2359586469675654</v>
      </c>
      <c r="O1103" t="str">
        <f t="shared" si="106"/>
        <v>GA-830.31</v>
      </c>
      <c r="P1103" t="str">
        <f t="shared" si="107"/>
        <v/>
      </c>
    </row>
    <row r="1104" spans="1:16" x14ac:dyDescent="0.25">
      <c r="A1104">
        <v>31</v>
      </c>
      <c r="B1104">
        <v>53</v>
      </c>
      <c r="C1104" t="s">
        <v>514</v>
      </c>
      <c r="D1104">
        <v>0</v>
      </c>
      <c r="E1104">
        <v>97.6</v>
      </c>
      <c r="F1104" t="s">
        <v>17</v>
      </c>
      <c r="G1104">
        <v>1.2</v>
      </c>
      <c r="H1104" t="s">
        <v>12</v>
      </c>
      <c r="I1104">
        <v>100</v>
      </c>
      <c r="K1104">
        <f t="shared" si="102"/>
        <v>84</v>
      </c>
      <c r="L1104" t="str">
        <f t="shared" si="103"/>
        <v>GA-84</v>
      </c>
      <c r="M1104">
        <f t="shared" si="104"/>
        <v>9.7599999999999992E-2</v>
      </c>
      <c r="N1104">
        <f t="shared" si="105"/>
        <v>7.1019178336059969</v>
      </c>
      <c r="O1104" t="str">
        <f t="shared" si="106"/>
        <v>GA-840.0976</v>
      </c>
      <c r="P1104" t="str">
        <f t="shared" si="107"/>
        <v/>
      </c>
    </row>
    <row r="1105" spans="1:16" x14ac:dyDescent="0.25">
      <c r="A1105">
        <v>31</v>
      </c>
      <c r="B1105">
        <v>54</v>
      </c>
      <c r="C1105" t="s">
        <v>513</v>
      </c>
      <c r="D1105">
        <v>0</v>
      </c>
      <c r="E1105">
        <v>95.1</v>
      </c>
      <c r="F1105" t="s">
        <v>17</v>
      </c>
      <c r="G1105">
        <v>1</v>
      </c>
      <c r="H1105" t="s">
        <v>12</v>
      </c>
      <c r="I1105">
        <v>100</v>
      </c>
      <c r="K1105">
        <f t="shared" si="102"/>
        <v>85</v>
      </c>
      <c r="L1105" t="str">
        <f t="shared" si="103"/>
        <v>GA-85</v>
      </c>
      <c r="M1105">
        <f t="shared" si="104"/>
        <v>9.509999999999999E-2</v>
      </c>
      <c r="N1105">
        <f t="shared" si="105"/>
        <v>7.2886138860141472</v>
      </c>
      <c r="O1105" t="str">
        <f t="shared" si="106"/>
        <v>GA-850.0951</v>
      </c>
      <c r="P1105" t="str">
        <f t="shared" si="107"/>
        <v/>
      </c>
    </row>
    <row r="1106" spans="1:16" x14ac:dyDescent="0.25">
      <c r="A1106">
        <v>31</v>
      </c>
      <c r="B1106">
        <v>55</v>
      </c>
      <c r="C1106" t="s">
        <v>516</v>
      </c>
      <c r="D1106">
        <v>0</v>
      </c>
      <c r="E1106">
        <v>49</v>
      </c>
      <c r="F1106" t="s">
        <v>17</v>
      </c>
      <c r="G1106">
        <v>2</v>
      </c>
      <c r="H1106" t="s">
        <v>12</v>
      </c>
      <c r="I1106">
        <v>100</v>
      </c>
      <c r="K1106">
        <f t="shared" si="102"/>
        <v>86</v>
      </c>
      <c r="L1106" t="str">
        <f t="shared" si="103"/>
        <v>GA-86</v>
      </c>
      <c r="M1106">
        <f t="shared" si="104"/>
        <v>4.9000000000000002E-2</v>
      </c>
      <c r="N1106">
        <f t="shared" si="105"/>
        <v>14.145860827753985</v>
      </c>
      <c r="O1106" t="str">
        <f t="shared" si="106"/>
        <v>GA-860.049</v>
      </c>
      <c r="P1106" t="str">
        <f t="shared" si="107"/>
        <v/>
      </c>
    </row>
    <row r="1107" spans="1:16" x14ac:dyDescent="0.25">
      <c r="A1107">
        <v>31</v>
      </c>
      <c r="B1107">
        <v>56</v>
      </c>
      <c r="C1107" t="s">
        <v>515</v>
      </c>
      <c r="D1107">
        <v>0</v>
      </c>
      <c r="E1107">
        <v>29</v>
      </c>
      <c r="F1107" t="s">
        <v>17</v>
      </c>
      <c r="G1107">
        <v>4</v>
      </c>
      <c r="H1107" t="s">
        <v>12</v>
      </c>
      <c r="I1107">
        <v>100</v>
      </c>
      <c r="K1107">
        <f t="shared" si="102"/>
        <v>87</v>
      </c>
      <c r="L1107" t="str">
        <f t="shared" si="103"/>
        <v>GA-87</v>
      </c>
      <c r="M1107">
        <f t="shared" si="104"/>
        <v>2.9000000000000001E-2</v>
      </c>
      <c r="N1107">
        <f t="shared" si="105"/>
        <v>23.901626915860181</v>
      </c>
      <c r="O1107" t="str">
        <f t="shared" si="106"/>
        <v>GA-870.029</v>
      </c>
      <c r="P1107" t="str">
        <f t="shared" si="107"/>
        <v/>
      </c>
    </row>
    <row r="1108" spans="1:16" x14ac:dyDescent="0.25">
      <c r="A1108">
        <v>64</v>
      </c>
      <c r="B1108">
        <v>71</v>
      </c>
      <c r="C1108" t="s">
        <v>1628</v>
      </c>
      <c r="D1108">
        <v>0</v>
      </c>
      <c r="E1108">
        <v>1.1000000000000001</v>
      </c>
      <c r="F1108" t="s">
        <v>11</v>
      </c>
      <c r="G1108">
        <v>0.2</v>
      </c>
      <c r="H1108" t="s">
        <v>36</v>
      </c>
      <c r="I1108">
        <v>100</v>
      </c>
      <c r="K1108">
        <f t="shared" si="102"/>
        <v>135</v>
      </c>
      <c r="L1108" t="str">
        <f t="shared" si="103"/>
        <v>GD-135</v>
      </c>
      <c r="M1108">
        <f t="shared" si="104"/>
        <v>1.1000000000000001</v>
      </c>
      <c r="N1108">
        <f t="shared" si="105"/>
        <v>0.63013380050904111</v>
      </c>
      <c r="O1108" t="str">
        <f t="shared" si="106"/>
        <v>GD-1351.1</v>
      </c>
      <c r="P1108" t="str">
        <f t="shared" si="107"/>
        <v/>
      </c>
    </row>
    <row r="1109" spans="1:16" x14ac:dyDescent="0.25">
      <c r="A1109">
        <v>64</v>
      </c>
      <c r="B1109">
        <v>73</v>
      </c>
      <c r="C1109" t="s">
        <v>1630</v>
      </c>
      <c r="D1109">
        <v>0</v>
      </c>
      <c r="E1109">
        <v>2.2000000000000002</v>
      </c>
      <c r="F1109" t="s">
        <v>11</v>
      </c>
      <c r="G1109">
        <v>0.2</v>
      </c>
      <c r="H1109" t="s">
        <v>36</v>
      </c>
      <c r="I1109">
        <v>100</v>
      </c>
      <c r="K1109">
        <f t="shared" si="102"/>
        <v>137</v>
      </c>
      <c r="L1109" t="str">
        <f t="shared" si="103"/>
        <v>GD-137</v>
      </c>
      <c r="M1109">
        <f t="shared" si="104"/>
        <v>2.2000000000000002</v>
      </c>
      <c r="N1109">
        <f t="shared" si="105"/>
        <v>0.31506690025452055</v>
      </c>
      <c r="O1109" t="str">
        <f t="shared" si="106"/>
        <v>GD-1372.2</v>
      </c>
      <c r="P1109" t="str">
        <f t="shared" si="107"/>
        <v/>
      </c>
    </row>
    <row r="1110" spans="1:16" x14ac:dyDescent="0.25">
      <c r="A1110">
        <v>64</v>
      </c>
      <c r="B1110">
        <v>74</v>
      </c>
      <c r="C1110" t="s">
        <v>1629</v>
      </c>
      <c r="D1110">
        <v>0</v>
      </c>
      <c r="E1110">
        <v>4.7</v>
      </c>
      <c r="F1110" t="s">
        <v>11</v>
      </c>
      <c r="G1110">
        <v>0.9</v>
      </c>
      <c r="H1110" t="s">
        <v>36</v>
      </c>
      <c r="I1110">
        <v>100</v>
      </c>
      <c r="K1110">
        <f t="shared" si="102"/>
        <v>138</v>
      </c>
      <c r="L1110" t="str">
        <f t="shared" si="103"/>
        <v>GD-138</v>
      </c>
      <c r="M1110">
        <f t="shared" si="104"/>
        <v>4.7</v>
      </c>
      <c r="N1110">
        <f t="shared" si="105"/>
        <v>0.1474781235233926</v>
      </c>
      <c r="O1110" t="str">
        <f t="shared" si="106"/>
        <v>GD-1384.7</v>
      </c>
      <c r="P1110" t="str">
        <f t="shared" si="107"/>
        <v/>
      </c>
    </row>
    <row r="1111" spans="1:16" x14ac:dyDescent="0.25">
      <c r="A1111">
        <v>64</v>
      </c>
      <c r="B1111">
        <v>75</v>
      </c>
      <c r="C1111" t="s">
        <v>1632</v>
      </c>
      <c r="D1111">
        <v>0</v>
      </c>
      <c r="E1111">
        <v>5.6</v>
      </c>
      <c r="F1111" t="s">
        <v>11</v>
      </c>
      <c r="G1111">
        <v>0.3</v>
      </c>
      <c r="H1111" t="s">
        <v>36</v>
      </c>
      <c r="I1111">
        <v>100</v>
      </c>
      <c r="K1111">
        <f t="shared" si="102"/>
        <v>139</v>
      </c>
      <c r="L1111" t="str">
        <f t="shared" si="103"/>
        <v>GD-139</v>
      </c>
      <c r="M1111">
        <f t="shared" si="104"/>
        <v>5.6</v>
      </c>
      <c r="N1111">
        <f t="shared" si="105"/>
        <v>0.12377628224284738</v>
      </c>
      <c r="O1111" t="str">
        <f t="shared" si="106"/>
        <v>GD-1395.6</v>
      </c>
      <c r="P1111" t="str">
        <f t="shared" si="107"/>
        <v/>
      </c>
    </row>
    <row r="1112" spans="1:16" x14ac:dyDescent="0.25">
      <c r="A1112">
        <v>64</v>
      </c>
      <c r="B1112">
        <v>75</v>
      </c>
      <c r="C1112" t="s">
        <v>1632</v>
      </c>
      <c r="D1112">
        <v>0.25</v>
      </c>
      <c r="E1112">
        <v>4.8</v>
      </c>
      <c r="F1112" t="s">
        <v>11</v>
      </c>
      <c r="G1112">
        <v>0.9</v>
      </c>
      <c r="H1112" t="s">
        <v>36</v>
      </c>
      <c r="I1112">
        <v>100</v>
      </c>
      <c r="K1112">
        <f t="shared" si="102"/>
        <v>139</v>
      </c>
      <c r="L1112" t="str">
        <f t="shared" si="103"/>
        <v>GD-139</v>
      </c>
      <c r="M1112">
        <f t="shared" si="104"/>
        <v>4.8</v>
      </c>
      <c r="N1112">
        <f t="shared" si="105"/>
        <v>0.14440566261665527</v>
      </c>
      <c r="O1112" t="str">
        <f t="shared" si="106"/>
        <v>GD-1394.8</v>
      </c>
      <c r="P1112" t="str">
        <f t="shared" si="107"/>
        <v/>
      </c>
    </row>
    <row r="1113" spans="1:16" x14ac:dyDescent="0.25">
      <c r="A1113">
        <v>64</v>
      </c>
      <c r="B1113">
        <v>76</v>
      </c>
      <c r="C1113" t="s">
        <v>1631</v>
      </c>
      <c r="D1113">
        <v>0</v>
      </c>
      <c r="E1113">
        <v>15.8</v>
      </c>
      <c r="F1113" t="s">
        <v>11</v>
      </c>
      <c r="G1113">
        <v>0.4</v>
      </c>
      <c r="H1113" t="s">
        <v>36</v>
      </c>
      <c r="I1113">
        <v>100</v>
      </c>
      <c r="K1113">
        <f t="shared" si="102"/>
        <v>140</v>
      </c>
      <c r="L1113" t="str">
        <f t="shared" si="103"/>
        <v>GD-140</v>
      </c>
      <c r="M1113">
        <f t="shared" si="104"/>
        <v>15.8</v>
      </c>
      <c r="N1113">
        <f t="shared" si="105"/>
        <v>4.3870074718983874E-2</v>
      </c>
      <c r="O1113" t="str">
        <f t="shared" si="106"/>
        <v>GD-14015.8</v>
      </c>
      <c r="P1113" t="str">
        <f t="shared" si="107"/>
        <v/>
      </c>
    </row>
    <row r="1114" spans="1:16" x14ac:dyDescent="0.25">
      <c r="A1114">
        <v>64</v>
      </c>
      <c r="B1114">
        <v>77</v>
      </c>
      <c r="C1114" t="s">
        <v>1634</v>
      </c>
      <c r="D1114">
        <v>0</v>
      </c>
      <c r="E1114">
        <v>17</v>
      </c>
      <c r="F1114" t="s">
        <v>11</v>
      </c>
      <c r="G1114">
        <v>3</v>
      </c>
      <c r="H1114" t="s">
        <v>36</v>
      </c>
      <c r="I1114">
        <v>100</v>
      </c>
      <c r="K1114">
        <f t="shared" si="102"/>
        <v>141</v>
      </c>
      <c r="L1114" t="str">
        <f t="shared" si="103"/>
        <v>GD-141</v>
      </c>
      <c r="M1114">
        <f t="shared" si="104"/>
        <v>17</v>
      </c>
      <c r="N1114">
        <f t="shared" si="105"/>
        <v>4.0773363562349722E-2</v>
      </c>
      <c r="O1114" t="str">
        <f t="shared" si="106"/>
        <v>GD-14117</v>
      </c>
      <c r="P1114" t="str">
        <f t="shared" si="107"/>
        <v/>
      </c>
    </row>
    <row r="1115" spans="1:16" x14ac:dyDescent="0.25">
      <c r="A1115">
        <v>64</v>
      </c>
      <c r="B1115">
        <v>77</v>
      </c>
      <c r="C1115" t="s">
        <v>1634</v>
      </c>
      <c r="D1115">
        <v>0.37775999999999998</v>
      </c>
      <c r="E1115">
        <v>24.4</v>
      </c>
      <c r="F1115" t="s">
        <v>11</v>
      </c>
      <c r="G1115">
        <v>0.5</v>
      </c>
      <c r="H1115" t="s">
        <v>77</v>
      </c>
      <c r="I1115">
        <v>11</v>
      </c>
      <c r="J1115">
        <v>2</v>
      </c>
      <c r="K1115">
        <f t="shared" si="102"/>
        <v>141</v>
      </c>
      <c r="L1115" t="str">
        <f t="shared" si="103"/>
        <v>GD-141M</v>
      </c>
      <c r="M1115">
        <f t="shared" si="104"/>
        <v>24.4</v>
      </c>
      <c r="N1115">
        <f t="shared" si="105"/>
        <v>2.8407671334423987E-2</v>
      </c>
      <c r="O1115" t="str">
        <f t="shared" si="106"/>
        <v>GD-141M24.4</v>
      </c>
      <c r="P1115" t="str">
        <f t="shared" si="107"/>
        <v/>
      </c>
    </row>
    <row r="1116" spans="1:16" x14ac:dyDescent="0.25">
      <c r="A1116">
        <v>64</v>
      </c>
      <c r="B1116">
        <v>78</v>
      </c>
      <c r="C1116" t="s">
        <v>1633</v>
      </c>
      <c r="D1116">
        <v>0</v>
      </c>
      <c r="E1116">
        <v>70.2</v>
      </c>
      <c r="F1116" t="s">
        <v>11</v>
      </c>
      <c r="G1116">
        <v>0.6</v>
      </c>
      <c r="H1116" t="s">
        <v>36</v>
      </c>
      <c r="I1116">
        <v>100</v>
      </c>
      <c r="K1116">
        <f t="shared" si="102"/>
        <v>142</v>
      </c>
      <c r="L1116" t="str">
        <f t="shared" si="103"/>
        <v>GD-142</v>
      </c>
      <c r="M1116">
        <f t="shared" si="104"/>
        <v>70.2</v>
      </c>
      <c r="N1116">
        <f t="shared" si="105"/>
        <v>9.8738914609678811E-3</v>
      </c>
      <c r="O1116" t="str">
        <f t="shared" si="106"/>
        <v>GD-14270.2</v>
      </c>
      <c r="P1116" t="str">
        <f t="shared" si="107"/>
        <v/>
      </c>
    </row>
    <row r="1117" spans="1:16" x14ac:dyDescent="0.25">
      <c r="A1117">
        <v>64</v>
      </c>
      <c r="B1117">
        <v>79</v>
      </c>
      <c r="C1117" t="s">
        <v>1627</v>
      </c>
      <c r="D1117">
        <v>0</v>
      </c>
      <c r="E1117">
        <v>39</v>
      </c>
      <c r="F1117" t="s">
        <v>11</v>
      </c>
      <c r="G1117">
        <v>2</v>
      </c>
      <c r="H1117" t="s">
        <v>36</v>
      </c>
      <c r="I1117">
        <v>100</v>
      </c>
      <c r="K1117">
        <f t="shared" si="102"/>
        <v>143</v>
      </c>
      <c r="L1117" t="str">
        <f t="shared" si="103"/>
        <v>GD-143</v>
      </c>
      <c r="M1117">
        <f t="shared" si="104"/>
        <v>39</v>
      </c>
      <c r="N1117">
        <f t="shared" si="105"/>
        <v>1.7773004629742187E-2</v>
      </c>
      <c r="O1117" t="str">
        <f t="shared" si="106"/>
        <v>GD-14339</v>
      </c>
      <c r="P1117" t="str">
        <f t="shared" si="107"/>
        <v/>
      </c>
    </row>
    <row r="1118" spans="1:16" x14ac:dyDescent="0.25">
      <c r="A1118">
        <v>64</v>
      </c>
      <c r="B1118">
        <v>79</v>
      </c>
      <c r="C1118" t="s">
        <v>1627</v>
      </c>
      <c r="D1118">
        <v>0.15259999999999899</v>
      </c>
      <c r="E1118">
        <v>110</v>
      </c>
      <c r="F1118" t="s">
        <v>11</v>
      </c>
      <c r="G1118">
        <v>2</v>
      </c>
      <c r="H1118" t="s">
        <v>36</v>
      </c>
      <c r="I1118">
        <v>100</v>
      </c>
      <c r="K1118">
        <f t="shared" si="102"/>
        <v>143</v>
      </c>
      <c r="L1118" t="str">
        <f t="shared" si="103"/>
        <v>GD-143</v>
      </c>
      <c r="M1118">
        <f t="shared" si="104"/>
        <v>110</v>
      </c>
      <c r="N1118">
        <f t="shared" si="105"/>
        <v>6.3013380050904117E-3</v>
      </c>
      <c r="O1118" t="str">
        <f t="shared" si="106"/>
        <v>GD-143110</v>
      </c>
      <c r="P1118" t="str">
        <f t="shared" si="107"/>
        <v/>
      </c>
    </row>
    <row r="1119" spans="1:16" x14ac:dyDescent="0.25">
      <c r="A1119">
        <v>64</v>
      </c>
      <c r="B1119">
        <v>80</v>
      </c>
      <c r="C1119" t="s">
        <v>1636</v>
      </c>
      <c r="D1119">
        <v>0</v>
      </c>
      <c r="E1119">
        <v>4.4800000000000004</v>
      </c>
      <c r="F1119" t="s">
        <v>43</v>
      </c>
      <c r="G1119">
        <v>0.05</v>
      </c>
      <c r="H1119" t="s">
        <v>36</v>
      </c>
      <c r="I1119">
        <v>100</v>
      </c>
      <c r="K1119">
        <f t="shared" si="102"/>
        <v>144</v>
      </c>
      <c r="L1119" t="str">
        <f t="shared" si="103"/>
        <v>GD-144</v>
      </c>
      <c r="M1119">
        <f t="shared" si="104"/>
        <v>268.8</v>
      </c>
      <c r="N1119">
        <f t="shared" si="105"/>
        <v>2.5786725467259867E-3</v>
      </c>
      <c r="O1119" t="str">
        <f t="shared" si="106"/>
        <v>GD-144268.8</v>
      </c>
      <c r="P1119" t="str">
        <f t="shared" si="107"/>
        <v/>
      </c>
    </row>
    <row r="1120" spans="1:16" x14ac:dyDescent="0.25">
      <c r="A1120">
        <v>64</v>
      </c>
      <c r="B1120">
        <v>81</v>
      </c>
      <c r="C1120" t="s">
        <v>1635</v>
      </c>
      <c r="D1120">
        <v>0</v>
      </c>
      <c r="E1120">
        <v>23.2</v>
      </c>
      <c r="F1120" t="s">
        <v>43</v>
      </c>
      <c r="G1120">
        <v>0.5</v>
      </c>
      <c r="H1120" t="s">
        <v>36</v>
      </c>
      <c r="I1120">
        <v>100</v>
      </c>
      <c r="K1120">
        <f t="shared" si="102"/>
        <v>145</v>
      </c>
      <c r="L1120" t="str">
        <f t="shared" si="103"/>
        <v>GD-145</v>
      </c>
      <c r="M1120">
        <f t="shared" si="104"/>
        <v>1392</v>
      </c>
      <c r="N1120">
        <f t="shared" si="105"/>
        <v>4.9795056074708715E-4</v>
      </c>
      <c r="O1120" t="str">
        <f t="shared" si="106"/>
        <v>GD-1451392</v>
      </c>
      <c r="P1120" t="str">
        <f t="shared" si="107"/>
        <v/>
      </c>
    </row>
    <row r="1121" spans="1:16" x14ac:dyDescent="0.25">
      <c r="A1121">
        <v>64</v>
      </c>
      <c r="B1121">
        <v>81</v>
      </c>
      <c r="C1121" t="s">
        <v>1635</v>
      </c>
      <c r="D1121">
        <v>0.74909999999999999</v>
      </c>
      <c r="E1121">
        <v>85</v>
      </c>
      <c r="F1121" t="s">
        <v>11</v>
      </c>
      <c r="G1121">
        <v>3</v>
      </c>
      <c r="H1121" t="s">
        <v>77</v>
      </c>
      <c r="I1121">
        <v>94.3</v>
      </c>
      <c r="J1121">
        <v>0.5</v>
      </c>
      <c r="K1121">
        <f t="shared" si="102"/>
        <v>145</v>
      </c>
      <c r="L1121" t="str">
        <f t="shared" si="103"/>
        <v>GD-145M</v>
      </c>
      <c r="M1121">
        <f t="shared" si="104"/>
        <v>85</v>
      </c>
      <c r="N1121">
        <f t="shared" si="105"/>
        <v>8.1546727124699441E-3</v>
      </c>
      <c r="O1121" t="str">
        <f t="shared" si="106"/>
        <v>GD-145M85</v>
      </c>
      <c r="P1121" t="str">
        <f t="shared" si="107"/>
        <v/>
      </c>
    </row>
    <row r="1122" spans="1:16" x14ac:dyDescent="0.25">
      <c r="A1122">
        <v>64</v>
      </c>
      <c r="B1122">
        <v>82</v>
      </c>
      <c r="C1122" t="s">
        <v>1638</v>
      </c>
      <c r="D1122">
        <v>0</v>
      </c>
      <c r="E1122">
        <v>48.27</v>
      </c>
      <c r="F1122" t="s">
        <v>25</v>
      </c>
      <c r="G1122">
        <v>0.09</v>
      </c>
      <c r="H1122" t="s">
        <v>36</v>
      </c>
      <c r="I1122">
        <v>100</v>
      </c>
      <c r="K1122">
        <f t="shared" si="102"/>
        <v>146</v>
      </c>
      <c r="L1122" t="str">
        <f t="shared" si="103"/>
        <v>GD-146</v>
      </c>
      <c r="M1122">
        <f t="shared" si="104"/>
        <v>4170528.0000000005</v>
      </c>
      <c r="N1122">
        <f t="shared" si="105"/>
        <v>1.6620130126447902E-7</v>
      </c>
      <c r="O1122" t="str">
        <f t="shared" si="106"/>
        <v>GD-1464170528</v>
      </c>
      <c r="P1122" t="str">
        <f t="shared" si="107"/>
        <v/>
      </c>
    </row>
    <row r="1123" spans="1:16" x14ac:dyDescent="0.25">
      <c r="A1123">
        <v>64</v>
      </c>
      <c r="B1123">
        <v>83</v>
      </c>
      <c r="C1123" t="s">
        <v>1637</v>
      </c>
      <c r="D1123">
        <v>0</v>
      </c>
      <c r="E1123">
        <v>38.06</v>
      </c>
      <c r="F1123" t="s">
        <v>109</v>
      </c>
      <c r="G1123">
        <v>0.12</v>
      </c>
      <c r="H1123" t="s">
        <v>36</v>
      </c>
      <c r="I1123">
        <v>100</v>
      </c>
      <c r="K1123">
        <f t="shared" si="102"/>
        <v>147</v>
      </c>
      <c r="L1123" t="str">
        <f t="shared" si="103"/>
        <v>GD-147</v>
      </c>
      <c r="M1123">
        <f t="shared" si="104"/>
        <v>137016</v>
      </c>
      <c r="N1123">
        <f t="shared" si="105"/>
        <v>5.0588776534123408E-6</v>
      </c>
      <c r="O1123" t="str">
        <f t="shared" si="106"/>
        <v>GD-147137016</v>
      </c>
      <c r="P1123" t="str">
        <f t="shared" si="107"/>
        <v/>
      </c>
    </row>
    <row r="1124" spans="1:16" x14ac:dyDescent="0.25">
      <c r="A1124">
        <v>64</v>
      </c>
      <c r="B1124">
        <v>84</v>
      </c>
      <c r="C1124" t="s">
        <v>1640</v>
      </c>
      <c r="D1124">
        <v>0</v>
      </c>
      <c r="E1124">
        <v>86.9</v>
      </c>
      <c r="F1124" t="s">
        <v>14</v>
      </c>
      <c r="G1124">
        <v>3.9</v>
      </c>
      <c r="H1124" t="s">
        <v>27</v>
      </c>
      <c r="I1124">
        <v>100</v>
      </c>
      <c r="K1124">
        <f t="shared" si="102"/>
        <v>148</v>
      </c>
      <c r="L1124" t="str">
        <f t="shared" si="103"/>
        <v>GD-148</v>
      </c>
      <c r="M1124">
        <f t="shared" si="104"/>
        <v>2742355440</v>
      </c>
      <c r="N1124">
        <f t="shared" si="105"/>
        <v>2.5275614183694049E-10</v>
      </c>
      <c r="O1124" t="str">
        <f t="shared" si="106"/>
        <v>GD-1482742355440</v>
      </c>
      <c r="P1124" t="str">
        <f t="shared" si="107"/>
        <v/>
      </c>
    </row>
    <row r="1125" spans="1:16" x14ac:dyDescent="0.25">
      <c r="A1125">
        <v>64</v>
      </c>
      <c r="B1125">
        <v>85</v>
      </c>
      <c r="C1125" t="s">
        <v>1639</v>
      </c>
      <c r="D1125">
        <v>0</v>
      </c>
      <c r="E1125">
        <v>9.2799999999999994</v>
      </c>
      <c r="F1125" t="s">
        <v>25</v>
      </c>
      <c r="G1125">
        <v>0.09</v>
      </c>
      <c r="H1125" t="s">
        <v>36</v>
      </c>
      <c r="I1125">
        <v>100</v>
      </c>
      <c r="K1125">
        <f t="shared" si="102"/>
        <v>149</v>
      </c>
      <c r="L1125" t="str">
        <f t="shared" si="103"/>
        <v>GD-149</v>
      </c>
      <c r="M1125">
        <f t="shared" si="104"/>
        <v>801792</v>
      </c>
      <c r="N1125">
        <f t="shared" si="105"/>
        <v>8.6449750129702627E-7</v>
      </c>
      <c r="O1125" t="str">
        <f t="shared" si="106"/>
        <v>GD-149801792</v>
      </c>
      <c r="P1125" t="str">
        <f t="shared" si="107"/>
        <v/>
      </c>
    </row>
    <row r="1126" spans="1:16" x14ac:dyDescent="0.25">
      <c r="A1126">
        <v>64</v>
      </c>
      <c r="B1126">
        <v>86</v>
      </c>
      <c r="C1126" t="s">
        <v>1642</v>
      </c>
      <c r="D1126">
        <v>0</v>
      </c>
      <c r="E1126" s="1">
        <v>1790000</v>
      </c>
      <c r="F1126" t="s">
        <v>14</v>
      </c>
      <c r="G1126" s="1">
        <v>76500</v>
      </c>
      <c r="H1126" t="s">
        <v>27</v>
      </c>
      <c r="I1126">
        <v>100</v>
      </c>
      <c r="K1126">
        <f t="shared" si="102"/>
        <v>150</v>
      </c>
      <c r="L1126" t="str">
        <f t="shared" si="103"/>
        <v>GD-150</v>
      </c>
      <c r="M1126">
        <f t="shared" si="104"/>
        <v>56488104000000</v>
      </c>
      <c r="N1126">
        <f t="shared" si="105"/>
        <v>1.2270675265715155E-14</v>
      </c>
      <c r="O1126" t="str">
        <f t="shared" si="106"/>
        <v>GD-15056488104000000</v>
      </c>
      <c r="P1126" t="str">
        <f t="shared" si="107"/>
        <v/>
      </c>
    </row>
    <row r="1127" spans="1:16" x14ac:dyDescent="0.25">
      <c r="A1127">
        <v>64</v>
      </c>
      <c r="B1127">
        <v>87</v>
      </c>
      <c r="C1127" t="s">
        <v>1641</v>
      </c>
      <c r="D1127">
        <v>0</v>
      </c>
      <c r="E1127">
        <v>124.5</v>
      </c>
      <c r="F1127" t="s">
        <v>25</v>
      </c>
      <c r="G1127">
        <v>0.9</v>
      </c>
      <c r="H1127" t="s">
        <v>26</v>
      </c>
      <c r="I1127">
        <v>100</v>
      </c>
      <c r="K1127">
        <f t="shared" si="102"/>
        <v>151</v>
      </c>
      <c r="L1127" t="str">
        <f t="shared" si="103"/>
        <v>GD-151</v>
      </c>
      <c r="M1127">
        <f t="shared" si="104"/>
        <v>10756800</v>
      </c>
      <c r="N1127">
        <f t="shared" si="105"/>
        <v>6.4438046683023327E-8</v>
      </c>
      <c r="O1127" t="str">
        <f t="shared" si="106"/>
        <v>GD-15110756800</v>
      </c>
      <c r="P1127" t="str">
        <f t="shared" si="107"/>
        <v/>
      </c>
    </row>
    <row r="1128" spans="1:16" x14ac:dyDescent="0.25">
      <c r="A1128">
        <v>64</v>
      </c>
      <c r="B1128">
        <v>88</v>
      </c>
      <c r="C1128" t="s">
        <v>1644</v>
      </c>
      <c r="D1128">
        <v>0</v>
      </c>
      <c r="E1128" s="1">
        <v>108000000000000</v>
      </c>
      <c r="F1128" t="s">
        <v>14</v>
      </c>
      <c r="G1128" s="1">
        <v>8000000000000</v>
      </c>
      <c r="H1128" t="s">
        <v>27</v>
      </c>
      <c r="I1128">
        <v>100</v>
      </c>
      <c r="K1128">
        <f t="shared" si="102"/>
        <v>152</v>
      </c>
      <c r="L1128" t="str">
        <f t="shared" si="103"/>
        <v>GD-152</v>
      </c>
      <c r="M1128">
        <f t="shared" si="104"/>
        <v>3.4082208E+21</v>
      </c>
      <c r="N1128">
        <f t="shared" si="105"/>
        <v>2.0337508079287153E-22</v>
      </c>
      <c r="O1128" t="str">
        <f t="shared" si="106"/>
        <v>GD-1523.4082208E+21</v>
      </c>
      <c r="P1128" t="str">
        <f t="shared" si="107"/>
        <v/>
      </c>
    </row>
    <row r="1129" spans="1:16" x14ac:dyDescent="0.25">
      <c r="A1129">
        <v>64</v>
      </c>
      <c r="B1129">
        <v>89</v>
      </c>
      <c r="C1129" t="s">
        <v>1643</v>
      </c>
      <c r="D1129">
        <v>0</v>
      </c>
      <c r="E1129">
        <v>240.41</v>
      </c>
      <c r="F1129" t="s">
        <v>25</v>
      </c>
      <c r="G1129">
        <v>0.93</v>
      </c>
      <c r="H1129" t="s">
        <v>26</v>
      </c>
      <c r="I1129">
        <v>100</v>
      </c>
      <c r="K1129">
        <f t="shared" si="102"/>
        <v>153</v>
      </c>
      <c r="L1129" t="str">
        <f t="shared" si="103"/>
        <v>GD-153</v>
      </c>
      <c r="M1129">
        <f t="shared" si="104"/>
        <v>20771424</v>
      </c>
      <c r="N1129">
        <f t="shared" si="105"/>
        <v>3.3370229241863499E-8</v>
      </c>
      <c r="O1129" t="str">
        <f t="shared" si="106"/>
        <v>GD-15320771424</v>
      </c>
      <c r="P1129" t="str">
        <f t="shared" si="107"/>
        <v/>
      </c>
    </row>
    <row r="1130" spans="1:16" x14ac:dyDescent="0.25">
      <c r="A1130">
        <v>64</v>
      </c>
      <c r="B1130">
        <v>95</v>
      </c>
      <c r="C1130" t="s">
        <v>1645</v>
      </c>
      <c r="D1130">
        <v>0</v>
      </c>
      <c r="E1130">
        <v>18.478999999999999</v>
      </c>
      <c r="F1130" t="s">
        <v>109</v>
      </c>
      <c r="G1130">
        <v>4.0000000000000001E-3</v>
      </c>
      <c r="H1130" t="s">
        <v>12</v>
      </c>
      <c r="I1130">
        <v>100</v>
      </c>
      <c r="K1130">
        <f t="shared" si="102"/>
        <v>159</v>
      </c>
      <c r="L1130" t="str">
        <f t="shared" si="103"/>
        <v>GD-159</v>
      </c>
      <c r="M1130">
        <f t="shared" si="104"/>
        <v>66524.399999999994</v>
      </c>
      <c r="N1130">
        <f t="shared" si="105"/>
        <v>1.0419442799332956E-5</v>
      </c>
      <c r="O1130" t="str">
        <f t="shared" si="106"/>
        <v>GD-15966524.4</v>
      </c>
      <c r="P1130" t="str">
        <f t="shared" si="107"/>
        <v/>
      </c>
    </row>
    <row r="1131" spans="1:16" x14ac:dyDescent="0.25">
      <c r="A1131">
        <v>64</v>
      </c>
      <c r="B1131">
        <v>97</v>
      </c>
      <c r="C1131" t="s">
        <v>1647</v>
      </c>
      <c r="D1131">
        <v>0</v>
      </c>
      <c r="E1131">
        <v>3.66</v>
      </c>
      <c r="F1131" t="s">
        <v>43</v>
      </c>
      <c r="G1131">
        <v>0.05</v>
      </c>
      <c r="H1131" t="s">
        <v>12</v>
      </c>
      <c r="I1131">
        <v>100</v>
      </c>
      <c r="K1131">
        <f t="shared" si="102"/>
        <v>161</v>
      </c>
      <c r="L1131" t="str">
        <f t="shared" si="103"/>
        <v>GD-161</v>
      </c>
      <c r="M1131">
        <f t="shared" si="104"/>
        <v>219.60000000000002</v>
      </c>
      <c r="N1131">
        <f t="shared" si="105"/>
        <v>3.1564079260471092E-3</v>
      </c>
      <c r="O1131" t="str">
        <f t="shared" si="106"/>
        <v>GD-161219.6</v>
      </c>
      <c r="P1131" t="str">
        <f t="shared" si="107"/>
        <v/>
      </c>
    </row>
    <row r="1132" spans="1:16" x14ac:dyDescent="0.25">
      <c r="A1132">
        <v>64</v>
      </c>
      <c r="B1132">
        <v>98</v>
      </c>
      <c r="C1132" t="s">
        <v>1646</v>
      </c>
      <c r="D1132">
        <v>0</v>
      </c>
      <c r="E1132">
        <v>8.39</v>
      </c>
      <c r="F1132" t="s">
        <v>43</v>
      </c>
      <c r="G1132">
        <v>0.2</v>
      </c>
      <c r="H1132" t="s">
        <v>12</v>
      </c>
      <c r="I1132">
        <v>100</v>
      </c>
      <c r="K1132">
        <f t="shared" si="102"/>
        <v>162</v>
      </c>
      <c r="L1132" t="str">
        <f t="shared" si="103"/>
        <v>GD-162</v>
      </c>
      <c r="M1132">
        <f t="shared" si="104"/>
        <v>503.40000000000003</v>
      </c>
      <c r="N1132">
        <f t="shared" si="105"/>
        <v>1.3769312287642934E-3</v>
      </c>
      <c r="O1132" t="str">
        <f t="shared" si="106"/>
        <v>GD-162503.4</v>
      </c>
      <c r="P1132" t="str">
        <f t="shared" si="107"/>
        <v/>
      </c>
    </row>
    <row r="1133" spans="1:16" x14ac:dyDescent="0.25">
      <c r="A1133">
        <v>64</v>
      </c>
      <c r="B1133">
        <v>99</v>
      </c>
      <c r="C1133" t="s">
        <v>1648</v>
      </c>
      <c r="D1133">
        <v>0</v>
      </c>
      <c r="E1133">
        <v>68</v>
      </c>
      <c r="F1133" t="s">
        <v>11</v>
      </c>
      <c r="G1133">
        <v>3</v>
      </c>
      <c r="H1133" t="s">
        <v>12</v>
      </c>
      <c r="I1133">
        <v>100</v>
      </c>
      <c r="K1133">
        <f t="shared" si="102"/>
        <v>163</v>
      </c>
      <c r="L1133" t="str">
        <f t="shared" si="103"/>
        <v>GD-163</v>
      </c>
      <c r="M1133">
        <f t="shared" si="104"/>
        <v>68</v>
      </c>
      <c r="N1133">
        <f t="shared" si="105"/>
        <v>1.0193340890587431E-2</v>
      </c>
      <c r="O1133" t="str">
        <f t="shared" si="106"/>
        <v>GD-16368</v>
      </c>
      <c r="P1133" t="str">
        <f t="shared" si="107"/>
        <v/>
      </c>
    </row>
    <row r="1134" spans="1:16" x14ac:dyDescent="0.25">
      <c r="A1134">
        <v>64</v>
      </c>
      <c r="B1134">
        <v>99</v>
      </c>
      <c r="C1134" t="s">
        <v>1648</v>
      </c>
      <c r="D1134">
        <v>0.13780000000000001</v>
      </c>
      <c r="E1134">
        <v>23.5</v>
      </c>
      <c r="F1134" t="s">
        <v>11</v>
      </c>
      <c r="G1134">
        <v>1</v>
      </c>
      <c r="H1134" t="s">
        <v>77</v>
      </c>
      <c r="K1134">
        <f t="shared" si="102"/>
        <v>163</v>
      </c>
      <c r="L1134" t="str">
        <f t="shared" si="103"/>
        <v>GD-163M</v>
      </c>
      <c r="M1134">
        <f t="shared" si="104"/>
        <v>23.5</v>
      </c>
      <c r="N1134">
        <f t="shared" si="105"/>
        <v>2.9495624704678522E-2</v>
      </c>
      <c r="O1134" t="str">
        <f t="shared" si="106"/>
        <v>GD-163M23.5</v>
      </c>
      <c r="P1134" t="str">
        <f t="shared" si="107"/>
        <v/>
      </c>
    </row>
    <row r="1135" spans="1:16" x14ac:dyDescent="0.25">
      <c r="A1135">
        <v>64</v>
      </c>
      <c r="B1135">
        <v>100</v>
      </c>
      <c r="C1135" t="s">
        <v>1653</v>
      </c>
      <c r="D1135">
        <v>0</v>
      </c>
      <c r="E1135">
        <v>45</v>
      </c>
      <c r="F1135" t="s">
        <v>11</v>
      </c>
      <c r="G1135">
        <v>3</v>
      </c>
      <c r="H1135" t="s">
        <v>12</v>
      </c>
      <c r="I1135">
        <v>100</v>
      </c>
      <c r="K1135">
        <f t="shared" si="102"/>
        <v>164</v>
      </c>
      <c r="L1135" t="str">
        <f t="shared" si="103"/>
        <v>GD-164</v>
      </c>
      <c r="M1135">
        <f t="shared" si="104"/>
        <v>45</v>
      </c>
      <c r="N1135">
        <f t="shared" si="105"/>
        <v>1.5403270679109895E-2</v>
      </c>
      <c r="O1135" t="str">
        <f t="shared" si="106"/>
        <v>GD-16445</v>
      </c>
      <c r="P1135" t="str">
        <f t="shared" si="107"/>
        <v/>
      </c>
    </row>
    <row r="1136" spans="1:16" x14ac:dyDescent="0.25">
      <c r="A1136">
        <v>64</v>
      </c>
      <c r="B1136">
        <v>101</v>
      </c>
      <c r="C1136" t="s">
        <v>1652</v>
      </c>
      <c r="D1136">
        <v>0</v>
      </c>
      <c r="E1136">
        <v>11.6</v>
      </c>
      <c r="F1136" t="s">
        <v>11</v>
      </c>
      <c r="G1136">
        <v>1</v>
      </c>
      <c r="H1136" t="s">
        <v>12</v>
      </c>
      <c r="I1136">
        <v>100</v>
      </c>
      <c r="K1136">
        <f t="shared" si="102"/>
        <v>165</v>
      </c>
      <c r="L1136" t="str">
        <f t="shared" si="103"/>
        <v>GD-165</v>
      </c>
      <c r="M1136">
        <f t="shared" si="104"/>
        <v>11.6</v>
      </c>
      <c r="N1136">
        <f t="shared" si="105"/>
        <v>5.9754067289650457E-2</v>
      </c>
      <c r="O1136" t="str">
        <f t="shared" si="106"/>
        <v>GD-16511.6</v>
      </c>
      <c r="P1136" t="str">
        <f t="shared" si="107"/>
        <v/>
      </c>
    </row>
    <row r="1137" spans="1:16" x14ac:dyDescent="0.25">
      <c r="A1137">
        <v>64</v>
      </c>
      <c r="B1137">
        <v>102</v>
      </c>
      <c r="C1137" t="s">
        <v>1651</v>
      </c>
      <c r="D1137">
        <v>0</v>
      </c>
      <c r="E1137">
        <v>5</v>
      </c>
      <c r="F1137" t="s">
        <v>11</v>
      </c>
      <c r="G1137">
        <v>0.8</v>
      </c>
      <c r="H1137" t="s">
        <v>12</v>
      </c>
      <c r="I1137">
        <v>100</v>
      </c>
      <c r="K1137">
        <f t="shared" si="102"/>
        <v>166</v>
      </c>
      <c r="L1137" t="str">
        <f t="shared" si="103"/>
        <v>GD-166</v>
      </c>
      <c r="M1137">
        <f t="shared" si="104"/>
        <v>5</v>
      </c>
      <c r="N1137">
        <f t="shared" si="105"/>
        <v>0.13862943611198905</v>
      </c>
      <c r="O1137" t="str">
        <f t="shared" si="106"/>
        <v>GD-1665</v>
      </c>
      <c r="P1137" t="str">
        <f t="shared" si="107"/>
        <v/>
      </c>
    </row>
    <row r="1138" spans="1:16" x14ac:dyDescent="0.25">
      <c r="A1138">
        <v>64</v>
      </c>
      <c r="B1138">
        <v>103</v>
      </c>
      <c r="C1138" t="s">
        <v>1650</v>
      </c>
      <c r="D1138">
        <v>0</v>
      </c>
      <c r="E1138">
        <v>4.26</v>
      </c>
      <c r="F1138" t="s">
        <v>11</v>
      </c>
      <c r="G1138">
        <f>0.18-0.32</f>
        <v>-0.14000000000000001</v>
      </c>
      <c r="H1138" t="s">
        <v>12</v>
      </c>
      <c r="I1138">
        <v>100</v>
      </c>
      <c r="K1138">
        <f t="shared" si="102"/>
        <v>167</v>
      </c>
      <c r="L1138" t="str">
        <f t="shared" si="103"/>
        <v>GD-167</v>
      </c>
      <c r="M1138">
        <f t="shared" si="104"/>
        <v>4.26</v>
      </c>
      <c r="N1138">
        <f t="shared" si="105"/>
        <v>0.16271060576524538</v>
      </c>
      <c r="O1138" t="str">
        <f t="shared" si="106"/>
        <v>GD-1674.26</v>
      </c>
      <c r="P1138" t="str">
        <f t="shared" si="107"/>
        <v/>
      </c>
    </row>
    <row r="1139" spans="1:16" x14ac:dyDescent="0.25">
      <c r="A1139">
        <v>64</v>
      </c>
      <c r="B1139">
        <v>104</v>
      </c>
      <c r="C1139" t="s">
        <v>1649</v>
      </c>
      <c r="D1139">
        <v>0</v>
      </c>
      <c r="E1139">
        <v>3.02</v>
      </c>
      <c r="F1139" t="s">
        <v>11</v>
      </c>
      <c r="G1139">
        <v>0.15</v>
      </c>
      <c r="H1139" t="s">
        <v>12</v>
      </c>
      <c r="I1139">
        <v>100</v>
      </c>
      <c r="K1139">
        <f t="shared" si="102"/>
        <v>168</v>
      </c>
      <c r="L1139" t="str">
        <f t="shared" si="103"/>
        <v>GD-168</v>
      </c>
      <c r="M1139">
        <f t="shared" si="104"/>
        <v>3.02</v>
      </c>
      <c r="N1139">
        <f t="shared" si="105"/>
        <v>0.22951893396024678</v>
      </c>
      <c r="O1139" t="str">
        <f t="shared" si="106"/>
        <v>GD-1683.02</v>
      </c>
      <c r="P1139" t="str">
        <f t="shared" si="107"/>
        <v/>
      </c>
    </row>
    <row r="1140" spans="1:16" x14ac:dyDescent="0.25">
      <c r="A1140">
        <v>64</v>
      </c>
      <c r="B1140">
        <v>105</v>
      </c>
      <c r="C1140" t="s">
        <v>1657</v>
      </c>
      <c r="D1140">
        <v>0</v>
      </c>
      <c r="E1140">
        <v>0.89200000000000002</v>
      </c>
      <c r="F1140" t="s">
        <v>11</v>
      </c>
      <c r="G1140">
        <f>0.09-0.092</f>
        <v>-2.0000000000000018E-3</v>
      </c>
      <c r="H1140" t="s">
        <v>12</v>
      </c>
      <c r="I1140">
        <v>100</v>
      </c>
      <c r="K1140">
        <f t="shared" si="102"/>
        <v>169</v>
      </c>
      <c r="L1140" t="str">
        <f t="shared" si="103"/>
        <v>GD-169</v>
      </c>
      <c r="M1140">
        <f t="shared" si="104"/>
        <v>0.89200000000000002</v>
      </c>
      <c r="N1140">
        <f t="shared" si="105"/>
        <v>0.77707083022415391</v>
      </c>
      <c r="O1140" t="str">
        <f t="shared" si="106"/>
        <v>GD-1690.892</v>
      </c>
      <c r="P1140" t="str">
        <f t="shared" si="107"/>
        <v/>
      </c>
    </row>
    <row r="1141" spans="1:16" x14ac:dyDescent="0.25">
      <c r="A1141">
        <v>64</v>
      </c>
      <c r="B1141">
        <v>106</v>
      </c>
      <c r="C1141" t="s">
        <v>1656</v>
      </c>
      <c r="D1141">
        <v>0</v>
      </c>
      <c r="E1141">
        <v>0.61599999999999999</v>
      </c>
      <c r="F1141" t="s">
        <v>11</v>
      </c>
      <c r="G1141">
        <v>0.11</v>
      </c>
      <c r="H1141" t="s">
        <v>12</v>
      </c>
      <c r="I1141">
        <v>100</v>
      </c>
      <c r="K1141">
        <f t="shared" si="102"/>
        <v>170</v>
      </c>
      <c r="L1141" t="str">
        <f t="shared" si="103"/>
        <v>GD-170</v>
      </c>
      <c r="M1141">
        <f t="shared" si="104"/>
        <v>0.61599999999999999</v>
      </c>
      <c r="N1141">
        <f t="shared" si="105"/>
        <v>1.1252389294804306</v>
      </c>
      <c r="O1141" t="str">
        <f t="shared" si="106"/>
        <v>GD-1700.616</v>
      </c>
      <c r="P1141" t="str">
        <f t="shared" si="107"/>
        <v/>
      </c>
    </row>
    <row r="1142" spans="1:16" x14ac:dyDescent="0.25">
      <c r="A1142">
        <v>64</v>
      </c>
      <c r="B1142">
        <v>107</v>
      </c>
      <c r="C1142" t="s">
        <v>1655</v>
      </c>
      <c r="D1142">
        <v>0</v>
      </c>
      <c r="E1142">
        <v>0.39200000000000002</v>
      </c>
      <c r="F1142" t="s">
        <v>11</v>
      </c>
      <c r="G1142">
        <f>0.145-0.135</f>
        <v>9.9999999999999811E-3</v>
      </c>
      <c r="H1142" t="s">
        <v>12</v>
      </c>
      <c r="I1142">
        <v>100</v>
      </c>
      <c r="K1142">
        <f t="shared" si="102"/>
        <v>171</v>
      </c>
      <c r="L1142" t="str">
        <f t="shared" si="103"/>
        <v>GD-171</v>
      </c>
      <c r="M1142">
        <f t="shared" si="104"/>
        <v>0.39200000000000002</v>
      </c>
      <c r="N1142">
        <f t="shared" si="105"/>
        <v>1.7682326034692482</v>
      </c>
      <c r="O1142" t="str">
        <f t="shared" si="106"/>
        <v>GD-1710.392</v>
      </c>
      <c r="P1142" t="str">
        <f t="shared" si="107"/>
        <v/>
      </c>
    </row>
    <row r="1143" spans="1:16" x14ac:dyDescent="0.25">
      <c r="A1143">
        <v>64</v>
      </c>
      <c r="B1143">
        <v>108</v>
      </c>
      <c r="C1143" t="s">
        <v>1654</v>
      </c>
      <c r="D1143">
        <v>0</v>
      </c>
      <c r="E1143">
        <v>0.16300000000000001</v>
      </c>
      <c r="F1143" t="s">
        <v>11</v>
      </c>
      <c r="G1143">
        <f>0.113-0.099</f>
        <v>1.3999999999999999E-2</v>
      </c>
      <c r="H1143" t="s">
        <v>12</v>
      </c>
      <c r="I1143">
        <v>100</v>
      </c>
      <c r="K1143">
        <f t="shared" si="102"/>
        <v>172</v>
      </c>
      <c r="L1143" t="str">
        <f t="shared" si="103"/>
        <v>GD-172</v>
      </c>
      <c r="M1143">
        <f t="shared" si="104"/>
        <v>0.16300000000000001</v>
      </c>
      <c r="N1143">
        <f t="shared" si="105"/>
        <v>4.2524366905518116</v>
      </c>
      <c r="O1143" t="str">
        <f t="shared" si="106"/>
        <v>GD-1720.163</v>
      </c>
      <c r="P1143" t="str">
        <f t="shared" si="107"/>
        <v/>
      </c>
    </row>
    <row r="1144" spans="1:16" x14ac:dyDescent="0.25">
      <c r="A1144">
        <v>32</v>
      </c>
      <c r="B1144">
        <v>27</v>
      </c>
      <c r="C1144" t="s">
        <v>558</v>
      </c>
      <c r="D1144">
        <v>0</v>
      </c>
      <c r="E1144">
        <v>13.3</v>
      </c>
      <c r="F1144" t="s">
        <v>17</v>
      </c>
      <c r="G1144">
        <v>1.7</v>
      </c>
      <c r="H1144" t="s">
        <v>36</v>
      </c>
      <c r="I1144">
        <v>100</v>
      </c>
      <c r="K1144">
        <f t="shared" si="102"/>
        <v>59</v>
      </c>
      <c r="L1144" t="str">
        <f t="shared" si="103"/>
        <v>GE-59</v>
      </c>
      <c r="M1144">
        <f t="shared" si="104"/>
        <v>1.3300000000000001E-2</v>
      </c>
      <c r="N1144">
        <f t="shared" si="105"/>
        <v>52.116329365409413</v>
      </c>
      <c r="O1144" t="str">
        <f t="shared" si="106"/>
        <v>GE-590.0133</v>
      </c>
      <c r="P1144" t="str">
        <f t="shared" si="107"/>
        <v/>
      </c>
    </row>
    <row r="1145" spans="1:16" x14ac:dyDescent="0.25">
      <c r="A1145">
        <v>32</v>
      </c>
      <c r="B1145">
        <v>28</v>
      </c>
      <c r="C1145" t="s">
        <v>559</v>
      </c>
      <c r="D1145">
        <v>0</v>
      </c>
      <c r="E1145">
        <v>25</v>
      </c>
      <c r="F1145" t="s">
        <v>17</v>
      </c>
      <c r="G1145">
        <v>0.3</v>
      </c>
      <c r="H1145" t="s">
        <v>36</v>
      </c>
      <c r="I1145">
        <v>100</v>
      </c>
      <c r="K1145">
        <f t="shared" si="102"/>
        <v>60</v>
      </c>
      <c r="L1145" t="str">
        <f t="shared" si="103"/>
        <v>GE-60</v>
      </c>
      <c r="M1145">
        <f t="shared" si="104"/>
        <v>2.5000000000000001E-2</v>
      </c>
      <c r="N1145">
        <f t="shared" si="105"/>
        <v>27.725887222397809</v>
      </c>
      <c r="O1145" t="str">
        <f t="shared" si="106"/>
        <v>GE-600.025</v>
      </c>
      <c r="P1145" t="str">
        <f t="shared" si="107"/>
        <v/>
      </c>
    </row>
    <row r="1146" spans="1:16" x14ac:dyDescent="0.25">
      <c r="A1146">
        <v>32</v>
      </c>
      <c r="B1146">
        <v>29</v>
      </c>
      <c r="C1146" t="s">
        <v>557</v>
      </c>
      <c r="D1146">
        <v>0</v>
      </c>
      <c r="E1146">
        <v>40.700000000000003</v>
      </c>
      <c r="F1146" t="s">
        <v>17</v>
      </c>
      <c r="G1146">
        <v>0.4</v>
      </c>
      <c r="H1146" t="s">
        <v>36</v>
      </c>
      <c r="I1146">
        <v>100</v>
      </c>
      <c r="K1146">
        <f t="shared" si="102"/>
        <v>61</v>
      </c>
      <c r="L1146" t="str">
        <f t="shared" si="103"/>
        <v>GE-61</v>
      </c>
      <c r="M1146">
        <f t="shared" si="104"/>
        <v>4.0700000000000007E-2</v>
      </c>
      <c r="N1146">
        <f t="shared" si="105"/>
        <v>17.03064325700111</v>
      </c>
      <c r="O1146" t="str">
        <f t="shared" si="106"/>
        <v>GE-610.0407</v>
      </c>
      <c r="P1146" t="str">
        <f t="shared" si="107"/>
        <v/>
      </c>
    </row>
    <row r="1147" spans="1:16" x14ac:dyDescent="0.25">
      <c r="A1147">
        <v>32</v>
      </c>
      <c r="B1147">
        <v>30</v>
      </c>
      <c r="C1147" t="s">
        <v>552</v>
      </c>
      <c r="D1147">
        <v>0</v>
      </c>
      <c r="E1147">
        <v>73.5</v>
      </c>
      <c r="F1147" t="s">
        <v>17</v>
      </c>
      <c r="G1147">
        <v>0.1</v>
      </c>
      <c r="H1147" t="s">
        <v>36</v>
      </c>
      <c r="I1147">
        <v>100</v>
      </c>
      <c r="K1147">
        <f t="shared" si="102"/>
        <v>62</v>
      </c>
      <c r="L1147" t="str">
        <f t="shared" si="103"/>
        <v>GE-62</v>
      </c>
      <c r="M1147">
        <f t="shared" si="104"/>
        <v>7.3499999999999996E-2</v>
      </c>
      <c r="N1147">
        <f t="shared" si="105"/>
        <v>9.4305738851693235</v>
      </c>
      <c r="O1147" t="str">
        <f t="shared" si="106"/>
        <v>GE-620.0735</v>
      </c>
      <c r="P1147" t="str">
        <f t="shared" si="107"/>
        <v/>
      </c>
    </row>
    <row r="1148" spans="1:16" x14ac:dyDescent="0.25">
      <c r="A1148">
        <v>32</v>
      </c>
      <c r="B1148">
        <v>31</v>
      </c>
      <c r="C1148" t="s">
        <v>553</v>
      </c>
      <c r="D1148">
        <v>0</v>
      </c>
      <c r="E1148">
        <v>153.30000000000001</v>
      </c>
      <c r="F1148" t="s">
        <v>17</v>
      </c>
      <c r="G1148">
        <v>1</v>
      </c>
      <c r="H1148" t="s">
        <v>36</v>
      </c>
      <c r="I1148">
        <v>100</v>
      </c>
      <c r="K1148">
        <f t="shared" si="102"/>
        <v>63</v>
      </c>
      <c r="L1148" t="str">
        <f t="shared" si="103"/>
        <v>GE-63</v>
      </c>
      <c r="M1148">
        <f t="shared" si="104"/>
        <v>0.15330000000000002</v>
      </c>
      <c r="N1148">
        <f t="shared" si="105"/>
        <v>4.5215080271359769</v>
      </c>
      <c r="O1148" t="str">
        <f t="shared" si="106"/>
        <v>GE-630.1533</v>
      </c>
      <c r="P1148" t="str">
        <f t="shared" si="107"/>
        <v/>
      </c>
    </row>
    <row r="1149" spans="1:16" x14ac:dyDescent="0.25">
      <c r="A1149">
        <v>32</v>
      </c>
      <c r="B1149">
        <v>32</v>
      </c>
      <c r="C1149" t="s">
        <v>550</v>
      </c>
      <c r="D1149">
        <v>0</v>
      </c>
      <c r="E1149">
        <v>63.7</v>
      </c>
      <c r="F1149" t="s">
        <v>11</v>
      </c>
      <c r="G1149">
        <v>2.5</v>
      </c>
      <c r="H1149" t="s">
        <v>36</v>
      </c>
      <c r="I1149">
        <v>100</v>
      </c>
      <c r="K1149">
        <f t="shared" si="102"/>
        <v>64</v>
      </c>
      <c r="L1149" t="str">
        <f t="shared" si="103"/>
        <v>GE-64</v>
      </c>
      <c r="M1149">
        <f t="shared" si="104"/>
        <v>63.7</v>
      </c>
      <c r="N1149">
        <f t="shared" si="105"/>
        <v>1.0881431405964604E-2</v>
      </c>
      <c r="O1149" t="str">
        <f t="shared" si="106"/>
        <v>GE-6463.7</v>
      </c>
      <c r="P1149" t="str">
        <f t="shared" si="107"/>
        <v/>
      </c>
    </row>
    <row r="1150" spans="1:16" x14ac:dyDescent="0.25">
      <c r="A1150">
        <v>32</v>
      </c>
      <c r="B1150">
        <v>33</v>
      </c>
      <c r="C1150" t="s">
        <v>551</v>
      </c>
      <c r="D1150">
        <v>0</v>
      </c>
      <c r="E1150">
        <v>30.8</v>
      </c>
      <c r="F1150" t="s">
        <v>11</v>
      </c>
      <c r="G1150">
        <v>0.4</v>
      </c>
      <c r="H1150" t="s">
        <v>36</v>
      </c>
      <c r="I1150">
        <v>100</v>
      </c>
      <c r="K1150">
        <f t="shared" si="102"/>
        <v>65</v>
      </c>
      <c r="L1150" t="str">
        <f t="shared" si="103"/>
        <v>GE-65</v>
      </c>
      <c r="M1150">
        <f t="shared" si="104"/>
        <v>30.8</v>
      </c>
      <c r="N1150">
        <f t="shared" si="105"/>
        <v>2.2504778589608612E-2</v>
      </c>
      <c r="O1150" t="str">
        <f t="shared" si="106"/>
        <v>GE-6530.8</v>
      </c>
      <c r="P1150" t="str">
        <f t="shared" si="107"/>
        <v/>
      </c>
    </row>
    <row r="1151" spans="1:16" x14ac:dyDescent="0.25">
      <c r="A1151">
        <v>32</v>
      </c>
      <c r="B1151">
        <v>34</v>
      </c>
      <c r="C1151" t="s">
        <v>548</v>
      </c>
      <c r="D1151">
        <v>0</v>
      </c>
      <c r="E1151">
        <v>2.2599999999999998</v>
      </c>
      <c r="F1151" t="s">
        <v>109</v>
      </c>
      <c r="G1151">
        <v>0.04</v>
      </c>
      <c r="H1151" t="s">
        <v>36</v>
      </c>
      <c r="I1151">
        <v>100</v>
      </c>
      <c r="K1151">
        <f t="shared" si="102"/>
        <v>66</v>
      </c>
      <c r="L1151" t="str">
        <f t="shared" si="103"/>
        <v>GE-66</v>
      </c>
      <c r="M1151">
        <f t="shared" si="104"/>
        <v>8135.9999999999991</v>
      </c>
      <c r="N1151">
        <f t="shared" si="105"/>
        <v>8.5195081189767135E-5</v>
      </c>
      <c r="O1151" t="str">
        <f t="shared" si="106"/>
        <v>GE-668136</v>
      </c>
      <c r="P1151" t="str">
        <f t="shared" si="107"/>
        <v/>
      </c>
    </row>
    <row r="1152" spans="1:16" x14ac:dyDescent="0.25">
      <c r="A1152">
        <v>32</v>
      </c>
      <c r="B1152">
        <v>35</v>
      </c>
      <c r="C1152" t="s">
        <v>549</v>
      </c>
      <c r="D1152">
        <v>0</v>
      </c>
      <c r="E1152">
        <v>18.899999999999999</v>
      </c>
      <c r="F1152" t="s">
        <v>43</v>
      </c>
      <c r="G1152">
        <v>0.3</v>
      </c>
      <c r="H1152" t="s">
        <v>36</v>
      </c>
      <c r="I1152">
        <v>100</v>
      </c>
      <c r="K1152">
        <f t="shared" si="102"/>
        <v>67</v>
      </c>
      <c r="L1152" t="str">
        <f t="shared" si="103"/>
        <v>GE-67</v>
      </c>
      <c r="M1152">
        <f t="shared" si="104"/>
        <v>1134</v>
      </c>
      <c r="N1152">
        <f t="shared" si="105"/>
        <v>6.1124089996467839E-4</v>
      </c>
      <c r="O1152" t="str">
        <f t="shared" si="106"/>
        <v>GE-671134</v>
      </c>
      <c r="P1152" t="str">
        <f t="shared" si="107"/>
        <v/>
      </c>
    </row>
    <row r="1153" spans="1:16" x14ac:dyDescent="0.25">
      <c r="A1153">
        <v>32</v>
      </c>
      <c r="B1153">
        <v>36</v>
      </c>
      <c r="C1153" t="s">
        <v>555</v>
      </c>
      <c r="D1153">
        <v>0</v>
      </c>
      <c r="E1153">
        <v>271.04000000000002</v>
      </c>
      <c r="F1153" t="s">
        <v>25</v>
      </c>
      <c r="G1153">
        <v>0.09</v>
      </c>
      <c r="H1153" t="s">
        <v>26</v>
      </c>
      <c r="I1153">
        <v>100</v>
      </c>
      <c r="K1153">
        <f t="shared" si="102"/>
        <v>68</v>
      </c>
      <c r="L1153" t="str">
        <f t="shared" si="103"/>
        <v>GE-68</v>
      </c>
      <c r="M1153">
        <f t="shared" si="104"/>
        <v>23417856</v>
      </c>
      <c r="N1153">
        <f t="shared" si="105"/>
        <v>2.9599088001905269E-8</v>
      </c>
      <c r="O1153" t="str">
        <f t="shared" si="106"/>
        <v>GE-6823417856</v>
      </c>
      <c r="P1153" t="str">
        <f t="shared" si="107"/>
        <v/>
      </c>
    </row>
    <row r="1154" spans="1:16" x14ac:dyDescent="0.25">
      <c r="A1154">
        <v>32</v>
      </c>
      <c r="B1154">
        <v>37</v>
      </c>
      <c r="C1154" t="s">
        <v>556</v>
      </c>
      <c r="D1154">
        <v>0</v>
      </c>
      <c r="E1154">
        <v>38.9</v>
      </c>
      <c r="F1154" t="s">
        <v>109</v>
      </c>
      <c r="G1154">
        <v>7.0000000000000007E-2</v>
      </c>
      <c r="H1154" t="s">
        <v>36</v>
      </c>
      <c r="I1154">
        <v>100</v>
      </c>
      <c r="K1154">
        <f t="shared" ref="K1154:K1217" si="108">A1154+B1154</f>
        <v>69</v>
      </c>
      <c r="L1154" t="str">
        <f t="shared" ref="L1154:L1217" si="109">UPPER(SUBSTITUTE(C1154,K1154,""))&amp;"-"&amp;K1154&amp;IF(H1154="IT","M","")</f>
        <v>GE-69</v>
      </c>
      <c r="M1154">
        <f t="shared" ref="M1154:M1217" si="110">E1154*VLOOKUP(F1154,_TimeConvert,2,FALSE)</f>
        <v>140040</v>
      </c>
      <c r="N1154">
        <f t="shared" ref="N1154:N1217" si="111">LN(2)/M1154</f>
        <v>4.9496371076831279E-6</v>
      </c>
      <c r="O1154" t="str">
        <f t="shared" ref="O1154:O1217" si="112">L1154&amp;M1154</f>
        <v>GE-69140040</v>
      </c>
      <c r="P1154" t="str">
        <f t="shared" ref="P1154:P1217" si="113">IF(AND(RIGHT(L1155,1)="M",M1154=M1155),"Delete","")</f>
        <v/>
      </c>
    </row>
    <row r="1155" spans="1:16" x14ac:dyDescent="0.25">
      <c r="A1155">
        <v>32</v>
      </c>
      <c r="B1155">
        <v>39</v>
      </c>
      <c r="C1155" t="s">
        <v>554</v>
      </c>
      <c r="D1155">
        <v>0</v>
      </c>
      <c r="E1155">
        <v>11.42</v>
      </c>
      <c r="F1155" t="s">
        <v>25</v>
      </c>
      <c r="G1155">
        <v>0.04</v>
      </c>
      <c r="H1155" t="s">
        <v>26</v>
      </c>
      <c r="I1155">
        <v>100</v>
      </c>
      <c r="K1155">
        <f t="shared" si="108"/>
        <v>71</v>
      </c>
      <c r="L1155" t="str">
        <f t="shared" si="109"/>
        <v>GE-71</v>
      </c>
      <c r="M1155">
        <f t="shared" si="110"/>
        <v>986688</v>
      </c>
      <c r="N1155">
        <f t="shared" si="111"/>
        <v>7.0249884518707569E-7</v>
      </c>
      <c r="O1155" t="str">
        <f t="shared" si="112"/>
        <v>GE-71986688</v>
      </c>
      <c r="P1155" t="str">
        <f t="shared" si="113"/>
        <v/>
      </c>
    </row>
    <row r="1156" spans="1:16" x14ac:dyDescent="0.25">
      <c r="A1156">
        <v>32</v>
      </c>
      <c r="B1156">
        <v>41</v>
      </c>
      <c r="C1156" t="s">
        <v>544</v>
      </c>
      <c r="D1156">
        <v>6.6724999999999896E-2</v>
      </c>
      <c r="E1156">
        <v>0.44900000000000001</v>
      </c>
      <c r="F1156" t="s">
        <v>11</v>
      </c>
      <c r="G1156">
        <v>1.0999999999999999E-2</v>
      </c>
      <c r="H1156" t="s">
        <v>77</v>
      </c>
      <c r="I1156">
        <v>100</v>
      </c>
      <c r="K1156">
        <f t="shared" si="108"/>
        <v>73</v>
      </c>
      <c r="L1156" t="str">
        <f t="shared" si="109"/>
        <v>GE-73M</v>
      </c>
      <c r="M1156">
        <f t="shared" si="110"/>
        <v>0.44900000000000001</v>
      </c>
      <c r="N1156">
        <f t="shared" si="111"/>
        <v>1.5437576404453124</v>
      </c>
      <c r="O1156" t="str">
        <f t="shared" si="112"/>
        <v>GE-73M0.449</v>
      </c>
      <c r="P1156" t="str">
        <f t="shared" si="113"/>
        <v/>
      </c>
    </row>
    <row r="1157" spans="1:16" x14ac:dyDescent="0.25">
      <c r="A1157">
        <v>32</v>
      </c>
      <c r="B1157">
        <v>43</v>
      </c>
      <c r="C1157" t="s">
        <v>541</v>
      </c>
      <c r="D1157">
        <v>0</v>
      </c>
      <c r="E1157">
        <v>82.78</v>
      </c>
      <c r="F1157" t="s">
        <v>43</v>
      </c>
      <c r="G1157">
        <v>0.06</v>
      </c>
      <c r="H1157" t="s">
        <v>12</v>
      </c>
      <c r="I1157">
        <v>100</v>
      </c>
      <c r="K1157">
        <f t="shared" si="108"/>
        <v>75</v>
      </c>
      <c r="L1157" t="str">
        <f t="shared" si="109"/>
        <v>GE-75</v>
      </c>
      <c r="M1157">
        <f t="shared" si="110"/>
        <v>4966.8</v>
      </c>
      <c r="N1157">
        <f t="shared" si="111"/>
        <v>1.3955608853989394E-4</v>
      </c>
      <c r="O1157" t="str">
        <f t="shared" si="112"/>
        <v>GE-754966.8</v>
      </c>
      <c r="P1157" t="str">
        <f t="shared" si="113"/>
        <v/>
      </c>
    </row>
    <row r="1158" spans="1:16" x14ac:dyDescent="0.25">
      <c r="A1158">
        <v>32</v>
      </c>
      <c r="B1158">
        <v>43</v>
      </c>
      <c r="C1158" t="s">
        <v>541</v>
      </c>
      <c r="D1158">
        <v>0.13969000000000001</v>
      </c>
      <c r="E1158">
        <v>48.1</v>
      </c>
      <c r="F1158" t="s">
        <v>11</v>
      </c>
      <c r="G1158">
        <v>0.5</v>
      </c>
      <c r="H1158" t="s">
        <v>77</v>
      </c>
      <c r="I1158">
        <v>99.97</v>
      </c>
      <c r="J1158">
        <v>6.0000000000000001E-3</v>
      </c>
      <c r="K1158">
        <f t="shared" si="108"/>
        <v>75</v>
      </c>
      <c r="L1158" t="str">
        <f t="shared" si="109"/>
        <v>GE-75M</v>
      </c>
      <c r="M1158">
        <f t="shared" si="110"/>
        <v>48.1</v>
      </c>
      <c r="N1158">
        <f t="shared" si="111"/>
        <v>1.4410544294385557E-2</v>
      </c>
      <c r="O1158" t="str">
        <f t="shared" si="112"/>
        <v>GE-75M48.1</v>
      </c>
      <c r="P1158" t="str">
        <f t="shared" si="113"/>
        <v/>
      </c>
    </row>
    <row r="1159" spans="1:16" x14ac:dyDescent="0.25">
      <c r="A1159">
        <v>32</v>
      </c>
      <c r="B1159">
        <v>44</v>
      </c>
      <c r="C1159" t="s">
        <v>542</v>
      </c>
      <c r="D1159">
        <v>0</v>
      </c>
      <c r="E1159" s="1">
        <v>1.89E+21</v>
      </c>
      <c r="F1159" t="s">
        <v>14</v>
      </c>
      <c r="G1159" t="s">
        <v>543</v>
      </c>
      <c r="H1159" t="s">
        <v>272</v>
      </c>
      <c r="I1159">
        <v>100</v>
      </c>
      <c r="K1159">
        <f t="shared" si="108"/>
        <v>76</v>
      </c>
      <c r="L1159" t="str">
        <f t="shared" si="109"/>
        <v>GE-76</v>
      </c>
      <c r="M1159">
        <f t="shared" si="110"/>
        <v>5.9643863999999997E+28</v>
      </c>
      <c r="N1159">
        <f t="shared" si="111"/>
        <v>1.1621433188164089E-29</v>
      </c>
      <c r="O1159" t="str">
        <f t="shared" si="112"/>
        <v>GE-765.9643864E+28</v>
      </c>
      <c r="P1159" t="str">
        <f t="shared" si="113"/>
        <v/>
      </c>
    </row>
    <row r="1160" spans="1:16" x14ac:dyDescent="0.25">
      <c r="A1160">
        <v>32</v>
      </c>
      <c r="B1160">
        <v>45</v>
      </c>
      <c r="C1160" t="s">
        <v>539</v>
      </c>
      <c r="D1160">
        <v>0</v>
      </c>
      <c r="E1160">
        <v>11.211</v>
      </c>
      <c r="F1160" t="s">
        <v>109</v>
      </c>
      <c r="G1160">
        <v>3.0000000000000001E-3</v>
      </c>
      <c r="H1160" t="s">
        <v>12</v>
      </c>
      <c r="I1160">
        <v>100</v>
      </c>
      <c r="K1160">
        <f t="shared" si="108"/>
        <v>77</v>
      </c>
      <c r="L1160" t="str">
        <f t="shared" si="109"/>
        <v>GE-77</v>
      </c>
      <c r="M1160">
        <f t="shared" si="110"/>
        <v>40359.599999999999</v>
      </c>
      <c r="N1160">
        <f t="shared" si="111"/>
        <v>1.7174282712414031E-5</v>
      </c>
      <c r="O1160" t="str">
        <f t="shared" si="112"/>
        <v>GE-7740359.6</v>
      </c>
      <c r="P1160" t="str">
        <f t="shared" si="113"/>
        <v/>
      </c>
    </row>
    <row r="1161" spans="1:16" x14ac:dyDescent="0.25">
      <c r="A1161">
        <v>32</v>
      </c>
      <c r="B1161">
        <v>45</v>
      </c>
      <c r="C1161" t="s">
        <v>539</v>
      </c>
      <c r="D1161">
        <v>0.15970999999999999</v>
      </c>
      <c r="E1161">
        <v>53.7</v>
      </c>
      <c r="F1161" t="s">
        <v>11</v>
      </c>
      <c r="G1161">
        <v>0.3</v>
      </c>
      <c r="H1161" t="s">
        <v>77</v>
      </c>
      <c r="I1161">
        <v>19</v>
      </c>
      <c r="J1161">
        <v>2</v>
      </c>
      <c r="K1161">
        <f t="shared" si="108"/>
        <v>77</v>
      </c>
      <c r="L1161" t="str">
        <f t="shared" si="109"/>
        <v>GE-77M</v>
      </c>
      <c r="M1161">
        <f t="shared" si="110"/>
        <v>53.7</v>
      </c>
      <c r="N1161">
        <f t="shared" si="111"/>
        <v>1.2907768725511085E-2</v>
      </c>
      <c r="O1161" t="str">
        <f t="shared" si="112"/>
        <v>GE-77M53.7</v>
      </c>
      <c r="P1161" t="str">
        <f t="shared" si="113"/>
        <v/>
      </c>
    </row>
    <row r="1162" spans="1:16" x14ac:dyDescent="0.25">
      <c r="A1162">
        <v>32</v>
      </c>
      <c r="B1162">
        <v>46</v>
      </c>
      <c r="C1162" t="s">
        <v>540</v>
      </c>
      <c r="D1162">
        <v>0</v>
      </c>
      <c r="E1162">
        <v>87</v>
      </c>
      <c r="F1162" t="s">
        <v>43</v>
      </c>
      <c r="G1162">
        <v>1</v>
      </c>
      <c r="H1162" t="s">
        <v>12</v>
      </c>
      <c r="I1162">
        <v>100</v>
      </c>
      <c r="K1162">
        <f t="shared" si="108"/>
        <v>78</v>
      </c>
      <c r="L1162" t="str">
        <f t="shared" si="109"/>
        <v>GE-78</v>
      </c>
      <c r="M1162">
        <f t="shared" si="110"/>
        <v>5220</v>
      </c>
      <c r="N1162">
        <f t="shared" si="111"/>
        <v>1.3278681619922322E-4</v>
      </c>
      <c r="O1162" t="str">
        <f t="shared" si="112"/>
        <v>GE-785220</v>
      </c>
      <c r="P1162" t="str">
        <f t="shared" si="113"/>
        <v/>
      </c>
    </row>
    <row r="1163" spans="1:16" x14ac:dyDescent="0.25">
      <c r="A1163">
        <v>32</v>
      </c>
      <c r="B1163">
        <v>47</v>
      </c>
      <c r="C1163" t="s">
        <v>546</v>
      </c>
      <c r="D1163">
        <v>0</v>
      </c>
      <c r="E1163">
        <v>18.97</v>
      </c>
      <c r="F1163" t="s">
        <v>11</v>
      </c>
      <c r="G1163">
        <v>0.04</v>
      </c>
      <c r="H1163" t="s">
        <v>12</v>
      </c>
      <c r="I1163">
        <v>100</v>
      </c>
      <c r="K1163">
        <f t="shared" si="108"/>
        <v>79</v>
      </c>
      <c r="L1163" t="str">
        <f t="shared" si="109"/>
        <v>GE-79</v>
      </c>
      <c r="M1163">
        <f t="shared" si="110"/>
        <v>18.97</v>
      </c>
      <c r="N1163">
        <f t="shared" si="111"/>
        <v>3.6539123909327641E-2</v>
      </c>
      <c r="O1163" t="str">
        <f t="shared" si="112"/>
        <v>GE-7918.97</v>
      </c>
      <c r="P1163" t="str">
        <f t="shared" si="113"/>
        <v/>
      </c>
    </row>
    <row r="1164" spans="1:16" x14ac:dyDescent="0.25">
      <c r="A1164">
        <v>32</v>
      </c>
      <c r="B1164">
        <v>47</v>
      </c>
      <c r="C1164" t="s">
        <v>546</v>
      </c>
      <c r="D1164">
        <v>0.18595</v>
      </c>
      <c r="E1164">
        <v>39.700000000000003</v>
      </c>
      <c r="F1164" t="s">
        <v>11</v>
      </c>
      <c r="G1164">
        <v>0.9</v>
      </c>
      <c r="H1164" t="s">
        <v>77</v>
      </c>
      <c r="I1164">
        <v>4</v>
      </c>
      <c r="J1164">
        <v>1</v>
      </c>
      <c r="K1164">
        <f t="shared" si="108"/>
        <v>79</v>
      </c>
      <c r="L1164" t="str">
        <f t="shared" si="109"/>
        <v>GE-79M</v>
      </c>
      <c r="M1164">
        <f t="shared" si="110"/>
        <v>39.700000000000003</v>
      </c>
      <c r="N1164">
        <f t="shared" si="111"/>
        <v>1.7459626714356302E-2</v>
      </c>
      <c r="O1164" t="str">
        <f t="shared" si="112"/>
        <v>GE-79M39.7</v>
      </c>
      <c r="P1164" t="str">
        <f t="shared" si="113"/>
        <v/>
      </c>
    </row>
    <row r="1165" spans="1:16" x14ac:dyDescent="0.25">
      <c r="A1165">
        <v>32</v>
      </c>
      <c r="B1165">
        <v>48</v>
      </c>
      <c r="C1165" t="s">
        <v>547</v>
      </c>
      <c r="D1165">
        <v>0</v>
      </c>
      <c r="E1165">
        <v>29.5</v>
      </c>
      <c r="F1165" t="s">
        <v>11</v>
      </c>
      <c r="G1165">
        <v>0.4</v>
      </c>
      <c r="H1165" t="s">
        <v>12</v>
      </c>
      <c r="I1165">
        <v>100</v>
      </c>
      <c r="K1165">
        <f t="shared" si="108"/>
        <v>80</v>
      </c>
      <c r="L1165" t="str">
        <f t="shared" si="109"/>
        <v>GE-80</v>
      </c>
      <c r="M1165">
        <f t="shared" si="110"/>
        <v>29.5</v>
      </c>
      <c r="N1165">
        <f t="shared" si="111"/>
        <v>2.3496514595252382E-2</v>
      </c>
      <c r="O1165" t="str">
        <f t="shared" si="112"/>
        <v>GE-8029.5</v>
      </c>
      <c r="P1165" t="str">
        <f t="shared" si="113"/>
        <v/>
      </c>
    </row>
    <row r="1166" spans="1:16" x14ac:dyDescent="0.25">
      <c r="A1166">
        <v>32</v>
      </c>
      <c r="B1166">
        <v>49</v>
      </c>
      <c r="C1166" t="s">
        <v>545</v>
      </c>
      <c r="D1166">
        <v>0</v>
      </c>
      <c r="E1166">
        <v>6.4</v>
      </c>
      <c r="F1166" t="s">
        <v>11</v>
      </c>
      <c r="G1166">
        <v>0.2</v>
      </c>
      <c r="H1166" t="s">
        <v>12</v>
      </c>
      <c r="I1166">
        <v>100</v>
      </c>
      <c r="K1166">
        <f t="shared" si="108"/>
        <v>81</v>
      </c>
      <c r="L1166" t="str">
        <f t="shared" si="109"/>
        <v>GE-81</v>
      </c>
      <c r="M1166">
        <f t="shared" si="110"/>
        <v>6.4</v>
      </c>
      <c r="N1166">
        <f t="shared" si="111"/>
        <v>0.10830424696249144</v>
      </c>
      <c r="O1166" t="str">
        <f t="shared" si="112"/>
        <v>GE-816.4</v>
      </c>
      <c r="P1166" t="str">
        <f t="shared" si="113"/>
        <v/>
      </c>
    </row>
    <row r="1167" spans="1:16" x14ac:dyDescent="0.25">
      <c r="A1167">
        <v>32</v>
      </c>
      <c r="B1167">
        <v>49</v>
      </c>
      <c r="C1167" t="s">
        <v>545</v>
      </c>
      <c r="D1167">
        <v>0.67913999999999997</v>
      </c>
      <c r="E1167">
        <v>8.6</v>
      </c>
      <c r="F1167" t="s">
        <v>11</v>
      </c>
      <c r="G1167">
        <v>0.6</v>
      </c>
      <c r="H1167" t="s">
        <v>12</v>
      </c>
      <c r="I1167">
        <v>100</v>
      </c>
      <c r="K1167">
        <f t="shared" si="108"/>
        <v>81</v>
      </c>
      <c r="L1167" t="str">
        <f t="shared" si="109"/>
        <v>GE-81</v>
      </c>
      <c r="M1167">
        <f t="shared" si="110"/>
        <v>8.6</v>
      </c>
      <c r="N1167">
        <f t="shared" si="111"/>
        <v>8.0598509367435497E-2</v>
      </c>
      <c r="O1167" t="str">
        <f t="shared" si="112"/>
        <v>GE-818.6</v>
      </c>
      <c r="P1167" t="str">
        <f t="shared" si="113"/>
        <v/>
      </c>
    </row>
    <row r="1168" spans="1:16" x14ac:dyDescent="0.25">
      <c r="A1168">
        <v>32</v>
      </c>
      <c r="B1168">
        <v>50</v>
      </c>
      <c r="C1168" t="s">
        <v>565</v>
      </c>
      <c r="D1168">
        <v>0</v>
      </c>
      <c r="E1168">
        <v>4.4800000000000004</v>
      </c>
      <c r="F1168" t="s">
        <v>11</v>
      </c>
      <c r="G1168">
        <v>0.31</v>
      </c>
      <c r="H1168" t="s">
        <v>12</v>
      </c>
      <c r="I1168">
        <v>100</v>
      </c>
      <c r="K1168">
        <f t="shared" si="108"/>
        <v>82</v>
      </c>
      <c r="L1168" t="str">
        <f t="shared" si="109"/>
        <v>GE-82</v>
      </c>
      <c r="M1168">
        <f t="shared" si="110"/>
        <v>4.4800000000000004</v>
      </c>
      <c r="N1168">
        <f t="shared" si="111"/>
        <v>0.1547203528035592</v>
      </c>
      <c r="O1168" t="str">
        <f t="shared" si="112"/>
        <v>GE-824.48</v>
      </c>
      <c r="P1168" t="str">
        <f t="shared" si="113"/>
        <v/>
      </c>
    </row>
    <row r="1169" spans="1:16" x14ac:dyDescent="0.25">
      <c r="A1169">
        <v>32</v>
      </c>
      <c r="B1169">
        <v>51</v>
      </c>
      <c r="C1169" t="s">
        <v>566</v>
      </c>
      <c r="D1169">
        <v>0</v>
      </c>
      <c r="E1169">
        <v>1.85</v>
      </c>
      <c r="F1169" t="s">
        <v>11</v>
      </c>
      <c r="G1169">
        <v>0.06</v>
      </c>
      <c r="H1169" t="s">
        <v>12</v>
      </c>
      <c r="I1169">
        <v>100</v>
      </c>
      <c r="K1169">
        <f t="shared" si="108"/>
        <v>83</v>
      </c>
      <c r="L1169" t="str">
        <f t="shared" si="109"/>
        <v>GE-83</v>
      </c>
      <c r="M1169">
        <f t="shared" si="110"/>
        <v>1.85</v>
      </c>
      <c r="N1169">
        <f t="shared" si="111"/>
        <v>0.37467415165402446</v>
      </c>
      <c r="O1169" t="str">
        <f t="shared" si="112"/>
        <v>GE-831.85</v>
      </c>
      <c r="P1169" t="str">
        <f t="shared" si="113"/>
        <v/>
      </c>
    </row>
    <row r="1170" spans="1:16" x14ac:dyDescent="0.25">
      <c r="A1170">
        <v>32</v>
      </c>
      <c r="B1170">
        <v>52</v>
      </c>
      <c r="C1170" t="s">
        <v>563</v>
      </c>
      <c r="D1170">
        <v>0</v>
      </c>
      <c r="E1170">
        <v>952</v>
      </c>
      <c r="F1170" t="s">
        <v>17</v>
      </c>
      <c r="G1170">
        <v>8</v>
      </c>
      <c r="H1170" t="s">
        <v>12</v>
      </c>
      <c r="I1170">
        <v>100</v>
      </c>
      <c r="K1170">
        <f t="shared" si="108"/>
        <v>84</v>
      </c>
      <c r="L1170" t="str">
        <f t="shared" si="109"/>
        <v>GE-84</v>
      </c>
      <c r="M1170">
        <f t="shared" si="110"/>
        <v>0.95200000000000007</v>
      </c>
      <c r="N1170">
        <f t="shared" si="111"/>
        <v>0.72809577789910218</v>
      </c>
      <c r="O1170" t="str">
        <f t="shared" si="112"/>
        <v>GE-840.952</v>
      </c>
      <c r="P1170" t="str">
        <f t="shared" si="113"/>
        <v/>
      </c>
    </row>
    <row r="1171" spans="1:16" x14ac:dyDescent="0.25">
      <c r="A1171">
        <v>32</v>
      </c>
      <c r="B1171">
        <v>53</v>
      </c>
      <c r="C1171" t="s">
        <v>564</v>
      </c>
      <c r="D1171">
        <v>0</v>
      </c>
      <c r="E1171">
        <v>514</v>
      </c>
      <c r="F1171" t="s">
        <v>17</v>
      </c>
      <c r="G1171">
        <v>17</v>
      </c>
      <c r="H1171" t="s">
        <v>12</v>
      </c>
      <c r="I1171">
        <v>100</v>
      </c>
      <c r="K1171">
        <f t="shared" si="108"/>
        <v>85</v>
      </c>
      <c r="L1171" t="str">
        <f t="shared" si="109"/>
        <v>GE-85</v>
      </c>
      <c r="M1171">
        <f t="shared" si="110"/>
        <v>0.51400000000000001</v>
      </c>
      <c r="N1171">
        <f t="shared" si="111"/>
        <v>1.3485353707391932</v>
      </c>
      <c r="O1171" t="str">
        <f t="shared" si="112"/>
        <v>GE-850.514</v>
      </c>
      <c r="P1171" t="str">
        <f t="shared" si="113"/>
        <v/>
      </c>
    </row>
    <row r="1172" spans="1:16" x14ac:dyDescent="0.25">
      <c r="A1172">
        <v>32</v>
      </c>
      <c r="B1172">
        <v>54</v>
      </c>
      <c r="C1172" t="s">
        <v>561</v>
      </c>
      <c r="D1172">
        <v>0</v>
      </c>
      <c r="E1172">
        <v>226</v>
      </c>
      <c r="F1172" t="s">
        <v>17</v>
      </c>
      <c r="G1172">
        <v>21</v>
      </c>
      <c r="H1172" t="s">
        <v>12</v>
      </c>
      <c r="I1172">
        <v>100</v>
      </c>
      <c r="K1172">
        <f t="shared" si="108"/>
        <v>86</v>
      </c>
      <c r="L1172" t="str">
        <f t="shared" si="109"/>
        <v>GE-86</v>
      </c>
      <c r="M1172">
        <f t="shared" si="110"/>
        <v>0.22600000000000001</v>
      </c>
      <c r="N1172">
        <f t="shared" si="111"/>
        <v>3.0670229228316161</v>
      </c>
      <c r="O1172" t="str">
        <f t="shared" si="112"/>
        <v>GE-860.226</v>
      </c>
      <c r="P1172" t="str">
        <f t="shared" si="113"/>
        <v/>
      </c>
    </row>
    <row r="1173" spans="1:16" x14ac:dyDescent="0.25">
      <c r="A1173">
        <v>32</v>
      </c>
      <c r="B1173">
        <v>55</v>
      </c>
      <c r="C1173" t="s">
        <v>562</v>
      </c>
      <c r="D1173">
        <v>0</v>
      </c>
      <c r="E1173">
        <v>103</v>
      </c>
      <c r="F1173" t="s">
        <v>17</v>
      </c>
      <c r="G1173">
        <v>4</v>
      </c>
      <c r="H1173" t="s">
        <v>12</v>
      </c>
      <c r="I1173">
        <v>100</v>
      </c>
      <c r="K1173">
        <f t="shared" si="108"/>
        <v>87</v>
      </c>
      <c r="L1173" t="str">
        <f t="shared" si="109"/>
        <v>GE-87</v>
      </c>
      <c r="M1173">
        <f t="shared" si="110"/>
        <v>0.10300000000000001</v>
      </c>
      <c r="N1173">
        <f t="shared" si="111"/>
        <v>6.7295842772810213</v>
      </c>
      <c r="O1173" t="str">
        <f t="shared" si="112"/>
        <v>GE-870.103</v>
      </c>
      <c r="P1173" t="str">
        <f t="shared" si="113"/>
        <v/>
      </c>
    </row>
    <row r="1174" spans="1:16" x14ac:dyDescent="0.25">
      <c r="A1174">
        <v>32</v>
      </c>
      <c r="B1174">
        <v>56</v>
      </c>
      <c r="C1174" t="s">
        <v>560</v>
      </c>
      <c r="D1174">
        <v>0</v>
      </c>
      <c r="E1174">
        <v>61</v>
      </c>
      <c r="F1174" t="s">
        <v>17</v>
      </c>
      <c r="G1174">
        <v>6</v>
      </c>
      <c r="H1174" t="s">
        <v>12</v>
      </c>
      <c r="I1174">
        <v>100</v>
      </c>
      <c r="K1174">
        <f t="shared" si="108"/>
        <v>88</v>
      </c>
      <c r="L1174" t="str">
        <f t="shared" si="109"/>
        <v>GE-88</v>
      </c>
      <c r="M1174">
        <f t="shared" si="110"/>
        <v>6.0999999999999999E-2</v>
      </c>
      <c r="N1174">
        <f t="shared" si="111"/>
        <v>11.363068533769596</v>
      </c>
      <c r="O1174" t="str">
        <f t="shared" si="112"/>
        <v>GE-880.061</v>
      </c>
      <c r="P1174" t="str">
        <f t="shared" si="113"/>
        <v/>
      </c>
    </row>
    <row r="1175" spans="1:16" x14ac:dyDescent="0.25">
      <c r="A1175">
        <v>1</v>
      </c>
      <c r="B1175">
        <v>2</v>
      </c>
      <c r="C1175" t="s">
        <v>13</v>
      </c>
      <c r="D1175">
        <v>0</v>
      </c>
      <c r="E1175">
        <v>12.322100000000001</v>
      </c>
      <c r="F1175" t="s">
        <v>14</v>
      </c>
      <c r="G1175">
        <v>1.06E-2</v>
      </c>
      <c r="H1175" t="s">
        <v>12</v>
      </c>
      <c r="I1175">
        <v>100</v>
      </c>
      <c r="K1175">
        <f t="shared" si="108"/>
        <v>3</v>
      </c>
      <c r="L1175" t="str">
        <f t="shared" si="109"/>
        <v>H-3</v>
      </c>
      <c r="M1175">
        <f t="shared" si="110"/>
        <v>388855902.96000004</v>
      </c>
      <c r="N1175">
        <f t="shared" si="111"/>
        <v>1.7825296601740065E-9</v>
      </c>
      <c r="O1175" t="str">
        <f t="shared" si="112"/>
        <v>H-3388855902.96</v>
      </c>
      <c r="P1175" t="str">
        <f t="shared" si="113"/>
        <v/>
      </c>
    </row>
    <row r="1176" spans="1:16" x14ac:dyDescent="0.25">
      <c r="A1176">
        <v>2</v>
      </c>
      <c r="B1176">
        <v>4</v>
      </c>
      <c r="C1176" t="s">
        <v>16</v>
      </c>
      <c r="D1176">
        <v>0</v>
      </c>
      <c r="E1176">
        <v>807.12</v>
      </c>
      <c r="F1176" t="s">
        <v>17</v>
      </c>
      <c r="G1176">
        <v>0.17</v>
      </c>
      <c r="H1176" t="s">
        <v>12</v>
      </c>
      <c r="I1176">
        <v>100</v>
      </c>
      <c r="K1176">
        <f t="shared" si="108"/>
        <v>6</v>
      </c>
      <c r="L1176" t="str">
        <f t="shared" si="109"/>
        <v>HE-6</v>
      </c>
      <c r="M1176">
        <f t="shared" si="110"/>
        <v>0.80712000000000006</v>
      </c>
      <c r="N1176">
        <f t="shared" si="111"/>
        <v>0.8587907381305695</v>
      </c>
      <c r="O1176" t="str">
        <f t="shared" si="112"/>
        <v>HE-60.80712</v>
      </c>
      <c r="P1176" t="str">
        <f t="shared" si="113"/>
        <v/>
      </c>
    </row>
    <row r="1177" spans="1:16" x14ac:dyDescent="0.25">
      <c r="A1177">
        <v>2</v>
      </c>
      <c r="B1177">
        <v>6</v>
      </c>
      <c r="C1177" t="s">
        <v>18</v>
      </c>
      <c r="D1177">
        <v>0</v>
      </c>
      <c r="E1177">
        <v>119</v>
      </c>
      <c r="F1177" t="s">
        <v>17</v>
      </c>
      <c r="G1177">
        <v>1.6</v>
      </c>
      <c r="H1177" t="s">
        <v>12</v>
      </c>
      <c r="I1177">
        <v>100</v>
      </c>
      <c r="K1177">
        <f t="shared" si="108"/>
        <v>8</v>
      </c>
      <c r="L1177" t="str">
        <f t="shared" si="109"/>
        <v>HE-8</v>
      </c>
      <c r="M1177">
        <f t="shared" si="110"/>
        <v>0.11900000000000001</v>
      </c>
      <c r="N1177">
        <f t="shared" si="111"/>
        <v>5.8247662231928174</v>
      </c>
      <c r="O1177" t="str">
        <f t="shared" si="112"/>
        <v>HE-80.119</v>
      </c>
      <c r="P1177" t="str">
        <f t="shared" si="113"/>
        <v/>
      </c>
    </row>
    <row r="1178" spans="1:16" x14ac:dyDescent="0.25">
      <c r="A1178">
        <v>72</v>
      </c>
      <c r="B1178">
        <v>82</v>
      </c>
      <c r="C1178" t="s">
        <v>1879</v>
      </c>
      <c r="D1178">
        <v>0</v>
      </c>
      <c r="E1178">
        <v>2</v>
      </c>
      <c r="F1178" t="s">
        <v>11</v>
      </c>
      <c r="G1178">
        <v>1</v>
      </c>
      <c r="H1178" t="s">
        <v>36</v>
      </c>
      <c r="I1178">
        <v>100</v>
      </c>
      <c r="K1178">
        <f t="shared" si="108"/>
        <v>154</v>
      </c>
      <c r="L1178" t="str">
        <f t="shared" si="109"/>
        <v>HF-154</v>
      </c>
      <c r="M1178">
        <f t="shared" si="110"/>
        <v>2</v>
      </c>
      <c r="N1178">
        <f t="shared" si="111"/>
        <v>0.34657359027997264</v>
      </c>
      <c r="O1178" t="str">
        <f t="shared" si="112"/>
        <v>HF-1542</v>
      </c>
      <c r="P1178" t="str">
        <f t="shared" si="113"/>
        <v/>
      </c>
    </row>
    <row r="1179" spans="1:16" x14ac:dyDescent="0.25">
      <c r="A1179">
        <v>72</v>
      </c>
      <c r="B1179">
        <v>83</v>
      </c>
      <c r="C1179" t="s">
        <v>1877</v>
      </c>
      <c r="D1179">
        <v>0</v>
      </c>
      <c r="E1179">
        <v>840</v>
      </c>
      <c r="F1179" t="s">
        <v>17</v>
      </c>
      <c r="G1179">
        <v>30</v>
      </c>
      <c r="H1179" t="s">
        <v>36</v>
      </c>
      <c r="I1179">
        <v>100</v>
      </c>
      <c r="K1179">
        <f t="shared" si="108"/>
        <v>155</v>
      </c>
      <c r="L1179" t="str">
        <f t="shared" si="109"/>
        <v>HF-155</v>
      </c>
      <c r="M1179">
        <f t="shared" si="110"/>
        <v>0.84</v>
      </c>
      <c r="N1179">
        <f t="shared" si="111"/>
        <v>0.82517521495231583</v>
      </c>
      <c r="O1179" t="str">
        <f t="shared" si="112"/>
        <v>HF-1550.84</v>
      </c>
      <c r="P1179" t="str">
        <f t="shared" si="113"/>
        <v/>
      </c>
    </row>
    <row r="1180" spans="1:16" x14ac:dyDescent="0.25">
      <c r="A1180">
        <v>72</v>
      </c>
      <c r="B1180">
        <v>84</v>
      </c>
      <c r="C1180" t="s">
        <v>1878</v>
      </c>
      <c r="D1180">
        <v>0</v>
      </c>
      <c r="E1180">
        <v>23</v>
      </c>
      <c r="F1180" t="s">
        <v>17</v>
      </c>
      <c r="G1180">
        <v>1</v>
      </c>
      <c r="H1180" t="s">
        <v>27</v>
      </c>
      <c r="I1180">
        <v>100</v>
      </c>
      <c r="K1180">
        <f t="shared" si="108"/>
        <v>156</v>
      </c>
      <c r="L1180" t="str">
        <f t="shared" si="109"/>
        <v>HF-156</v>
      </c>
      <c r="M1180">
        <f t="shared" si="110"/>
        <v>2.3E-2</v>
      </c>
      <c r="N1180">
        <f t="shared" si="111"/>
        <v>30.136833937388925</v>
      </c>
      <c r="O1180" t="str">
        <f t="shared" si="112"/>
        <v>HF-1560.023</v>
      </c>
      <c r="P1180" t="str">
        <f t="shared" si="113"/>
        <v/>
      </c>
    </row>
    <row r="1181" spans="1:16" x14ac:dyDescent="0.25">
      <c r="A1181">
        <v>72</v>
      </c>
      <c r="B1181">
        <v>85</v>
      </c>
      <c r="C1181" t="s">
        <v>1875</v>
      </c>
      <c r="D1181">
        <v>0</v>
      </c>
      <c r="E1181">
        <v>115</v>
      </c>
      <c r="F1181" t="s">
        <v>17</v>
      </c>
      <c r="G1181">
        <v>1</v>
      </c>
      <c r="H1181" t="s">
        <v>27</v>
      </c>
      <c r="I1181">
        <v>94</v>
      </c>
      <c r="J1181">
        <v>4</v>
      </c>
      <c r="K1181">
        <f t="shared" si="108"/>
        <v>157</v>
      </c>
      <c r="L1181" t="str">
        <f t="shared" si="109"/>
        <v>HF-157</v>
      </c>
      <c r="M1181">
        <f t="shared" si="110"/>
        <v>0.115</v>
      </c>
      <c r="N1181">
        <f t="shared" si="111"/>
        <v>6.027366787477785</v>
      </c>
      <c r="O1181" t="str">
        <f t="shared" si="112"/>
        <v>HF-1570.115</v>
      </c>
      <c r="P1181" t="str">
        <f t="shared" si="113"/>
        <v/>
      </c>
    </row>
    <row r="1182" spans="1:16" x14ac:dyDescent="0.25">
      <c r="A1182">
        <v>72</v>
      </c>
      <c r="B1182">
        <v>86</v>
      </c>
      <c r="C1182" t="s">
        <v>1876</v>
      </c>
      <c r="D1182">
        <v>0</v>
      </c>
      <c r="E1182">
        <v>2.9</v>
      </c>
      <c r="F1182" t="s">
        <v>11</v>
      </c>
      <c r="G1182">
        <v>0.2</v>
      </c>
      <c r="H1182" t="s">
        <v>27</v>
      </c>
      <c r="I1182">
        <v>44.3</v>
      </c>
      <c r="J1182">
        <v>1.9</v>
      </c>
      <c r="K1182">
        <f t="shared" si="108"/>
        <v>158</v>
      </c>
      <c r="L1182" t="str">
        <f t="shared" si="109"/>
        <v>HF-158</v>
      </c>
      <c r="M1182">
        <f t="shared" si="110"/>
        <v>2.9</v>
      </c>
      <c r="N1182">
        <f t="shared" si="111"/>
        <v>0.23901626915860183</v>
      </c>
      <c r="O1182" t="str">
        <f t="shared" si="112"/>
        <v>HF-1582.9</v>
      </c>
      <c r="P1182" t="str">
        <f t="shared" si="113"/>
        <v/>
      </c>
    </row>
    <row r="1183" spans="1:16" x14ac:dyDescent="0.25">
      <c r="A1183">
        <v>72</v>
      </c>
      <c r="B1183">
        <v>87</v>
      </c>
      <c r="C1183" t="s">
        <v>1873</v>
      </c>
      <c r="D1183">
        <v>0</v>
      </c>
      <c r="E1183">
        <v>5.2</v>
      </c>
      <c r="F1183" t="s">
        <v>11</v>
      </c>
      <c r="G1183">
        <v>0.1</v>
      </c>
      <c r="H1183" t="s">
        <v>36</v>
      </c>
      <c r="I1183">
        <v>88</v>
      </c>
      <c r="J1183">
        <v>1</v>
      </c>
      <c r="K1183">
        <f t="shared" si="108"/>
        <v>159</v>
      </c>
      <c r="L1183" t="str">
        <f t="shared" si="109"/>
        <v>HF-159</v>
      </c>
      <c r="M1183">
        <f t="shared" si="110"/>
        <v>5.2</v>
      </c>
      <c r="N1183">
        <f t="shared" si="111"/>
        <v>0.13329753472306641</v>
      </c>
      <c r="O1183" t="str">
        <f t="shared" si="112"/>
        <v>HF-1595.2</v>
      </c>
      <c r="P1183" t="str">
        <f t="shared" si="113"/>
        <v/>
      </c>
    </row>
    <row r="1184" spans="1:16" x14ac:dyDescent="0.25">
      <c r="A1184">
        <v>72</v>
      </c>
      <c r="B1184">
        <v>88</v>
      </c>
      <c r="C1184" t="s">
        <v>1874</v>
      </c>
      <c r="D1184">
        <v>0</v>
      </c>
      <c r="E1184">
        <v>13.6</v>
      </c>
      <c r="F1184" t="s">
        <v>11</v>
      </c>
      <c r="G1184">
        <v>0.2</v>
      </c>
      <c r="H1184" t="s">
        <v>36</v>
      </c>
      <c r="I1184">
        <v>99.3</v>
      </c>
      <c r="J1184">
        <v>0.2</v>
      </c>
      <c r="K1184">
        <f t="shared" si="108"/>
        <v>160</v>
      </c>
      <c r="L1184" t="str">
        <f t="shared" si="109"/>
        <v>HF-160</v>
      </c>
      <c r="M1184">
        <f t="shared" si="110"/>
        <v>13.6</v>
      </c>
      <c r="N1184">
        <f t="shared" si="111"/>
        <v>5.0966704452937155E-2</v>
      </c>
      <c r="O1184" t="str">
        <f t="shared" si="112"/>
        <v>HF-16013.6</v>
      </c>
      <c r="P1184" t="str">
        <f t="shared" si="113"/>
        <v/>
      </c>
    </row>
    <row r="1185" spans="1:16" x14ac:dyDescent="0.25">
      <c r="A1185">
        <v>72</v>
      </c>
      <c r="B1185">
        <v>89</v>
      </c>
      <c r="C1185" t="s">
        <v>1872</v>
      </c>
      <c r="D1185">
        <v>0</v>
      </c>
      <c r="E1185">
        <v>18.399999999999999</v>
      </c>
      <c r="F1185" t="s">
        <v>11</v>
      </c>
      <c r="G1185">
        <v>0.4</v>
      </c>
      <c r="H1185" t="s">
        <v>36</v>
      </c>
      <c r="I1185">
        <v>99.7</v>
      </c>
      <c r="J1185">
        <v>0.05</v>
      </c>
      <c r="K1185">
        <f t="shared" si="108"/>
        <v>161</v>
      </c>
      <c r="L1185" t="str">
        <f t="shared" si="109"/>
        <v>HF-161</v>
      </c>
      <c r="M1185">
        <f t="shared" si="110"/>
        <v>18.399999999999999</v>
      </c>
      <c r="N1185">
        <f t="shared" si="111"/>
        <v>3.7671042421736162E-2</v>
      </c>
      <c r="O1185" t="str">
        <f t="shared" si="112"/>
        <v>HF-16118.4</v>
      </c>
      <c r="P1185" t="str">
        <f t="shared" si="113"/>
        <v/>
      </c>
    </row>
    <row r="1186" spans="1:16" x14ac:dyDescent="0.25">
      <c r="A1186">
        <v>72</v>
      </c>
      <c r="B1186">
        <v>90</v>
      </c>
      <c r="C1186" t="s">
        <v>1888</v>
      </c>
      <c r="D1186">
        <v>0</v>
      </c>
      <c r="E1186">
        <v>38.700000000000003</v>
      </c>
      <c r="F1186" t="s">
        <v>11</v>
      </c>
      <c r="G1186">
        <v>1.1000000000000001</v>
      </c>
      <c r="H1186" t="s">
        <v>36</v>
      </c>
      <c r="I1186">
        <v>99.992000000000004</v>
      </c>
      <c r="J1186">
        <v>1E-3</v>
      </c>
      <c r="K1186">
        <f t="shared" si="108"/>
        <v>162</v>
      </c>
      <c r="L1186" t="str">
        <f t="shared" si="109"/>
        <v>HF-162</v>
      </c>
      <c r="M1186">
        <f t="shared" si="110"/>
        <v>38.700000000000003</v>
      </c>
      <c r="N1186">
        <f t="shared" si="111"/>
        <v>1.7910779859430109E-2</v>
      </c>
      <c r="O1186" t="str">
        <f t="shared" si="112"/>
        <v>HF-16238.7</v>
      </c>
      <c r="P1186" t="str">
        <f t="shared" si="113"/>
        <v/>
      </c>
    </row>
    <row r="1187" spans="1:16" x14ac:dyDescent="0.25">
      <c r="A1187">
        <v>72</v>
      </c>
      <c r="B1187">
        <v>91</v>
      </c>
      <c r="C1187" t="s">
        <v>1889</v>
      </c>
      <c r="D1187">
        <v>0</v>
      </c>
      <c r="E1187">
        <v>40</v>
      </c>
      <c r="F1187" t="s">
        <v>11</v>
      </c>
      <c r="G1187">
        <v>0.6</v>
      </c>
      <c r="H1187" t="s">
        <v>36</v>
      </c>
      <c r="I1187">
        <v>100</v>
      </c>
      <c r="K1187">
        <f t="shared" si="108"/>
        <v>163</v>
      </c>
      <c r="L1187" t="str">
        <f t="shared" si="109"/>
        <v>HF-163</v>
      </c>
      <c r="M1187">
        <f t="shared" si="110"/>
        <v>40</v>
      </c>
      <c r="N1187">
        <f t="shared" si="111"/>
        <v>1.7328679513998631E-2</v>
      </c>
      <c r="O1187" t="str">
        <f t="shared" si="112"/>
        <v>HF-16340</v>
      </c>
      <c r="P1187" t="str">
        <f t="shared" si="113"/>
        <v/>
      </c>
    </row>
    <row r="1188" spans="1:16" x14ac:dyDescent="0.25">
      <c r="A1188">
        <v>72</v>
      </c>
      <c r="B1188">
        <v>92</v>
      </c>
      <c r="C1188" t="s">
        <v>1886</v>
      </c>
      <c r="D1188">
        <v>0</v>
      </c>
      <c r="E1188">
        <v>111</v>
      </c>
      <c r="F1188" t="s">
        <v>11</v>
      </c>
      <c r="G1188">
        <v>8</v>
      </c>
      <c r="H1188" t="s">
        <v>36</v>
      </c>
      <c r="I1188">
        <v>100</v>
      </c>
      <c r="K1188">
        <f t="shared" si="108"/>
        <v>164</v>
      </c>
      <c r="L1188" t="str">
        <f t="shared" si="109"/>
        <v>HF-164</v>
      </c>
      <c r="M1188">
        <f t="shared" si="110"/>
        <v>111</v>
      </c>
      <c r="N1188">
        <f t="shared" si="111"/>
        <v>6.2445691942337412E-3</v>
      </c>
      <c r="O1188" t="str">
        <f t="shared" si="112"/>
        <v>HF-164111</v>
      </c>
      <c r="P1188" t="str">
        <f t="shared" si="113"/>
        <v/>
      </c>
    </row>
    <row r="1189" spans="1:16" x14ac:dyDescent="0.25">
      <c r="A1189">
        <v>72</v>
      </c>
      <c r="B1189">
        <v>93</v>
      </c>
      <c r="C1189" t="s">
        <v>1887</v>
      </c>
      <c r="D1189">
        <v>0</v>
      </c>
      <c r="E1189">
        <v>76</v>
      </c>
      <c r="F1189" t="s">
        <v>11</v>
      </c>
      <c r="G1189">
        <v>4</v>
      </c>
      <c r="H1189" t="s">
        <v>36</v>
      </c>
      <c r="I1189">
        <v>100</v>
      </c>
      <c r="K1189">
        <f t="shared" si="108"/>
        <v>165</v>
      </c>
      <c r="L1189" t="str">
        <f t="shared" si="109"/>
        <v>HF-165</v>
      </c>
      <c r="M1189">
        <f t="shared" si="110"/>
        <v>76</v>
      </c>
      <c r="N1189">
        <f t="shared" si="111"/>
        <v>9.1203576389466481E-3</v>
      </c>
      <c r="O1189" t="str">
        <f t="shared" si="112"/>
        <v>HF-16576</v>
      </c>
      <c r="P1189" t="str">
        <f t="shared" si="113"/>
        <v/>
      </c>
    </row>
    <row r="1190" spans="1:16" x14ac:dyDescent="0.25">
      <c r="A1190">
        <v>72</v>
      </c>
      <c r="B1190">
        <v>94</v>
      </c>
      <c r="C1190" t="s">
        <v>1884</v>
      </c>
      <c r="D1190">
        <v>0</v>
      </c>
      <c r="E1190">
        <v>6.77</v>
      </c>
      <c r="F1190" t="s">
        <v>43</v>
      </c>
      <c r="G1190">
        <v>0.3</v>
      </c>
      <c r="H1190" t="s">
        <v>36</v>
      </c>
      <c r="I1190">
        <v>100</v>
      </c>
      <c r="K1190">
        <f t="shared" si="108"/>
        <v>166</v>
      </c>
      <c r="L1190" t="str">
        <f t="shared" si="109"/>
        <v>HF-166</v>
      </c>
      <c r="M1190">
        <f t="shared" si="110"/>
        <v>406.2</v>
      </c>
      <c r="N1190">
        <f t="shared" si="111"/>
        <v>1.706418465189427E-3</v>
      </c>
      <c r="O1190" t="str">
        <f t="shared" si="112"/>
        <v>HF-166406.2</v>
      </c>
      <c r="P1190" t="str">
        <f t="shared" si="113"/>
        <v/>
      </c>
    </row>
    <row r="1191" spans="1:16" x14ac:dyDescent="0.25">
      <c r="A1191">
        <v>72</v>
      </c>
      <c r="B1191">
        <v>95</v>
      </c>
      <c r="C1191" t="s">
        <v>1885</v>
      </c>
      <c r="D1191">
        <v>0</v>
      </c>
      <c r="E1191">
        <v>2.0499999999999998</v>
      </c>
      <c r="F1191" t="s">
        <v>43</v>
      </c>
      <c r="G1191">
        <v>0.04</v>
      </c>
      <c r="H1191" t="s">
        <v>36</v>
      </c>
      <c r="I1191">
        <v>100</v>
      </c>
      <c r="K1191">
        <f t="shared" si="108"/>
        <v>167</v>
      </c>
      <c r="L1191" t="str">
        <f t="shared" si="109"/>
        <v>HF-167</v>
      </c>
      <c r="M1191">
        <f t="shared" si="110"/>
        <v>122.99999999999999</v>
      </c>
      <c r="N1191">
        <f t="shared" si="111"/>
        <v>5.6353429313816695E-3</v>
      </c>
      <c r="O1191" t="str">
        <f t="shared" si="112"/>
        <v>HF-167123</v>
      </c>
      <c r="P1191" t="str">
        <f t="shared" si="113"/>
        <v/>
      </c>
    </row>
    <row r="1192" spans="1:16" x14ac:dyDescent="0.25">
      <c r="A1192">
        <v>72</v>
      </c>
      <c r="B1192">
        <v>96</v>
      </c>
      <c r="C1192" t="s">
        <v>1882</v>
      </c>
      <c r="D1192">
        <v>0</v>
      </c>
      <c r="E1192">
        <v>25.95</v>
      </c>
      <c r="F1192" t="s">
        <v>43</v>
      </c>
      <c r="G1192">
        <v>0.2</v>
      </c>
      <c r="H1192" t="s">
        <v>36</v>
      </c>
      <c r="I1192">
        <v>100</v>
      </c>
      <c r="K1192">
        <f t="shared" si="108"/>
        <v>168</v>
      </c>
      <c r="L1192" t="str">
        <f t="shared" si="109"/>
        <v>HF-168</v>
      </c>
      <c r="M1192">
        <f t="shared" si="110"/>
        <v>1557</v>
      </c>
      <c r="N1192">
        <f t="shared" si="111"/>
        <v>4.4518123350028601E-4</v>
      </c>
      <c r="O1192" t="str">
        <f t="shared" si="112"/>
        <v>HF-1681557</v>
      </c>
      <c r="P1192" t="str">
        <f t="shared" si="113"/>
        <v/>
      </c>
    </row>
    <row r="1193" spans="1:16" x14ac:dyDescent="0.25">
      <c r="A1193">
        <v>72</v>
      </c>
      <c r="B1193">
        <v>97</v>
      </c>
      <c r="C1193" t="s">
        <v>1883</v>
      </c>
      <c r="D1193">
        <v>0</v>
      </c>
      <c r="E1193">
        <v>3.25</v>
      </c>
      <c r="F1193" t="s">
        <v>43</v>
      </c>
      <c r="G1193">
        <v>0.04</v>
      </c>
      <c r="H1193" t="s">
        <v>36</v>
      </c>
      <c r="I1193">
        <v>100</v>
      </c>
      <c r="K1193">
        <f t="shared" si="108"/>
        <v>169</v>
      </c>
      <c r="L1193" t="str">
        <f t="shared" si="109"/>
        <v>HF-169</v>
      </c>
      <c r="M1193">
        <f t="shared" si="110"/>
        <v>195</v>
      </c>
      <c r="N1193">
        <f t="shared" si="111"/>
        <v>3.5546009259484375E-3</v>
      </c>
      <c r="O1193" t="str">
        <f t="shared" si="112"/>
        <v>HF-169195</v>
      </c>
      <c r="P1193" t="str">
        <f t="shared" si="113"/>
        <v/>
      </c>
    </row>
    <row r="1194" spans="1:16" x14ac:dyDescent="0.25">
      <c r="A1194">
        <v>72</v>
      </c>
      <c r="B1194">
        <v>98</v>
      </c>
      <c r="C1194" t="s">
        <v>1880</v>
      </c>
      <c r="D1194">
        <v>0</v>
      </c>
      <c r="E1194">
        <v>16.010000000000002</v>
      </c>
      <c r="F1194" t="s">
        <v>109</v>
      </c>
      <c r="G1194">
        <v>0.15</v>
      </c>
      <c r="H1194" t="s">
        <v>26</v>
      </c>
      <c r="I1194">
        <v>100</v>
      </c>
      <c r="K1194">
        <f t="shared" si="108"/>
        <v>170</v>
      </c>
      <c r="L1194" t="str">
        <f t="shared" si="109"/>
        <v>HF-170</v>
      </c>
      <c r="M1194">
        <f t="shared" si="110"/>
        <v>57636.000000000007</v>
      </c>
      <c r="N1194">
        <f t="shared" si="111"/>
        <v>1.2026288787562377E-5</v>
      </c>
      <c r="O1194" t="str">
        <f t="shared" si="112"/>
        <v>HF-17057636</v>
      </c>
      <c r="P1194" t="str">
        <f t="shared" si="113"/>
        <v/>
      </c>
    </row>
    <row r="1195" spans="1:16" x14ac:dyDescent="0.25">
      <c r="A1195">
        <v>72</v>
      </c>
      <c r="B1195">
        <v>99</v>
      </c>
      <c r="C1195" t="s">
        <v>1881</v>
      </c>
      <c r="D1195">
        <v>0</v>
      </c>
      <c r="E1195">
        <v>12.1</v>
      </c>
      <c r="F1195" t="s">
        <v>109</v>
      </c>
      <c r="G1195">
        <v>0.4</v>
      </c>
      <c r="H1195" t="s">
        <v>36</v>
      </c>
      <c r="I1195">
        <v>100</v>
      </c>
      <c r="K1195">
        <f t="shared" si="108"/>
        <v>171</v>
      </c>
      <c r="L1195" t="str">
        <f t="shared" si="109"/>
        <v>HF-171</v>
      </c>
      <c r="M1195">
        <f t="shared" si="110"/>
        <v>43560</v>
      </c>
      <c r="N1195">
        <f t="shared" si="111"/>
        <v>1.5912469709824271E-5</v>
      </c>
      <c r="O1195" t="str">
        <f t="shared" si="112"/>
        <v>HF-17143560</v>
      </c>
      <c r="P1195" t="str">
        <f t="shared" si="113"/>
        <v/>
      </c>
    </row>
    <row r="1196" spans="1:16" x14ac:dyDescent="0.25">
      <c r="A1196">
        <v>72</v>
      </c>
      <c r="B1196">
        <v>99</v>
      </c>
      <c r="C1196" t="s">
        <v>1881</v>
      </c>
      <c r="D1196">
        <v>2.1930000000000002E-2</v>
      </c>
      <c r="E1196">
        <v>29.5</v>
      </c>
      <c r="F1196" t="s">
        <v>11</v>
      </c>
      <c r="G1196">
        <v>0.9</v>
      </c>
      <c r="H1196" t="s">
        <v>77</v>
      </c>
      <c r="I1196">
        <v>100</v>
      </c>
      <c r="K1196">
        <f t="shared" si="108"/>
        <v>171</v>
      </c>
      <c r="L1196" t="str">
        <f t="shared" si="109"/>
        <v>HF-171M</v>
      </c>
      <c r="M1196">
        <f t="shared" si="110"/>
        <v>29.5</v>
      </c>
      <c r="N1196">
        <f t="shared" si="111"/>
        <v>2.3496514595252382E-2</v>
      </c>
      <c r="O1196" t="str">
        <f t="shared" si="112"/>
        <v>HF-171M29.5</v>
      </c>
      <c r="P1196" t="str">
        <f t="shared" si="113"/>
        <v/>
      </c>
    </row>
    <row r="1197" spans="1:16" x14ac:dyDescent="0.25">
      <c r="A1197">
        <v>72</v>
      </c>
      <c r="B1197">
        <v>100</v>
      </c>
      <c r="C1197" t="s">
        <v>1898</v>
      </c>
      <c r="D1197">
        <v>0</v>
      </c>
      <c r="E1197">
        <v>1.87</v>
      </c>
      <c r="F1197" t="s">
        <v>14</v>
      </c>
      <c r="G1197">
        <v>0.03</v>
      </c>
      <c r="H1197" t="s">
        <v>26</v>
      </c>
      <c r="I1197">
        <v>100</v>
      </c>
      <c r="K1197">
        <f t="shared" si="108"/>
        <v>172</v>
      </c>
      <c r="L1197" t="str">
        <f t="shared" si="109"/>
        <v>HF-172</v>
      </c>
      <c r="M1197">
        <f t="shared" si="110"/>
        <v>59012712</v>
      </c>
      <c r="N1197">
        <f t="shared" si="111"/>
        <v>1.1745726591246057E-8</v>
      </c>
      <c r="O1197" t="str">
        <f t="shared" si="112"/>
        <v>HF-17259012712</v>
      </c>
      <c r="P1197" t="str">
        <f t="shared" si="113"/>
        <v/>
      </c>
    </row>
    <row r="1198" spans="1:16" x14ac:dyDescent="0.25">
      <c r="A1198">
        <v>72</v>
      </c>
      <c r="B1198">
        <v>101</v>
      </c>
      <c r="C1198" t="s">
        <v>1897</v>
      </c>
      <c r="D1198">
        <v>0</v>
      </c>
      <c r="E1198">
        <v>23.6</v>
      </c>
      <c r="F1198" t="s">
        <v>109</v>
      </c>
      <c r="G1198">
        <v>0.1</v>
      </c>
      <c r="H1198" t="s">
        <v>36</v>
      </c>
      <c r="I1198">
        <v>100</v>
      </c>
      <c r="K1198">
        <f t="shared" si="108"/>
        <v>173</v>
      </c>
      <c r="L1198" t="str">
        <f t="shared" si="109"/>
        <v>HF-173</v>
      </c>
      <c r="M1198">
        <f t="shared" si="110"/>
        <v>84960</v>
      </c>
      <c r="N1198">
        <f t="shared" si="111"/>
        <v>8.1585120122404098E-6</v>
      </c>
      <c r="O1198" t="str">
        <f t="shared" si="112"/>
        <v>HF-17384960</v>
      </c>
      <c r="P1198" t="str">
        <f t="shared" si="113"/>
        <v/>
      </c>
    </row>
    <row r="1199" spans="1:16" x14ac:dyDescent="0.25">
      <c r="A1199">
        <v>72</v>
      </c>
      <c r="B1199">
        <v>102</v>
      </c>
      <c r="C1199" t="s">
        <v>1896</v>
      </c>
      <c r="D1199">
        <v>0</v>
      </c>
      <c r="E1199" s="1">
        <v>7E+16</v>
      </c>
      <c r="F1199" t="s">
        <v>14</v>
      </c>
      <c r="G1199" s="1">
        <v>1.2E+16</v>
      </c>
      <c r="H1199" t="s">
        <v>27</v>
      </c>
      <c r="I1199">
        <v>100</v>
      </c>
      <c r="K1199">
        <f t="shared" si="108"/>
        <v>174</v>
      </c>
      <c r="L1199" t="str">
        <f t="shared" si="109"/>
        <v>HF-174</v>
      </c>
      <c r="M1199">
        <f t="shared" si="110"/>
        <v>2.209032E+24</v>
      </c>
      <c r="N1199">
        <f t="shared" si="111"/>
        <v>3.1377869608043036E-25</v>
      </c>
      <c r="O1199" t="str">
        <f t="shared" si="112"/>
        <v>HF-1742.209032E+24</v>
      </c>
      <c r="P1199" t="str">
        <f t="shared" si="113"/>
        <v/>
      </c>
    </row>
    <row r="1200" spans="1:16" x14ac:dyDescent="0.25">
      <c r="A1200">
        <v>72</v>
      </c>
      <c r="B1200">
        <v>103</v>
      </c>
      <c r="C1200" t="s">
        <v>1895</v>
      </c>
      <c r="D1200">
        <v>0</v>
      </c>
      <c r="E1200">
        <v>70.67</v>
      </c>
      <c r="F1200" t="s">
        <v>25</v>
      </c>
      <c r="G1200">
        <v>0.19</v>
      </c>
      <c r="H1200" t="s">
        <v>26</v>
      </c>
      <c r="I1200">
        <v>100</v>
      </c>
      <c r="K1200">
        <f t="shared" si="108"/>
        <v>175</v>
      </c>
      <c r="L1200" t="str">
        <f t="shared" si="109"/>
        <v>HF-175</v>
      </c>
      <c r="M1200">
        <f t="shared" si="110"/>
        <v>6105888</v>
      </c>
      <c r="N1200">
        <f t="shared" si="111"/>
        <v>1.1352110955195138E-7</v>
      </c>
      <c r="O1200" t="str">
        <f t="shared" si="112"/>
        <v>HF-1756105888</v>
      </c>
      <c r="P1200" t="str">
        <f t="shared" si="113"/>
        <v/>
      </c>
    </row>
    <row r="1201" spans="1:16" x14ac:dyDescent="0.25">
      <c r="A1201">
        <v>72</v>
      </c>
      <c r="B1201">
        <v>105</v>
      </c>
      <c r="C1201" t="s">
        <v>1894</v>
      </c>
      <c r="D1201">
        <v>1.3154501999999999</v>
      </c>
      <c r="E1201">
        <v>1.0900000000000001</v>
      </c>
      <c r="F1201" t="s">
        <v>11</v>
      </c>
      <c r="G1201">
        <v>0.05</v>
      </c>
      <c r="H1201" t="s">
        <v>77</v>
      </c>
      <c r="I1201">
        <v>100</v>
      </c>
      <c r="K1201">
        <f t="shared" si="108"/>
        <v>177</v>
      </c>
      <c r="L1201" t="str">
        <f t="shared" si="109"/>
        <v>HF-177M</v>
      </c>
      <c r="M1201">
        <f t="shared" si="110"/>
        <v>1.0900000000000001</v>
      </c>
      <c r="N1201">
        <f t="shared" si="111"/>
        <v>0.63591484455040848</v>
      </c>
      <c r="O1201" t="str">
        <f t="shared" si="112"/>
        <v>HF-177M1.09</v>
      </c>
      <c r="P1201" t="str">
        <f t="shared" si="113"/>
        <v/>
      </c>
    </row>
    <row r="1202" spans="1:16" x14ac:dyDescent="0.25">
      <c r="A1202">
        <v>72</v>
      </c>
      <c r="B1202">
        <v>105</v>
      </c>
      <c r="C1202" t="s">
        <v>1894</v>
      </c>
      <c r="D1202">
        <v>2.7400199999999999</v>
      </c>
      <c r="E1202">
        <v>51.4</v>
      </c>
      <c r="F1202" t="s">
        <v>43</v>
      </c>
      <c r="G1202">
        <v>0.5</v>
      </c>
      <c r="H1202" t="s">
        <v>77</v>
      </c>
      <c r="I1202">
        <v>100</v>
      </c>
      <c r="K1202">
        <f t="shared" si="108"/>
        <v>177</v>
      </c>
      <c r="L1202" t="str">
        <f t="shared" si="109"/>
        <v>HF-177M</v>
      </c>
      <c r="M1202">
        <f t="shared" si="110"/>
        <v>3084</v>
      </c>
      <c r="N1202">
        <f t="shared" si="111"/>
        <v>2.2475589512319886E-4</v>
      </c>
      <c r="O1202" t="str">
        <f t="shared" si="112"/>
        <v>HF-177M3084</v>
      </c>
      <c r="P1202" t="str">
        <f t="shared" si="113"/>
        <v/>
      </c>
    </row>
    <row r="1203" spans="1:16" x14ac:dyDescent="0.25">
      <c r="A1203">
        <v>72</v>
      </c>
      <c r="B1203">
        <v>106</v>
      </c>
      <c r="C1203" t="s">
        <v>1893</v>
      </c>
      <c r="D1203">
        <v>1.147416</v>
      </c>
      <c r="E1203">
        <v>4.3</v>
      </c>
      <c r="F1203" t="s">
        <v>11</v>
      </c>
      <c r="G1203">
        <v>0.1</v>
      </c>
      <c r="H1203" t="s">
        <v>77</v>
      </c>
      <c r="I1203">
        <v>100</v>
      </c>
      <c r="K1203">
        <f t="shared" si="108"/>
        <v>178</v>
      </c>
      <c r="L1203" t="str">
        <f t="shared" si="109"/>
        <v>HF-178M</v>
      </c>
      <c r="M1203">
        <f t="shared" si="110"/>
        <v>4.3</v>
      </c>
      <c r="N1203">
        <f t="shared" si="111"/>
        <v>0.16119701873487099</v>
      </c>
      <c r="O1203" t="str">
        <f t="shared" si="112"/>
        <v>HF-178M4.3</v>
      </c>
      <c r="P1203" t="str">
        <f t="shared" si="113"/>
        <v/>
      </c>
    </row>
    <row r="1204" spans="1:16" x14ac:dyDescent="0.25">
      <c r="A1204">
        <v>72</v>
      </c>
      <c r="B1204">
        <v>106</v>
      </c>
      <c r="C1204" t="s">
        <v>1893</v>
      </c>
      <c r="D1204">
        <v>2.4460899999999999</v>
      </c>
      <c r="E1204">
        <v>31</v>
      </c>
      <c r="F1204" t="s">
        <v>14</v>
      </c>
      <c r="G1204">
        <v>1</v>
      </c>
      <c r="H1204" t="s">
        <v>77</v>
      </c>
      <c r="I1204">
        <v>100</v>
      </c>
      <c r="K1204">
        <f t="shared" si="108"/>
        <v>178</v>
      </c>
      <c r="L1204" t="str">
        <f t="shared" si="109"/>
        <v>HF-178M</v>
      </c>
      <c r="M1204">
        <f t="shared" si="110"/>
        <v>978285600</v>
      </c>
      <c r="N1204">
        <f t="shared" si="111"/>
        <v>7.0853253953645571E-10</v>
      </c>
      <c r="O1204" t="str">
        <f t="shared" si="112"/>
        <v>HF-178M978285600</v>
      </c>
      <c r="P1204" t="str">
        <f t="shared" si="113"/>
        <v/>
      </c>
    </row>
    <row r="1205" spans="1:16" x14ac:dyDescent="0.25">
      <c r="A1205">
        <v>72</v>
      </c>
      <c r="B1205">
        <v>107</v>
      </c>
      <c r="C1205" t="s">
        <v>1892</v>
      </c>
      <c r="D1205">
        <v>0.37503519999999901</v>
      </c>
      <c r="E1205">
        <v>18.670000000000002</v>
      </c>
      <c r="F1205" t="s">
        <v>11</v>
      </c>
      <c r="G1205">
        <v>0.04</v>
      </c>
      <c r="H1205" t="s">
        <v>77</v>
      </c>
      <c r="I1205">
        <v>100</v>
      </c>
      <c r="K1205">
        <f t="shared" si="108"/>
        <v>179</v>
      </c>
      <c r="L1205" t="str">
        <f t="shared" si="109"/>
        <v>HF-179M</v>
      </c>
      <c r="M1205">
        <f t="shared" si="110"/>
        <v>18.670000000000002</v>
      </c>
      <c r="N1205">
        <f t="shared" si="111"/>
        <v>3.7126254984464126E-2</v>
      </c>
      <c r="O1205" t="str">
        <f t="shared" si="112"/>
        <v>HF-179M18.67</v>
      </c>
      <c r="P1205" t="str">
        <f t="shared" si="113"/>
        <v/>
      </c>
    </row>
    <row r="1206" spans="1:16" x14ac:dyDescent="0.25">
      <c r="A1206">
        <v>72</v>
      </c>
      <c r="B1206">
        <v>107</v>
      </c>
      <c r="C1206" t="s">
        <v>1892</v>
      </c>
      <c r="D1206">
        <v>1.1057399999999999</v>
      </c>
      <c r="E1206">
        <v>24.86</v>
      </c>
      <c r="F1206" t="s">
        <v>25</v>
      </c>
      <c r="G1206">
        <v>0.2</v>
      </c>
      <c r="H1206" t="s">
        <v>77</v>
      </c>
      <c r="I1206">
        <v>100</v>
      </c>
      <c r="K1206">
        <f t="shared" si="108"/>
        <v>179</v>
      </c>
      <c r="L1206" t="str">
        <f t="shared" si="109"/>
        <v>HF-179M</v>
      </c>
      <c r="M1206">
        <f t="shared" si="110"/>
        <v>2147904</v>
      </c>
      <c r="N1206">
        <f t="shared" si="111"/>
        <v>3.2270864087033001E-7</v>
      </c>
      <c r="O1206" t="str">
        <f t="shared" si="112"/>
        <v>HF-179M2147904</v>
      </c>
      <c r="P1206" t="str">
        <f t="shared" si="113"/>
        <v/>
      </c>
    </row>
    <row r="1207" spans="1:16" x14ac:dyDescent="0.25">
      <c r="A1207">
        <v>72</v>
      </c>
      <c r="B1207">
        <v>108</v>
      </c>
      <c r="C1207" t="s">
        <v>1891</v>
      </c>
      <c r="D1207">
        <v>1.1415519999999999</v>
      </c>
      <c r="E1207">
        <v>5.5279999999999996</v>
      </c>
      <c r="F1207" t="s">
        <v>109</v>
      </c>
      <c r="G1207">
        <v>1.6E-2</v>
      </c>
      <c r="H1207" t="s">
        <v>77</v>
      </c>
      <c r="I1207">
        <v>99.69</v>
      </c>
      <c r="J1207">
        <v>0.08</v>
      </c>
      <c r="K1207">
        <f t="shared" si="108"/>
        <v>180</v>
      </c>
      <c r="L1207" t="str">
        <f t="shared" si="109"/>
        <v>HF-180M</v>
      </c>
      <c r="M1207">
        <f t="shared" si="110"/>
        <v>19900.8</v>
      </c>
      <c r="N1207">
        <f t="shared" si="111"/>
        <v>3.4830116405367892E-5</v>
      </c>
      <c r="O1207" t="str">
        <f t="shared" si="112"/>
        <v>HF-180M19900.8</v>
      </c>
      <c r="P1207" t="str">
        <f t="shared" si="113"/>
        <v/>
      </c>
    </row>
    <row r="1208" spans="1:16" x14ac:dyDescent="0.25">
      <c r="A1208">
        <v>72</v>
      </c>
      <c r="B1208">
        <v>109</v>
      </c>
      <c r="C1208" t="s">
        <v>1890</v>
      </c>
      <c r="D1208">
        <v>0</v>
      </c>
      <c r="E1208">
        <v>42.39</v>
      </c>
      <c r="F1208" t="s">
        <v>25</v>
      </c>
      <c r="G1208">
        <v>0.06</v>
      </c>
      <c r="H1208" t="s">
        <v>12</v>
      </c>
      <c r="I1208">
        <v>100</v>
      </c>
      <c r="K1208">
        <f t="shared" si="108"/>
        <v>181</v>
      </c>
      <c r="L1208" t="str">
        <f t="shared" si="109"/>
        <v>HF-181</v>
      </c>
      <c r="M1208">
        <f t="shared" si="110"/>
        <v>3662496</v>
      </c>
      <c r="N1208">
        <f t="shared" si="111"/>
        <v>1.8925540957858937E-7</v>
      </c>
      <c r="O1208" t="str">
        <f t="shared" si="112"/>
        <v>HF-1813662496</v>
      </c>
      <c r="P1208" t="str">
        <f t="shared" si="113"/>
        <v/>
      </c>
    </row>
    <row r="1209" spans="1:16" x14ac:dyDescent="0.25">
      <c r="A1209">
        <v>72</v>
      </c>
      <c r="B1209">
        <v>110</v>
      </c>
      <c r="C1209" t="s">
        <v>1899</v>
      </c>
      <c r="D1209">
        <v>0</v>
      </c>
      <c r="E1209" s="1">
        <v>8900000</v>
      </c>
      <c r="F1209" t="s">
        <v>14</v>
      </c>
      <c r="G1209" s="1">
        <v>90000</v>
      </c>
      <c r="H1209" t="s">
        <v>12</v>
      </c>
      <c r="I1209">
        <v>100</v>
      </c>
      <c r="K1209">
        <f t="shared" si="108"/>
        <v>182</v>
      </c>
      <c r="L1209" t="str">
        <f t="shared" si="109"/>
        <v>HF-182</v>
      </c>
      <c r="M1209">
        <f t="shared" si="110"/>
        <v>280862640000000</v>
      </c>
      <c r="N1209">
        <f t="shared" si="111"/>
        <v>2.467922328722486E-15</v>
      </c>
      <c r="O1209" t="str">
        <f t="shared" si="112"/>
        <v>HF-182280862640000000</v>
      </c>
      <c r="P1209" t="str">
        <f t="shared" si="113"/>
        <v/>
      </c>
    </row>
    <row r="1210" spans="1:16" x14ac:dyDescent="0.25">
      <c r="A1210">
        <v>72</v>
      </c>
      <c r="B1210">
        <v>110</v>
      </c>
      <c r="C1210" t="s">
        <v>1899</v>
      </c>
      <c r="D1210">
        <v>1.1728699999999901</v>
      </c>
      <c r="E1210">
        <v>61.5</v>
      </c>
      <c r="F1210" t="s">
        <v>43</v>
      </c>
      <c r="G1210">
        <v>1.5</v>
      </c>
      <c r="H1210" t="s">
        <v>77</v>
      </c>
      <c r="I1210">
        <v>46</v>
      </c>
      <c r="J1210">
        <v>2</v>
      </c>
      <c r="K1210">
        <f t="shared" si="108"/>
        <v>182</v>
      </c>
      <c r="L1210" t="str">
        <f t="shared" si="109"/>
        <v>HF-182M</v>
      </c>
      <c r="M1210">
        <f t="shared" si="110"/>
        <v>3690</v>
      </c>
      <c r="N1210">
        <f t="shared" si="111"/>
        <v>1.8784476437938897E-4</v>
      </c>
      <c r="O1210" t="str">
        <f t="shared" si="112"/>
        <v>HF-182M3690</v>
      </c>
      <c r="P1210" t="str">
        <f t="shared" si="113"/>
        <v/>
      </c>
    </row>
    <row r="1211" spans="1:16" x14ac:dyDescent="0.25">
      <c r="A1211">
        <v>72</v>
      </c>
      <c r="B1211">
        <v>111</v>
      </c>
      <c r="C1211" t="s">
        <v>1903</v>
      </c>
      <c r="D1211">
        <v>0</v>
      </c>
      <c r="E1211">
        <v>1.0189999999999999</v>
      </c>
      <c r="F1211" t="s">
        <v>109</v>
      </c>
      <c r="G1211">
        <v>3.0000000000000001E-3</v>
      </c>
      <c r="H1211" t="s">
        <v>12</v>
      </c>
      <c r="I1211">
        <v>100</v>
      </c>
      <c r="K1211">
        <f t="shared" si="108"/>
        <v>183</v>
      </c>
      <c r="L1211" t="str">
        <f t="shared" si="109"/>
        <v>HF-183</v>
      </c>
      <c r="M1211">
        <f t="shared" si="110"/>
        <v>3668.3999999999996</v>
      </c>
      <c r="N1211">
        <f t="shared" si="111"/>
        <v>1.8895081794786429E-4</v>
      </c>
      <c r="O1211" t="str">
        <f t="shared" si="112"/>
        <v>HF-1833668.4</v>
      </c>
      <c r="P1211" t="str">
        <f t="shared" si="113"/>
        <v/>
      </c>
    </row>
    <row r="1212" spans="1:16" x14ac:dyDescent="0.25">
      <c r="A1212">
        <v>72</v>
      </c>
      <c r="B1212">
        <v>112</v>
      </c>
      <c r="C1212" t="s">
        <v>1902</v>
      </c>
      <c r="D1212">
        <v>0</v>
      </c>
      <c r="E1212">
        <v>4.12</v>
      </c>
      <c r="F1212" t="s">
        <v>109</v>
      </c>
      <c r="G1212">
        <v>0.05</v>
      </c>
      <c r="H1212" t="s">
        <v>12</v>
      </c>
      <c r="I1212">
        <v>100</v>
      </c>
      <c r="K1212">
        <f t="shared" si="108"/>
        <v>184</v>
      </c>
      <c r="L1212" t="str">
        <f t="shared" si="109"/>
        <v>HF-184</v>
      </c>
      <c r="M1212">
        <f t="shared" si="110"/>
        <v>14832</v>
      </c>
      <c r="N1212">
        <f t="shared" si="111"/>
        <v>4.6733224147784875E-5</v>
      </c>
      <c r="O1212" t="str">
        <f t="shared" si="112"/>
        <v>HF-18414832</v>
      </c>
      <c r="P1212" t="str">
        <f t="shared" si="113"/>
        <v/>
      </c>
    </row>
    <row r="1213" spans="1:16" x14ac:dyDescent="0.25">
      <c r="A1213">
        <v>72</v>
      </c>
      <c r="B1213">
        <v>112</v>
      </c>
      <c r="C1213" t="s">
        <v>1902</v>
      </c>
      <c r="D1213">
        <v>2.4769999999999999</v>
      </c>
      <c r="E1213">
        <v>12</v>
      </c>
      <c r="F1213" t="s">
        <v>43</v>
      </c>
      <c r="G1213">
        <f>8-6</f>
        <v>2</v>
      </c>
      <c r="H1213" t="s">
        <v>12</v>
      </c>
      <c r="K1213">
        <f t="shared" si="108"/>
        <v>184</v>
      </c>
      <c r="L1213" t="str">
        <f t="shared" si="109"/>
        <v>HF-184</v>
      </c>
      <c r="M1213">
        <f t="shared" si="110"/>
        <v>720</v>
      </c>
      <c r="N1213">
        <f t="shared" si="111"/>
        <v>9.6270441744436845E-4</v>
      </c>
      <c r="O1213" t="str">
        <f t="shared" si="112"/>
        <v>HF-184720</v>
      </c>
      <c r="P1213" t="str">
        <f t="shared" si="113"/>
        <v/>
      </c>
    </row>
    <row r="1214" spans="1:16" x14ac:dyDescent="0.25">
      <c r="A1214">
        <v>72</v>
      </c>
      <c r="B1214">
        <v>112</v>
      </c>
      <c r="C1214" t="s">
        <v>1902</v>
      </c>
      <c r="D1214">
        <v>1.2722</v>
      </c>
      <c r="E1214">
        <v>48</v>
      </c>
      <c r="F1214" t="s">
        <v>11</v>
      </c>
      <c r="G1214">
        <v>10</v>
      </c>
      <c r="H1214" t="s">
        <v>77</v>
      </c>
      <c r="I1214">
        <v>100</v>
      </c>
      <c r="K1214">
        <f t="shared" si="108"/>
        <v>184</v>
      </c>
      <c r="L1214" t="str">
        <f t="shared" si="109"/>
        <v>HF-184M</v>
      </c>
      <c r="M1214">
        <f t="shared" si="110"/>
        <v>48</v>
      </c>
      <c r="N1214">
        <f t="shared" si="111"/>
        <v>1.4440566261665526E-2</v>
      </c>
      <c r="O1214" t="str">
        <f t="shared" si="112"/>
        <v>HF-184M48</v>
      </c>
      <c r="P1214" t="str">
        <f t="shared" si="113"/>
        <v/>
      </c>
    </row>
    <row r="1215" spans="1:16" x14ac:dyDescent="0.25">
      <c r="A1215">
        <v>72</v>
      </c>
      <c r="B1215">
        <v>112</v>
      </c>
      <c r="C1215" t="s">
        <v>1902</v>
      </c>
      <c r="D1215">
        <v>2.4769999999999999</v>
      </c>
      <c r="E1215">
        <v>12</v>
      </c>
      <c r="F1215" t="s">
        <v>43</v>
      </c>
      <c r="G1215">
        <f>8-6</f>
        <v>2</v>
      </c>
      <c r="H1215" t="s">
        <v>77</v>
      </c>
      <c r="K1215">
        <f t="shared" si="108"/>
        <v>184</v>
      </c>
      <c r="L1215" t="str">
        <f t="shared" si="109"/>
        <v>HF-184M</v>
      </c>
      <c r="M1215">
        <f t="shared" si="110"/>
        <v>720</v>
      </c>
      <c r="N1215">
        <f t="shared" si="111"/>
        <v>9.6270441744436845E-4</v>
      </c>
      <c r="O1215" t="str">
        <f t="shared" si="112"/>
        <v>HF-184M720</v>
      </c>
      <c r="P1215" t="str">
        <f t="shared" si="113"/>
        <v/>
      </c>
    </row>
    <row r="1216" spans="1:16" x14ac:dyDescent="0.25">
      <c r="A1216">
        <v>72</v>
      </c>
      <c r="B1216">
        <v>113</v>
      </c>
      <c r="C1216" t="s">
        <v>1901</v>
      </c>
      <c r="D1216">
        <v>0</v>
      </c>
      <c r="E1216">
        <v>3.5</v>
      </c>
      <c r="F1216" t="s">
        <v>43</v>
      </c>
      <c r="G1216">
        <v>0.6</v>
      </c>
      <c r="H1216" t="s">
        <v>12</v>
      </c>
      <c r="I1216">
        <v>100</v>
      </c>
      <c r="K1216">
        <f t="shared" si="108"/>
        <v>185</v>
      </c>
      <c r="L1216" t="str">
        <f t="shared" si="109"/>
        <v>HF-185</v>
      </c>
      <c r="M1216">
        <f t="shared" si="110"/>
        <v>210</v>
      </c>
      <c r="N1216">
        <f t="shared" si="111"/>
        <v>3.3007008598092634E-3</v>
      </c>
      <c r="O1216" t="str">
        <f t="shared" si="112"/>
        <v>HF-185210</v>
      </c>
      <c r="P1216" t="str">
        <f t="shared" si="113"/>
        <v/>
      </c>
    </row>
    <row r="1217" spans="1:16" x14ac:dyDescent="0.25">
      <c r="A1217">
        <v>72</v>
      </c>
      <c r="B1217">
        <v>114</v>
      </c>
      <c r="C1217" t="s">
        <v>1900</v>
      </c>
      <c r="D1217">
        <v>0</v>
      </c>
      <c r="E1217">
        <v>2.6</v>
      </c>
      <c r="F1217" t="s">
        <v>43</v>
      </c>
      <c r="G1217">
        <v>1.2</v>
      </c>
      <c r="H1217" t="s">
        <v>12</v>
      </c>
      <c r="I1217">
        <v>100</v>
      </c>
      <c r="K1217">
        <f t="shared" si="108"/>
        <v>186</v>
      </c>
      <c r="L1217" t="str">
        <f t="shared" si="109"/>
        <v>HF-186</v>
      </c>
      <c r="M1217">
        <f t="shared" si="110"/>
        <v>156</v>
      </c>
      <c r="N1217">
        <f t="shared" si="111"/>
        <v>4.4432511574355469E-3</v>
      </c>
      <c r="O1217" t="str">
        <f t="shared" si="112"/>
        <v>HF-186156</v>
      </c>
      <c r="P1217" t="str">
        <f t="shared" si="113"/>
        <v/>
      </c>
    </row>
    <row r="1218" spans="1:16" x14ac:dyDescent="0.25">
      <c r="A1218">
        <v>80</v>
      </c>
      <c r="B1218">
        <v>90</v>
      </c>
      <c r="C1218" t="s">
        <v>2155</v>
      </c>
      <c r="D1218">
        <v>0</v>
      </c>
      <c r="E1218">
        <v>80</v>
      </c>
      <c r="F1218" t="s">
        <v>1188</v>
      </c>
      <c r="G1218">
        <f>400-40</f>
        <v>360</v>
      </c>
      <c r="H1218" t="s">
        <v>27</v>
      </c>
      <c r="I1218">
        <v>100</v>
      </c>
      <c r="K1218">
        <f t="shared" ref="K1218:K1281" si="114">A1218+B1218</f>
        <v>170</v>
      </c>
      <c r="L1218" t="str">
        <f t="shared" ref="L1218:L1281" si="115">UPPER(SUBSTITUTE(C1218,K1218,""))&amp;"-"&amp;K1218&amp;IF(H1218="IT","M","")</f>
        <v>HG-170</v>
      </c>
      <c r="M1218">
        <f t="shared" ref="M1218:M1281" si="116">E1218*VLOOKUP(F1218,_TimeConvert,2,FALSE)</f>
        <v>7.9999999999999993E-5</v>
      </c>
      <c r="N1218">
        <f t="shared" ref="N1218:N1281" si="117">LN(2)/M1218</f>
        <v>8664.3397569993176</v>
      </c>
      <c r="O1218" t="str">
        <f t="shared" ref="O1218:O1281" si="118">L1218&amp;M1218</f>
        <v>HG-1700.00008</v>
      </c>
      <c r="P1218" t="str">
        <f t="shared" ref="P1218:P1281" si="119">IF(AND(RIGHT(L1219,1)="M",M1218=M1219),"Delete","")</f>
        <v/>
      </c>
    </row>
    <row r="1219" spans="1:16" x14ac:dyDescent="0.25">
      <c r="A1219">
        <v>80</v>
      </c>
      <c r="B1219">
        <v>91</v>
      </c>
      <c r="C1219" t="s">
        <v>2159</v>
      </c>
      <c r="D1219">
        <v>0</v>
      </c>
      <c r="E1219">
        <v>59</v>
      </c>
      <c r="F1219" t="s">
        <v>1188</v>
      </c>
      <c r="G1219">
        <f>36-16</f>
        <v>20</v>
      </c>
      <c r="H1219" t="s">
        <v>27</v>
      </c>
      <c r="I1219">
        <v>100</v>
      </c>
      <c r="K1219">
        <f t="shared" si="114"/>
        <v>171</v>
      </c>
      <c r="L1219" t="str">
        <f t="shared" si="115"/>
        <v>HG-171</v>
      </c>
      <c r="M1219">
        <f t="shared" si="116"/>
        <v>5.8999999999999998E-5</v>
      </c>
      <c r="N1219">
        <f t="shared" si="117"/>
        <v>11748.257297626193</v>
      </c>
      <c r="O1219" t="str">
        <f t="shared" si="118"/>
        <v>HG-1710.000059</v>
      </c>
      <c r="P1219" t="str">
        <f t="shared" si="119"/>
        <v/>
      </c>
    </row>
    <row r="1220" spans="1:16" x14ac:dyDescent="0.25">
      <c r="A1220">
        <v>80</v>
      </c>
      <c r="B1220">
        <v>92</v>
      </c>
      <c r="C1220" t="s">
        <v>2158</v>
      </c>
      <c r="D1220">
        <v>0</v>
      </c>
      <c r="E1220">
        <v>231</v>
      </c>
      <c r="F1220" t="s">
        <v>1188</v>
      </c>
      <c r="G1220">
        <v>9</v>
      </c>
      <c r="H1220" t="s">
        <v>27</v>
      </c>
      <c r="I1220">
        <v>100</v>
      </c>
      <c r="K1220">
        <f t="shared" si="114"/>
        <v>172</v>
      </c>
      <c r="L1220" t="str">
        <f t="shared" si="115"/>
        <v>HG-172</v>
      </c>
      <c r="M1220">
        <f t="shared" si="116"/>
        <v>2.3099999999999998E-4</v>
      </c>
      <c r="N1220">
        <f t="shared" si="117"/>
        <v>3000.6371452811486</v>
      </c>
      <c r="O1220" t="str">
        <f t="shared" si="118"/>
        <v>HG-1720.000231</v>
      </c>
      <c r="P1220" t="str">
        <f t="shared" si="119"/>
        <v/>
      </c>
    </row>
    <row r="1221" spans="1:16" x14ac:dyDescent="0.25">
      <c r="A1221">
        <v>80</v>
      </c>
      <c r="B1221">
        <v>93</v>
      </c>
      <c r="C1221" t="s">
        <v>2157</v>
      </c>
      <c r="D1221">
        <v>0</v>
      </c>
      <c r="E1221">
        <v>0.8</v>
      </c>
      <c r="F1221" t="s">
        <v>17</v>
      </c>
      <c r="G1221">
        <v>0.08</v>
      </c>
      <c r="H1221" t="s">
        <v>27</v>
      </c>
      <c r="I1221">
        <v>100</v>
      </c>
      <c r="K1221">
        <f t="shared" si="114"/>
        <v>173</v>
      </c>
      <c r="L1221" t="str">
        <f t="shared" si="115"/>
        <v>HG-173</v>
      </c>
      <c r="M1221">
        <f t="shared" si="116"/>
        <v>8.0000000000000004E-4</v>
      </c>
      <c r="N1221">
        <f t="shared" si="117"/>
        <v>866.43397569993158</v>
      </c>
      <c r="O1221" t="str">
        <f t="shared" si="118"/>
        <v>HG-1730.0008</v>
      </c>
      <c r="P1221" t="str">
        <f t="shared" si="119"/>
        <v/>
      </c>
    </row>
    <row r="1222" spans="1:16" x14ac:dyDescent="0.25">
      <c r="A1222">
        <v>80</v>
      </c>
      <c r="B1222">
        <v>94</v>
      </c>
      <c r="C1222" t="s">
        <v>2156</v>
      </c>
      <c r="D1222">
        <v>0</v>
      </c>
      <c r="E1222">
        <v>1.9</v>
      </c>
      <c r="F1222" t="s">
        <v>17</v>
      </c>
      <c r="G1222">
        <f>0.4-0.3</f>
        <v>0.10000000000000003</v>
      </c>
      <c r="H1222" t="s">
        <v>27</v>
      </c>
      <c r="I1222">
        <v>100</v>
      </c>
      <c r="K1222">
        <f t="shared" si="114"/>
        <v>174</v>
      </c>
      <c r="L1222" t="str">
        <f t="shared" si="115"/>
        <v>HG-174</v>
      </c>
      <c r="M1222">
        <f t="shared" si="116"/>
        <v>1.9E-3</v>
      </c>
      <c r="N1222">
        <f t="shared" si="117"/>
        <v>364.81430555786596</v>
      </c>
      <c r="O1222" t="str">
        <f t="shared" si="118"/>
        <v>HG-1740.0019</v>
      </c>
      <c r="P1222" t="str">
        <f t="shared" si="119"/>
        <v/>
      </c>
    </row>
    <row r="1223" spans="1:16" x14ac:dyDescent="0.25">
      <c r="A1223">
        <v>80</v>
      </c>
      <c r="B1223">
        <v>95</v>
      </c>
      <c r="C1223" t="s">
        <v>2163</v>
      </c>
      <c r="D1223">
        <v>0</v>
      </c>
      <c r="E1223">
        <v>10.199999999999999</v>
      </c>
      <c r="F1223" t="s">
        <v>17</v>
      </c>
      <c r="G1223">
        <v>0.3</v>
      </c>
      <c r="H1223" t="s">
        <v>27</v>
      </c>
      <c r="I1223">
        <v>100</v>
      </c>
      <c r="K1223">
        <f t="shared" si="114"/>
        <v>175</v>
      </c>
      <c r="L1223" t="str">
        <f t="shared" si="115"/>
        <v>HG-175</v>
      </c>
      <c r="M1223">
        <f t="shared" si="116"/>
        <v>1.0199999999999999E-2</v>
      </c>
      <c r="N1223">
        <f t="shared" si="117"/>
        <v>67.955605937249544</v>
      </c>
      <c r="O1223" t="str">
        <f t="shared" si="118"/>
        <v>HG-1750.0102</v>
      </c>
      <c r="P1223" t="str">
        <f t="shared" si="119"/>
        <v/>
      </c>
    </row>
    <row r="1224" spans="1:16" x14ac:dyDescent="0.25">
      <c r="A1224">
        <v>80</v>
      </c>
      <c r="B1224">
        <v>96</v>
      </c>
      <c r="C1224" t="s">
        <v>2162</v>
      </c>
      <c r="D1224">
        <v>0</v>
      </c>
      <c r="E1224">
        <v>20</v>
      </c>
      <c r="F1224" t="s">
        <v>17</v>
      </c>
      <c r="G1224">
        <v>2</v>
      </c>
      <c r="H1224" t="s">
        <v>27</v>
      </c>
      <c r="I1224">
        <v>94</v>
      </c>
      <c r="K1224">
        <f t="shared" si="114"/>
        <v>176</v>
      </c>
      <c r="L1224" t="str">
        <f t="shared" si="115"/>
        <v>HG-176</v>
      </c>
      <c r="M1224">
        <f t="shared" si="116"/>
        <v>0.02</v>
      </c>
      <c r="N1224">
        <f t="shared" si="117"/>
        <v>34.657359027997266</v>
      </c>
      <c r="O1224" t="str">
        <f t="shared" si="118"/>
        <v>HG-1760.02</v>
      </c>
      <c r="P1224" t="str">
        <f t="shared" si="119"/>
        <v/>
      </c>
    </row>
    <row r="1225" spans="1:16" x14ac:dyDescent="0.25">
      <c r="A1225">
        <v>80</v>
      </c>
      <c r="B1225">
        <v>97</v>
      </c>
      <c r="C1225" t="s">
        <v>2161</v>
      </c>
      <c r="D1225">
        <v>0</v>
      </c>
      <c r="E1225">
        <v>117</v>
      </c>
      <c r="F1225" t="s">
        <v>17</v>
      </c>
      <c r="G1225">
        <v>7</v>
      </c>
      <c r="H1225" t="s">
        <v>27</v>
      </c>
      <c r="I1225">
        <v>100</v>
      </c>
      <c r="K1225">
        <f t="shared" si="114"/>
        <v>177</v>
      </c>
      <c r="L1225" t="str">
        <f t="shared" si="115"/>
        <v>HG-177</v>
      </c>
      <c r="M1225">
        <f t="shared" si="116"/>
        <v>0.11700000000000001</v>
      </c>
      <c r="N1225">
        <f t="shared" si="117"/>
        <v>5.9243348765807289</v>
      </c>
      <c r="O1225" t="str">
        <f t="shared" si="118"/>
        <v>HG-1770.117</v>
      </c>
      <c r="P1225" t="str">
        <f t="shared" si="119"/>
        <v/>
      </c>
    </row>
    <row r="1226" spans="1:16" x14ac:dyDescent="0.25">
      <c r="A1226">
        <v>80</v>
      </c>
      <c r="B1226">
        <v>98</v>
      </c>
      <c r="C1226" t="s">
        <v>2160</v>
      </c>
      <c r="D1226">
        <v>0</v>
      </c>
      <c r="E1226">
        <v>266</v>
      </c>
      <c r="F1226" t="s">
        <v>17</v>
      </c>
      <c r="G1226">
        <v>2</v>
      </c>
      <c r="H1226" t="s">
        <v>27</v>
      </c>
      <c r="I1226">
        <v>89</v>
      </c>
      <c r="J1226">
        <v>4</v>
      </c>
      <c r="K1226">
        <f t="shared" si="114"/>
        <v>178</v>
      </c>
      <c r="L1226" t="str">
        <f t="shared" si="115"/>
        <v>HG-178</v>
      </c>
      <c r="M1226">
        <f t="shared" si="116"/>
        <v>0.26600000000000001</v>
      </c>
      <c r="N1226">
        <f t="shared" si="117"/>
        <v>2.6058164682704708</v>
      </c>
      <c r="O1226" t="str">
        <f t="shared" si="118"/>
        <v>HG-1780.266</v>
      </c>
      <c r="P1226" t="str">
        <f t="shared" si="119"/>
        <v/>
      </c>
    </row>
    <row r="1227" spans="1:16" x14ac:dyDescent="0.25">
      <c r="A1227">
        <v>80</v>
      </c>
      <c r="B1227">
        <v>99</v>
      </c>
      <c r="C1227" t="s">
        <v>2164</v>
      </c>
      <c r="D1227">
        <v>0</v>
      </c>
      <c r="E1227">
        <v>1.05</v>
      </c>
      <c r="F1227" t="s">
        <v>11</v>
      </c>
      <c r="G1227">
        <v>0.03</v>
      </c>
      <c r="H1227" t="s">
        <v>27</v>
      </c>
      <c r="I1227">
        <v>75</v>
      </c>
      <c r="J1227">
        <v>4</v>
      </c>
      <c r="K1227">
        <f t="shared" si="114"/>
        <v>179</v>
      </c>
      <c r="L1227" t="str">
        <f t="shared" si="115"/>
        <v>HG-179</v>
      </c>
      <c r="M1227">
        <f t="shared" si="116"/>
        <v>1.05</v>
      </c>
      <c r="N1227">
        <f t="shared" si="117"/>
        <v>0.6601401719618526</v>
      </c>
      <c r="O1227" t="str">
        <f t="shared" si="118"/>
        <v>HG-1791.05</v>
      </c>
      <c r="P1227" t="str">
        <f t="shared" si="119"/>
        <v/>
      </c>
    </row>
    <row r="1228" spans="1:16" x14ac:dyDescent="0.25">
      <c r="A1228">
        <v>80</v>
      </c>
      <c r="B1228">
        <v>100</v>
      </c>
      <c r="C1228" t="s">
        <v>2181</v>
      </c>
      <c r="D1228">
        <v>0</v>
      </c>
      <c r="E1228">
        <v>2.58</v>
      </c>
      <c r="F1228" t="s">
        <v>11</v>
      </c>
      <c r="G1228">
        <v>0.01</v>
      </c>
      <c r="H1228" t="s">
        <v>27</v>
      </c>
      <c r="I1228">
        <v>48</v>
      </c>
      <c r="J1228">
        <v>2</v>
      </c>
      <c r="K1228">
        <f t="shared" si="114"/>
        <v>180</v>
      </c>
      <c r="L1228" t="str">
        <f t="shared" si="115"/>
        <v>HG-180</v>
      </c>
      <c r="M1228">
        <f t="shared" si="116"/>
        <v>2.58</v>
      </c>
      <c r="N1228">
        <f t="shared" si="117"/>
        <v>0.26866169789145167</v>
      </c>
      <c r="O1228" t="str">
        <f t="shared" si="118"/>
        <v>HG-1802.58</v>
      </c>
      <c r="P1228" t="str">
        <f t="shared" si="119"/>
        <v/>
      </c>
    </row>
    <row r="1229" spans="1:16" x14ac:dyDescent="0.25">
      <c r="A1229">
        <v>80</v>
      </c>
      <c r="B1229">
        <v>101</v>
      </c>
      <c r="C1229" t="s">
        <v>2182</v>
      </c>
      <c r="D1229">
        <v>0</v>
      </c>
      <c r="E1229">
        <v>3.6</v>
      </c>
      <c r="F1229" t="s">
        <v>11</v>
      </c>
      <c r="G1229">
        <v>0.1</v>
      </c>
      <c r="H1229" t="s">
        <v>27</v>
      </c>
      <c r="I1229">
        <v>24</v>
      </c>
      <c r="J1229">
        <v>2</v>
      </c>
      <c r="K1229">
        <f t="shared" si="114"/>
        <v>181</v>
      </c>
      <c r="L1229" t="str">
        <f t="shared" si="115"/>
        <v>HG-181</v>
      </c>
      <c r="M1229">
        <f t="shared" si="116"/>
        <v>3.6</v>
      </c>
      <c r="N1229">
        <f t="shared" si="117"/>
        <v>0.19254088348887369</v>
      </c>
      <c r="O1229" t="str">
        <f t="shared" si="118"/>
        <v>HG-1813.6</v>
      </c>
      <c r="P1229" t="str">
        <f t="shared" si="119"/>
        <v/>
      </c>
    </row>
    <row r="1230" spans="1:16" x14ac:dyDescent="0.25">
      <c r="A1230">
        <v>80</v>
      </c>
      <c r="B1230">
        <v>102</v>
      </c>
      <c r="C1230" t="s">
        <v>2183</v>
      </c>
      <c r="D1230">
        <v>0</v>
      </c>
      <c r="E1230">
        <v>10.88</v>
      </c>
      <c r="F1230" t="s">
        <v>11</v>
      </c>
      <c r="G1230">
        <v>0.08</v>
      </c>
      <c r="H1230" t="s">
        <v>27</v>
      </c>
      <c r="I1230">
        <v>13.8</v>
      </c>
      <c r="J1230">
        <v>0.9</v>
      </c>
      <c r="K1230">
        <f t="shared" si="114"/>
        <v>182</v>
      </c>
      <c r="L1230" t="str">
        <f t="shared" si="115"/>
        <v>HG-182</v>
      </c>
      <c r="M1230">
        <f t="shared" si="116"/>
        <v>10.88</v>
      </c>
      <c r="N1230">
        <f t="shared" si="117"/>
        <v>6.3708380566171438E-2</v>
      </c>
      <c r="O1230" t="str">
        <f t="shared" si="118"/>
        <v>HG-18210.88</v>
      </c>
      <c r="P1230" t="str">
        <f t="shared" si="119"/>
        <v/>
      </c>
    </row>
    <row r="1231" spans="1:16" x14ac:dyDescent="0.25">
      <c r="A1231">
        <v>80</v>
      </c>
      <c r="B1231">
        <v>103</v>
      </c>
      <c r="C1231" t="s">
        <v>2165</v>
      </c>
      <c r="D1231">
        <v>0</v>
      </c>
      <c r="E1231">
        <v>8.9</v>
      </c>
      <c r="F1231" t="s">
        <v>11</v>
      </c>
      <c r="G1231">
        <v>0.2</v>
      </c>
      <c r="H1231" t="s">
        <v>27</v>
      </c>
      <c r="I1231">
        <v>23.6</v>
      </c>
      <c r="J1231">
        <v>0.6</v>
      </c>
      <c r="K1231">
        <f t="shared" si="114"/>
        <v>183</v>
      </c>
      <c r="L1231" t="str">
        <f t="shared" si="115"/>
        <v>HG-183</v>
      </c>
      <c r="M1231">
        <f t="shared" si="116"/>
        <v>8.9</v>
      </c>
      <c r="N1231">
        <f t="shared" si="117"/>
        <v>7.7881705680892727E-2</v>
      </c>
      <c r="O1231" t="str">
        <f t="shared" si="118"/>
        <v>HG-1838.9</v>
      </c>
      <c r="P1231" t="str">
        <f t="shared" si="119"/>
        <v/>
      </c>
    </row>
    <row r="1232" spans="1:16" x14ac:dyDescent="0.25">
      <c r="A1232">
        <v>80</v>
      </c>
      <c r="B1232">
        <v>104</v>
      </c>
      <c r="C1232" t="s">
        <v>2166</v>
      </c>
      <c r="D1232">
        <v>0</v>
      </c>
      <c r="E1232">
        <v>30.9</v>
      </c>
      <c r="F1232" t="s">
        <v>11</v>
      </c>
      <c r="G1232">
        <v>0.3</v>
      </c>
      <c r="H1232" t="s">
        <v>36</v>
      </c>
      <c r="I1232">
        <v>98.89</v>
      </c>
      <c r="J1232">
        <v>0.06</v>
      </c>
      <c r="K1232">
        <f t="shared" si="114"/>
        <v>184</v>
      </c>
      <c r="L1232" t="str">
        <f t="shared" si="115"/>
        <v>HG-184</v>
      </c>
      <c r="M1232">
        <f t="shared" si="116"/>
        <v>30.9</v>
      </c>
      <c r="N1232">
        <f t="shared" si="117"/>
        <v>2.2431947590936741E-2</v>
      </c>
      <c r="O1232" t="str">
        <f t="shared" si="118"/>
        <v>HG-18430.9</v>
      </c>
      <c r="P1232" t="str">
        <f t="shared" si="119"/>
        <v/>
      </c>
    </row>
    <row r="1233" spans="1:16" x14ac:dyDescent="0.25">
      <c r="A1233">
        <v>80</v>
      </c>
      <c r="B1233">
        <v>105</v>
      </c>
      <c r="C1233" t="s">
        <v>2167</v>
      </c>
      <c r="D1233">
        <v>0</v>
      </c>
      <c r="E1233">
        <v>48.2</v>
      </c>
      <c r="F1233" t="s">
        <v>11</v>
      </c>
      <c r="G1233">
        <v>1.5</v>
      </c>
      <c r="H1233" t="s">
        <v>36</v>
      </c>
      <c r="I1233">
        <v>94</v>
      </c>
      <c r="J1233">
        <v>1</v>
      </c>
      <c r="K1233">
        <f t="shared" si="114"/>
        <v>185</v>
      </c>
      <c r="L1233" t="str">
        <f t="shared" si="115"/>
        <v>HG-185</v>
      </c>
      <c r="M1233">
        <f t="shared" si="116"/>
        <v>48.2</v>
      </c>
      <c r="N1233">
        <f t="shared" si="117"/>
        <v>1.4380646899583927E-2</v>
      </c>
      <c r="O1233" t="str">
        <f t="shared" si="118"/>
        <v>HG-18548.2</v>
      </c>
      <c r="P1233" t="str">
        <f t="shared" si="119"/>
        <v/>
      </c>
    </row>
    <row r="1234" spans="1:16" x14ac:dyDescent="0.25">
      <c r="A1234">
        <v>80</v>
      </c>
      <c r="B1234">
        <v>105</v>
      </c>
      <c r="C1234" t="s">
        <v>2167</v>
      </c>
      <c r="D1234">
        <v>0.1037</v>
      </c>
      <c r="E1234">
        <v>29</v>
      </c>
      <c r="F1234" t="s">
        <v>11</v>
      </c>
      <c r="G1234">
        <v>3</v>
      </c>
      <c r="H1234" t="s">
        <v>77</v>
      </c>
      <c r="I1234">
        <v>58</v>
      </c>
      <c r="J1234">
        <v>7</v>
      </c>
      <c r="K1234">
        <f t="shared" si="114"/>
        <v>185</v>
      </c>
      <c r="L1234" t="str">
        <f t="shared" si="115"/>
        <v>HG-185M</v>
      </c>
      <c r="M1234">
        <f t="shared" si="116"/>
        <v>29</v>
      </c>
      <c r="N1234">
        <f t="shared" si="117"/>
        <v>2.3901626915860182E-2</v>
      </c>
      <c r="O1234" t="str">
        <f t="shared" si="118"/>
        <v>HG-185M29</v>
      </c>
      <c r="P1234" t="str">
        <f t="shared" si="119"/>
        <v/>
      </c>
    </row>
    <row r="1235" spans="1:16" x14ac:dyDescent="0.25">
      <c r="A1235">
        <v>80</v>
      </c>
      <c r="B1235">
        <v>106</v>
      </c>
      <c r="C1235" t="s">
        <v>2168</v>
      </c>
      <c r="D1235">
        <v>0</v>
      </c>
      <c r="E1235">
        <v>1.38</v>
      </c>
      <c r="F1235" t="s">
        <v>43</v>
      </c>
      <c r="G1235">
        <v>0.06</v>
      </c>
      <c r="H1235" t="s">
        <v>36</v>
      </c>
      <c r="I1235">
        <v>99.983999999999995</v>
      </c>
      <c r="J1235">
        <v>5.0000000000000001E-3</v>
      </c>
      <c r="K1235">
        <f t="shared" si="114"/>
        <v>186</v>
      </c>
      <c r="L1235" t="str">
        <f t="shared" si="115"/>
        <v>HG-186</v>
      </c>
      <c r="M1235">
        <f t="shared" si="116"/>
        <v>82.8</v>
      </c>
      <c r="N1235">
        <f t="shared" si="117"/>
        <v>8.3713427603858137E-3</v>
      </c>
      <c r="O1235" t="str">
        <f t="shared" si="118"/>
        <v>HG-18682.8</v>
      </c>
      <c r="P1235" t="str">
        <f t="shared" si="119"/>
        <v/>
      </c>
    </row>
    <row r="1236" spans="1:16" x14ac:dyDescent="0.25">
      <c r="A1236">
        <v>80</v>
      </c>
      <c r="B1236">
        <v>107</v>
      </c>
      <c r="C1236" t="s">
        <v>2169</v>
      </c>
      <c r="D1236">
        <v>0</v>
      </c>
      <c r="E1236">
        <v>1.9</v>
      </c>
      <c r="F1236" t="s">
        <v>43</v>
      </c>
      <c r="G1236">
        <v>0.3</v>
      </c>
      <c r="H1236" t="s">
        <v>36</v>
      </c>
      <c r="I1236">
        <v>100</v>
      </c>
      <c r="K1236">
        <f t="shared" si="114"/>
        <v>187</v>
      </c>
      <c r="L1236" t="str">
        <f t="shared" si="115"/>
        <v>HG-187</v>
      </c>
      <c r="M1236">
        <f t="shared" si="116"/>
        <v>114</v>
      </c>
      <c r="N1236">
        <f t="shared" si="117"/>
        <v>6.0802384259644321E-3</v>
      </c>
      <c r="O1236" t="str">
        <f t="shared" si="118"/>
        <v>HG-187114</v>
      </c>
      <c r="P1236" t="str">
        <f t="shared" si="119"/>
        <v/>
      </c>
    </row>
    <row r="1237" spans="1:16" x14ac:dyDescent="0.25">
      <c r="A1237">
        <v>80</v>
      </c>
      <c r="B1237">
        <v>107</v>
      </c>
      <c r="C1237" t="s">
        <v>2169</v>
      </c>
      <c r="D1237" t="s">
        <v>70</v>
      </c>
      <c r="E1237">
        <v>2.4</v>
      </c>
      <c r="F1237" t="s">
        <v>43</v>
      </c>
      <c r="G1237">
        <v>0.3</v>
      </c>
      <c r="H1237" t="s">
        <v>36</v>
      </c>
      <c r="I1237">
        <v>100</v>
      </c>
      <c r="K1237">
        <f t="shared" si="114"/>
        <v>187</v>
      </c>
      <c r="L1237" t="str">
        <f t="shared" si="115"/>
        <v>HG-187</v>
      </c>
      <c r="M1237">
        <f t="shared" si="116"/>
        <v>144</v>
      </c>
      <c r="N1237">
        <f t="shared" si="117"/>
        <v>4.8135220872218424E-3</v>
      </c>
      <c r="O1237" t="str">
        <f t="shared" si="118"/>
        <v>HG-187144</v>
      </c>
      <c r="P1237" t="str">
        <f t="shared" si="119"/>
        <v/>
      </c>
    </row>
    <row r="1238" spans="1:16" x14ac:dyDescent="0.25">
      <c r="A1238">
        <v>80</v>
      </c>
      <c r="B1238">
        <v>108</v>
      </c>
      <c r="C1238" t="s">
        <v>2170</v>
      </c>
      <c r="D1238">
        <v>0</v>
      </c>
      <c r="E1238">
        <v>3.25</v>
      </c>
      <c r="F1238" t="s">
        <v>43</v>
      </c>
      <c r="G1238">
        <v>0.15</v>
      </c>
      <c r="H1238" t="s">
        <v>36</v>
      </c>
      <c r="I1238">
        <v>99.999962999999994</v>
      </c>
      <c r="J1238">
        <v>7.9999999999999996E-6</v>
      </c>
      <c r="K1238">
        <f t="shared" si="114"/>
        <v>188</v>
      </c>
      <c r="L1238" t="str">
        <f t="shared" si="115"/>
        <v>HG-188</v>
      </c>
      <c r="M1238">
        <f t="shared" si="116"/>
        <v>195</v>
      </c>
      <c r="N1238">
        <f t="shared" si="117"/>
        <v>3.5546009259484375E-3</v>
      </c>
      <c r="O1238" t="str">
        <f t="shared" si="118"/>
        <v>HG-188195</v>
      </c>
      <c r="P1238" t="str">
        <f t="shared" si="119"/>
        <v/>
      </c>
    </row>
    <row r="1239" spans="1:16" x14ac:dyDescent="0.25">
      <c r="A1239">
        <v>80</v>
      </c>
      <c r="B1239">
        <v>109</v>
      </c>
      <c r="C1239" t="s">
        <v>2171</v>
      </c>
      <c r="D1239">
        <v>0</v>
      </c>
      <c r="E1239">
        <v>8</v>
      </c>
      <c r="F1239" t="s">
        <v>43</v>
      </c>
      <c r="G1239">
        <v>0.5</v>
      </c>
      <c r="H1239" t="s">
        <v>36</v>
      </c>
      <c r="I1239">
        <v>100</v>
      </c>
      <c r="K1239">
        <f t="shared" si="114"/>
        <v>189</v>
      </c>
      <c r="L1239" t="str">
        <f t="shared" si="115"/>
        <v>HG-189</v>
      </c>
      <c r="M1239">
        <f t="shared" si="116"/>
        <v>480</v>
      </c>
      <c r="N1239">
        <f t="shared" si="117"/>
        <v>1.4440566261665526E-3</v>
      </c>
      <c r="O1239" t="str">
        <f t="shared" si="118"/>
        <v>HG-189480</v>
      </c>
      <c r="P1239" t="str">
        <f t="shared" si="119"/>
        <v/>
      </c>
    </row>
    <row r="1240" spans="1:16" x14ac:dyDescent="0.25">
      <c r="A1240">
        <v>80</v>
      </c>
      <c r="B1240">
        <v>109</v>
      </c>
      <c r="C1240" t="s">
        <v>2171</v>
      </c>
      <c r="D1240">
        <v>0.08</v>
      </c>
      <c r="E1240">
        <v>8.6</v>
      </c>
      <c r="F1240" t="s">
        <v>43</v>
      </c>
      <c r="G1240">
        <v>0.1</v>
      </c>
      <c r="H1240" t="s">
        <v>36</v>
      </c>
      <c r="I1240">
        <v>100</v>
      </c>
      <c r="K1240">
        <f t="shared" si="114"/>
        <v>189</v>
      </c>
      <c r="L1240" t="str">
        <f t="shared" si="115"/>
        <v>HG-189</v>
      </c>
      <c r="M1240">
        <f t="shared" si="116"/>
        <v>516</v>
      </c>
      <c r="N1240">
        <f t="shared" si="117"/>
        <v>1.3433084894572582E-3</v>
      </c>
      <c r="O1240" t="str">
        <f t="shared" si="118"/>
        <v>HG-189516</v>
      </c>
      <c r="P1240" t="str">
        <f t="shared" si="119"/>
        <v/>
      </c>
    </row>
    <row r="1241" spans="1:16" x14ac:dyDescent="0.25">
      <c r="A1241">
        <v>80</v>
      </c>
      <c r="B1241">
        <v>110</v>
      </c>
      <c r="C1241" t="s">
        <v>2172</v>
      </c>
      <c r="D1241">
        <v>0</v>
      </c>
      <c r="E1241">
        <v>20</v>
      </c>
      <c r="F1241" t="s">
        <v>43</v>
      </c>
      <c r="G1241">
        <v>0.5</v>
      </c>
      <c r="H1241" t="s">
        <v>36</v>
      </c>
      <c r="I1241">
        <v>100</v>
      </c>
      <c r="K1241">
        <f t="shared" si="114"/>
        <v>190</v>
      </c>
      <c r="L1241" t="str">
        <f t="shared" si="115"/>
        <v>HG-190</v>
      </c>
      <c r="M1241">
        <f t="shared" si="116"/>
        <v>1200</v>
      </c>
      <c r="N1241">
        <f t="shared" si="117"/>
        <v>5.7762265046662107E-4</v>
      </c>
      <c r="O1241" t="str">
        <f t="shared" si="118"/>
        <v>HG-1901200</v>
      </c>
      <c r="P1241" t="str">
        <f t="shared" si="119"/>
        <v/>
      </c>
    </row>
    <row r="1242" spans="1:16" x14ac:dyDescent="0.25">
      <c r="A1242">
        <v>80</v>
      </c>
      <c r="B1242">
        <v>111</v>
      </c>
      <c r="C1242" t="s">
        <v>2173</v>
      </c>
      <c r="D1242">
        <v>0</v>
      </c>
      <c r="E1242">
        <v>49</v>
      </c>
      <c r="F1242" t="s">
        <v>43</v>
      </c>
      <c r="G1242">
        <v>10</v>
      </c>
      <c r="H1242" t="s">
        <v>36</v>
      </c>
      <c r="I1242">
        <v>100</v>
      </c>
      <c r="K1242">
        <f t="shared" si="114"/>
        <v>191</v>
      </c>
      <c r="L1242" t="str">
        <f t="shared" si="115"/>
        <v>HG-191</v>
      </c>
      <c r="M1242">
        <f t="shared" si="116"/>
        <v>2940</v>
      </c>
      <c r="N1242">
        <f t="shared" si="117"/>
        <v>2.3576434712923309E-4</v>
      </c>
      <c r="O1242" t="str">
        <f t="shared" si="118"/>
        <v>HG-1912940</v>
      </c>
      <c r="P1242" t="str">
        <f t="shared" si="119"/>
        <v/>
      </c>
    </row>
    <row r="1243" spans="1:16" x14ac:dyDescent="0.25">
      <c r="A1243">
        <v>80</v>
      </c>
      <c r="B1243">
        <v>111</v>
      </c>
      <c r="C1243" t="s">
        <v>2173</v>
      </c>
      <c r="D1243">
        <v>0.128</v>
      </c>
      <c r="E1243">
        <v>50.8</v>
      </c>
      <c r="F1243" t="s">
        <v>43</v>
      </c>
      <c r="G1243">
        <v>1.5</v>
      </c>
      <c r="H1243" t="s">
        <v>36</v>
      </c>
      <c r="I1243">
        <v>100</v>
      </c>
      <c r="K1243">
        <f t="shared" si="114"/>
        <v>191</v>
      </c>
      <c r="L1243" t="str">
        <f t="shared" si="115"/>
        <v>HG-191</v>
      </c>
      <c r="M1243">
        <f t="shared" si="116"/>
        <v>3048</v>
      </c>
      <c r="N1243">
        <f t="shared" si="117"/>
        <v>2.2741049230969333E-4</v>
      </c>
      <c r="O1243" t="str">
        <f t="shared" si="118"/>
        <v>HG-1913048</v>
      </c>
      <c r="P1243" t="str">
        <f t="shared" si="119"/>
        <v/>
      </c>
    </row>
    <row r="1244" spans="1:16" x14ac:dyDescent="0.25">
      <c r="A1244">
        <v>80</v>
      </c>
      <c r="B1244">
        <v>112</v>
      </c>
      <c r="C1244" t="s">
        <v>2174</v>
      </c>
      <c r="D1244">
        <v>0</v>
      </c>
      <c r="E1244">
        <v>4.8499999999999996</v>
      </c>
      <c r="F1244" t="s">
        <v>109</v>
      </c>
      <c r="G1244">
        <v>0.2</v>
      </c>
      <c r="H1244" t="s">
        <v>26</v>
      </c>
      <c r="I1244">
        <v>100</v>
      </c>
      <c r="K1244">
        <f t="shared" si="114"/>
        <v>192</v>
      </c>
      <c r="L1244" t="str">
        <f t="shared" si="115"/>
        <v>HG-192</v>
      </c>
      <c r="M1244">
        <f t="shared" si="116"/>
        <v>17460</v>
      </c>
      <c r="N1244">
        <f t="shared" si="117"/>
        <v>3.9699151234819319E-5</v>
      </c>
      <c r="O1244" t="str">
        <f t="shared" si="118"/>
        <v>HG-19217460</v>
      </c>
      <c r="P1244" t="str">
        <f t="shared" si="119"/>
        <v/>
      </c>
    </row>
    <row r="1245" spans="1:16" x14ac:dyDescent="0.25">
      <c r="A1245">
        <v>80</v>
      </c>
      <c r="B1245">
        <v>113</v>
      </c>
      <c r="C1245" t="s">
        <v>2175</v>
      </c>
      <c r="D1245">
        <v>0</v>
      </c>
      <c r="E1245">
        <v>3.8</v>
      </c>
      <c r="F1245" t="s">
        <v>109</v>
      </c>
      <c r="G1245">
        <v>0.15</v>
      </c>
      <c r="H1245" t="s">
        <v>36</v>
      </c>
      <c r="I1245">
        <v>100</v>
      </c>
      <c r="K1245">
        <f t="shared" si="114"/>
        <v>193</v>
      </c>
      <c r="L1245" t="str">
        <f t="shared" si="115"/>
        <v>HG-193</v>
      </c>
      <c r="M1245">
        <f t="shared" si="116"/>
        <v>13680</v>
      </c>
      <c r="N1245">
        <f t="shared" si="117"/>
        <v>5.0668653549703603E-5</v>
      </c>
      <c r="O1245" t="str">
        <f t="shared" si="118"/>
        <v>HG-19313680</v>
      </c>
      <c r="P1245" t="str">
        <f t="shared" si="119"/>
        <v/>
      </c>
    </row>
    <row r="1246" spans="1:16" x14ac:dyDescent="0.25">
      <c r="A1246">
        <v>80</v>
      </c>
      <c r="B1246">
        <v>113</v>
      </c>
      <c r="C1246" t="s">
        <v>2175</v>
      </c>
      <c r="D1246">
        <v>0.14076</v>
      </c>
      <c r="E1246">
        <v>11.1</v>
      </c>
      <c r="F1246" t="s">
        <v>109</v>
      </c>
      <c r="G1246">
        <v>0.5</v>
      </c>
      <c r="H1246" t="s">
        <v>77</v>
      </c>
      <c r="I1246">
        <v>7.2</v>
      </c>
      <c r="J1246">
        <v>0.5</v>
      </c>
      <c r="K1246">
        <f t="shared" si="114"/>
        <v>193</v>
      </c>
      <c r="L1246" t="str">
        <f t="shared" si="115"/>
        <v>HG-193M</v>
      </c>
      <c r="M1246">
        <f t="shared" si="116"/>
        <v>39960</v>
      </c>
      <c r="N1246">
        <f t="shared" si="117"/>
        <v>1.7346025539538169E-5</v>
      </c>
      <c r="O1246" t="str">
        <f t="shared" si="118"/>
        <v>HG-193M39960</v>
      </c>
      <c r="P1246" t="str">
        <f t="shared" si="119"/>
        <v/>
      </c>
    </row>
    <row r="1247" spans="1:16" x14ac:dyDescent="0.25">
      <c r="A1247">
        <v>80</v>
      </c>
      <c r="B1247">
        <v>114</v>
      </c>
      <c r="C1247" t="s">
        <v>2176</v>
      </c>
      <c r="D1247">
        <v>0</v>
      </c>
      <c r="E1247">
        <v>447</v>
      </c>
      <c r="F1247" t="s">
        <v>14</v>
      </c>
      <c r="G1247">
        <v>52</v>
      </c>
      <c r="H1247" t="s">
        <v>26</v>
      </c>
      <c r="I1247">
        <v>100</v>
      </c>
      <c r="K1247">
        <f t="shared" si="114"/>
        <v>194</v>
      </c>
      <c r="L1247" t="str">
        <f t="shared" si="115"/>
        <v>HG-194</v>
      </c>
      <c r="M1247">
        <f t="shared" si="116"/>
        <v>14106247200</v>
      </c>
      <c r="N1247">
        <f t="shared" si="117"/>
        <v>4.9137603413042787E-11</v>
      </c>
      <c r="O1247" t="str">
        <f t="shared" si="118"/>
        <v>HG-19414106247200</v>
      </c>
      <c r="P1247" t="str">
        <f t="shared" si="119"/>
        <v/>
      </c>
    </row>
    <row r="1248" spans="1:16" x14ac:dyDescent="0.25">
      <c r="A1248">
        <v>80</v>
      </c>
      <c r="B1248">
        <v>115</v>
      </c>
      <c r="C1248" t="s">
        <v>2177</v>
      </c>
      <c r="D1248">
        <v>0</v>
      </c>
      <c r="E1248">
        <v>10.68</v>
      </c>
      <c r="F1248" t="s">
        <v>109</v>
      </c>
      <c r="G1248">
        <v>0.16</v>
      </c>
      <c r="H1248" t="s">
        <v>36</v>
      </c>
      <c r="I1248">
        <v>100</v>
      </c>
      <c r="K1248">
        <f t="shared" si="114"/>
        <v>195</v>
      </c>
      <c r="L1248" t="str">
        <f t="shared" si="115"/>
        <v>HG-195</v>
      </c>
      <c r="M1248">
        <f t="shared" si="116"/>
        <v>38448</v>
      </c>
      <c r="N1248">
        <f t="shared" si="117"/>
        <v>1.802817261131776E-5</v>
      </c>
      <c r="O1248" t="str">
        <f t="shared" si="118"/>
        <v>HG-19538448</v>
      </c>
      <c r="P1248" t="str">
        <f t="shared" si="119"/>
        <v/>
      </c>
    </row>
    <row r="1249" spans="1:16" x14ac:dyDescent="0.25">
      <c r="A1249">
        <v>80</v>
      </c>
      <c r="B1249">
        <v>115</v>
      </c>
      <c r="C1249" t="s">
        <v>2177</v>
      </c>
      <c r="D1249">
        <v>0.17607</v>
      </c>
      <c r="E1249">
        <v>41.6</v>
      </c>
      <c r="F1249" t="s">
        <v>109</v>
      </c>
      <c r="G1249">
        <v>0.2</v>
      </c>
      <c r="H1249" t="s">
        <v>77</v>
      </c>
      <c r="I1249">
        <v>54.2</v>
      </c>
      <c r="J1249">
        <v>2</v>
      </c>
      <c r="K1249">
        <f t="shared" si="114"/>
        <v>195</v>
      </c>
      <c r="L1249" t="str">
        <f t="shared" si="115"/>
        <v>HG-195M</v>
      </c>
      <c r="M1249">
        <f t="shared" si="116"/>
        <v>149760</v>
      </c>
      <c r="N1249">
        <f t="shared" si="117"/>
        <v>4.6283866223286941E-6</v>
      </c>
      <c r="O1249" t="str">
        <f t="shared" si="118"/>
        <v>HG-195M149760</v>
      </c>
      <c r="P1249" t="str">
        <f t="shared" si="119"/>
        <v/>
      </c>
    </row>
    <row r="1250" spans="1:16" x14ac:dyDescent="0.25">
      <c r="A1250">
        <v>80</v>
      </c>
      <c r="B1250">
        <v>117</v>
      </c>
      <c r="C1250" t="s">
        <v>2178</v>
      </c>
      <c r="D1250">
        <v>0</v>
      </c>
      <c r="E1250">
        <v>64.959999999999994</v>
      </c>
      <c r="F1250" t="s">
        <v>109</v>
      </c>
      <c r="G1250">
        <v>7.0000000000000007E-2</v>
      </c>
      <c r="H1250" t="s">
        <v>36</v>
      </c>
      <c r="I1250">
        <v>100</v>
      </c>
      <c r="K1250">
        <f t="shared" si="114"/>
        <v>197</v>
      </c>
      <c r="L1250" t="str">
        <f t="shared" si="115"/>
        <v>HG-197</v>
      </c>
      <c r="M1250">
        <f t="shared" si="116"/>
        <v>233855.99999999997</v>
      </c>
      <c r="N1250">
        <f t="shared" si="117"/>
        <v>2.963991433018376E-6</v>
      </c>
      <c r="O1250" t="str">
        <f t="shared" si="118"/>
        <v>HG-197233856</v>
      </c>
      <c r="P1250" t="str">
        <f t="shared" si="119"/>
        <v/>
      </c>
    </row>
    <row r="1251" spans="1:16" x14ac:dyDescent="0.25">
      <c r="A1251">
        <v>80</v>
      </c>
      <c r="B1251">
        <v>117</v>
      </c>
      <c r="C1251" t="s">
        <v>2178</v>
      </c>
      <c r="D1251">
        <v>0.29892999999999997</v>
      </c>
      <c r="E1251">
        <v>23.82</v>
      </c>
      <c r="F1251" t="s">
        <v>109</v>
      </c>
      <c r="G1251">
        <v>0.04</v>
      </c>
      <c r="H1251" t="s">
        <v>77</v>
      </c>
      <c r="I1251">
        <v>94.68</v>
      </c>
      <c r="J1251">
        <v>0.09</v>
      </c>
      <c r="K1251">
        <f t="shared" si="114"/>
        <v>197</v>
      </c>
      <c r="L1251" t="str">
        <f t="shared" si="115"/>
        <v>HG-197M</v>
      </c>
      <c r="M1251">
        <f t="shared" si="116"/>
        <v>85752</v>
      </c>
      <c r="N1251">
        <f t="shared" si="117"/>
        <v>8.0831605159056959E-6</v>
      </c>
      <c r="O1251" t="str">
        <f t="shared" si="118"/>
        <v>HG-197M85752</v>
      </c>
      <c r="P1251" t="str">
        <f t="shared" si="119"/>
        <v/>
      </c>
    </row>
    <row r="1252" spans="1:16" x14ac:dyDescent="0.25">
      <c r="A1252">
        <v>80</v>
      </c>
      <c r="B1252">
        <v>119</v>
      </c>
      <c r="C1252" t="s">
        <v>2179</v>
      </c>
      <c r="D1252">
        <v>0.53247999999999995</v>
      </c>
      <c r="E1252">
        <v>42.66</v>
      </c>
      <c r="F1252" t="s">
        <v>43</v>
      </c>
      <c r="G1252">
        <v>0.08</v>
      </c>
      <c r="H1252" t="s">
        <v>77</v>
      </c>
      <c r="I1252">
        <v>100</v>
      </c>
      <c r="K1252">
        <f t="shared" si="114"/>
        <v>199</v>
      </c>
      <c r="L1252" t="str">
        <f t="shared" si="115"/>
        <v>HG-199M</v>
      </c>
      <c r="M1252">
        <f t="shared" si="116"/>
        <v>2559.6</v>
      </c>
      <c r="N1252">
        <f t="shared" si="117"/>
        <v>2.7080293036409804E-4</v>
      </c>
      <c r="O1252" t="str">
        <f t="shared" si="118"/>
        <v>HG-199M2559.6</v>
      </c>
      <c r="P1252" t="str">
        <f t="shared" si="119"/>
        <v/>
      </c>
    </row>
    <row r="1253" spans="1:16" x14ac:dyDescent="0.25">
      <c r="A1253">
        <v>80</v>
      </c>
      <c r="B1253">
        <v>123</v>
      </c>
      <c r="C1253" t="s">
        <v>2180</v>
      </c>
      <c r="D1253">
        <v>0</v>
      </c>
      <c r="E1253">
        <v>46.612000000000002</v>
      </c>
      <c r="F1253" t="s">
        <v>25</v>
      </c>
      <c r="G1253">
        <v>1.0999999999999999E-2</v>
      </c>
      <c r="H1253" t="s">
        <v>12</v>
      </c>
      <c r="I1253">
        <v>100</v>
      </c>
      <c r="K1253">
        <f t="shared" si="114"/>
        <v>203</v>
      </c>
      <c r="L1253" t="str">
        <f t="shared" si="115"/>
        <v>HG-203</v>
      </c>
      <c r="M1253">
        <f t="shared" si="116"/>
        <v>4027276.8000000003</v>
      </c>
      <c r="N1253">
        <f t="shared" si="117"/>
        <v>1.7211312134292464E-7</v>
      </c>
      <c r="O1253" t="str">
        <f t="shared" si="118"/>
        <v>HG-2034027276.8</v>
      </c>
      <c r="P1253" t="str">
        <f t="shared" si="119"/>
        <v/>
      </c>
    </row>
    <row r="1254" spans="1:16" x14ac:dyDescent="0.25">
      <c r="A1254">
        <v>80</v>
      </c>
      <c r="B1254">
        <v>125</v>
      </c>
      <c r="C1254" t="s">
        <v>2184</v>
      </c>
      <c r="D1254">
        <v>0</v>
      </c>
      <c r="E1254">
        <v>5.0999999999999996</v>
      </c>
      <c r="F1254" t="s">
        <v>43</v>
      </c>
      <c r="G1254">
        <v>0.1</v>
      </c>
      <c r="H1254" t="s">
        <v>12</v>
      </c>
      <c r="I1254">
        <v>100</v>
      </c>
      <c r="K1254">
        <f t="shared" si="114"/>
        <v>205</v>
      </c>
      <c r="L1254" t="str">
        <f t="shared" si="115"/>
        <v>HG-205</v>
      </c>
      <c r="M1254">
        <f t="shared" si="116"/>
        <v>306</v>
      </c>
      <c r="N1254">
        <f t="shared" si="117"/>
        <v>2.2651868645749847E-3</v>
      </c>
      <c r="O1254" t="str">
        <f t="shared" si="118"/>
        <v>HG-205306</v>
      </c>
      <c r="P1254" t="str">
        <f t="shared" si="119"/>
        <v/>
      </c>
    </row>
    <row r="1255" spans="1:16" x14ac:dyDescent="0.25">
      <c r="A1255">
        <v>80</v>
      </c>
      <c r="B1255">
        <v>126</v>
      </c>
      <c r="C1255" t="s">
        <v>2185</v>
      </c>
      <c r="D1255">
        <v>0</v>
      </c>
      <c r="E1255">
        <v>8.32</v>
      </c>
      <c r="F1255" t="s">
        <v>43</v>
      </c>
      <c r="G1255">
        <v>0.12</v>
      </c>
      <c r="H1255" t="s">
        <v>12</v>
      </c>
      <c r="I1255">
        <v>100</v>
      </c>
      <c r="K1255">
        <f t="shared" si="114"/>
        <v>206</v>
      </c>
      <c r="L1255" t="str">
        <f t="shared" si="115"/>
        <v>HG-206</v>
      </c>
      <c r="M1255">
        <f t="shared" si="116"/>
        <v>499.20000000000005</v>
      </c>
      <c r="N1255">
        <f t="shared" si="117"/>
        <v>1.3885159866986081E-3</v>
      </c>
      <c r="O1255" t="str">
        <f t="shared" si="118"/>
        <v>HG-206499.2</v>
      </c>
      <c r="P1255" t="str">
        <f t="shared" si="119"/>
        <v/>
      </c>
    </row>
    <row r="1256" spans="1:16" x14ac:dyDescent="0.25">
      <c r="A1256">
        <v>80</v>
      </c>
      <c r="B1256">
        <v>127</v>
      </c>
      <c r="C1256" t="s">
        <v>2186</v>
      </c>
      <c r="D1256">
        <v>0</v>
      </c>
      <c r="E1256">
        <v>2.9</v>
      </c>
      <c r="F1256" t="s">
        <v>43</v>
      </c>
      <c r="G1256">
        <v>0.2</v>
      </c>
      <c r="H1256" t="s">
        <v>12</v>
      </c>
      <c r="I1256">
        <v>100</v>
      </c>
      <c r="K1256">
        <f t="shared" si="114"/>
        <v>207</v>
      </c>
      <c r="L1256" t="str">
        <f t="shared" si="115"/>
        <v>HG-207</v>
      </c>
      <c r="M1256">
        <f t="shared" si="116"/>
        <v>174</v>
      </c>
      <c r="N1256">
        <f t="shared" si="117"/>
        <v>3.9836044859766972E-3</v>
      </c>
      <c r="O1256" t="str">
        <f t="shared" si="118"/>
        <v>HG-207174</v>
      </c>
      <c r="P1256" t="str">
        <f t="shared" si="119"/>
        <v/>
      </c>
    </row>
    <row r="1257" spans="1:16" x14ac:dyDescent="0.25">
      <c r="A1257">
        <v>80</v>
      </c>
      <c r="B1257">
        <v>128</v>
      </c>
      <c r="C1257" t="s">
        <v>2187</v>
      </c>
      <c r="D1257">
        <v>0</v>
      </c>
      <c r="E1257">
        <v>135</v>
      </c>
      <c r="F1257" t="s">
        <v>11</v>
      </c>
      <c r="G1257">
        <v>10</v>
      </c>
      <c r="H1257" t="s">
        <v>12</v>
      </c>
      <c r="I1257">
        <v>100</v>
      </c>
      <c r="K1257">
        <f t="shared" si="114"/>
        <v>208</v>
      </c>
      <c r="L1257" t="str">
        <f t="shared" si="115"/>
        <v>HG-208</v>
      </c>
      <c r="M1257">
        <f t="shared" si="116"/>
        <v>135</v>
      </c>
      <c r="N1257">
        <f t="shared" si="117"/>
        <v>5.1344235597032984E-3</v>
      </c>
      <c r="O1257" t="str">
        <f t="shared" si="118"/>
        <v>HG-208135</v>
      </c>
      <c r="P1257" t="str">
        <f t="shared" si="119"/>
        <v/>
      </c>
    </row>
    <row r="1258" spans="1:16" x14ac:dyDescent="0.25">
      <c r="A1258">
        <v>80</v>
      </c>
      <c r="B1258">
        <v>129</v>
      </c>
      <c r="C1258" t="s">
        <v>2188</v>
      </c>
      <c r="D1258">
        <v>0</v>
      </c>
      <c r="E1258">
        <v>6.3</v>
      </c>
      <c r="F1258" t="s">
        <v>11</v>
      </c>
      <c r="G1258">
        <v>1.1000000000000001</v>
      </c>
      <c r="H1258" t="s">
        <v>12</v>
      </c>
      <c r="I1258">
        <v>100</v>
      </c>
      <c r="K1258">
        <f t="shared" si="114"/>
        <v>209</v>
      </c>
      <c r="L1258" t="str">
        <f t="shared" si="115"/>
        <v>HG-209</v>
      </c>
      <c r="M1258">
        <f t="shared" si="116"/>
        <v>6.3</v>
      </c>
      <c r="N1258">
        <f t="shared" si="117"/>
        <v>0.11002336199364211</v>
      </c>
      <c r="O1258" t="str">
        <f t="shared" si="118"/>
        <v>HG-2096.3</v>
      </c>
      <c r="P1258" t="str">
        <f t="shared" si="119"/>
        <v/>
      </c>
    </row>
    <row r="1259" spans="1:16" x14ac:dyDescent="0.25">
      <c r="A1259">
        <v>80</v>
      </c>
      <c r="B1259">
        <v>130</v>
      </c>
      <c r="C1259" t="s">
        <v>2189</v>
      </c>
      <c r="D1259">
        <v>0</v>
      </c>
      <c r="E1259">
        <v>63.7</v>
      </c>
      <c r="F1259" t="s">
        <v>11</v>
      </c>
      <c r="G1259">
        <v>11.6</v>
      </c>
      <c r="H1259" t="s">
        <v>12</v>
      </c>
      <c r="I1259">
        <v>100</v>
      </c>
      <c r="K1259">
        <f t="shared" si="114"/>
        <v>210</v>
      </c>
      <c r="L1259" t="str">
        <f t="shared" si="115"/>
        <v>HG-210</v>
      </c>
      <c r="M1259">
        <f t="shared" si="116"/>
        <v>63.7</v>
      </c>
      <c r="N1259">
        <f t="shared" si="117"/>
        <v>1.0881431405964604E-2</v>
      </c>
      <c r="O1259" t="str">
        <f t="shared" si="118"/>
        <v>HG-21063.7</v>
      </c>
      <c r="P1259" t="str">
        <f t="shared" si="119"/>
        <v/>
      </c>
    </row>
    <row r="1260" spans="1:16" x14ac:dyDescent="0.25">
      <c r="A1260">
        <v>80</v>
      </c>
      <c r="B1260">
        <v>131</v>
      </c>
      <c r="C1260" t="s">
        <v>2190</v>
      </c>
      <c r="D1260">
        <v>0</v>
      </c>
      <c r="E1260">
        <v>26.4</v>
      </c>
      <c r="F1260" t="s">
        <v>11</v>
      </c>
      <c r="G1260">
        <v>8.1</v>
      </c>
      <c r="H1260" t="s">
        <v>12</v>
      </c>
      <c r="I1260">
        <v>100</v>
      </c>
      <c r="K1260">
        <f t="shared" si="114"/>
        <v>211</v>
      </c>
      <c r="L1260" t="str">
        <f t="shared" si="115"/>
        <v>HG-211</v>
      </c>
      <c r="M1260">
        <f t="shared" si="116"/>
        <v>26.4</v>
      </c>
      <c r="N1260">
        <f t="shared" si="117"/>
        <v>2.6255575021210051E-2</v>
      </c>
      <c r="O1260" t="str">
        <f t="shared" si="118"/>
        <v>HG-21126.4</v>
      </c>
      <c r="P1260" t="str">
        <f t="shared" si="119"/>
        <v/>
      </c>
    </row>
    <row r="1261" spans="1:16" x14ac:dyDescent="0.25">
      <c r="A1261">
        <v>67</v>
      </c>
      <c r="B1261">
        <v>73</v>
      </c>
      <c r="C1261" t="s">
        <v>1719</v>
      </c>
      <c r="D1261">
        <v>0</v>
      </c>
      <c r="E1261">
        <v>6</v>
      </c>
      <c r="F1261" t="s">
        <v>17</v>
      </c>
      <c r="G1261">
        <v>3</v>
      </c>
      <c r="H1261" t="s">
        <v>19</v>
      </c>
      <c r="I1261">
        <v>100</v>
      </c>
      <c r="K1261">
        <f t="shared" si="114"/>
        <v>140</v>
      </c>
      <c r="L1261" t="str">
        <f t="shared" si="115"/>
        <v>HO-140</v>
      </c>
      <c r="M1261">
        <f t="shared" si="116"/>
        <v>6.0000000000000001E-3</v>
      </c>
      <c r="N1261">
        <f t="shared" si="117"/>
        <v>115.52453009332422</v>
      </c>
      <c r="O1261" t="str">
        <f t="shared" si="118"/>
        <v>HO-1400.006</v>
      </c>
      <c r="P1261" t="str">
        <f t="shared" si="119"/>
        <v/>
      </c>
    </row>
    <row r="1262" spans="1:16" x14ac:dyDescent="0.25">
      <c r="A1262">
        <v>67</v>
      </c>
      <c r="B1262">
        <v>74</v>
      </c>
      <c r="C1262" t="s">
        <v>1721</v>
      </c>
      <c r="D1262">
        <v>0</v>
      </c>
      <c r="E1262">
        <v>4.0999999999999996</v>
      </c>
      <c r="F1262" t="s">
        <v>17</v>
      </c>
      <c r="G1262">
        <v>0.1</v>
      </c>
      <c r="H1262" t="s">
        <v>19</v>
      </c>
      <c r="I1262">
        <v>100</v>
      </c>
      <c r="K1262">
        <f t="shared" si="114"/>
        <v>141</v>
      </c>
      <c r="L1262" t="str">
        <f t="shared" si="115"/>
        <v>HO-141</v>
      </c>
      <c r="M1262">
        <f t="shared" si="116"/>
        <v>4.0999999999999995E-3</v>
      </c>
      <c r="N1262">
        <f t="shared" si="117"/>
        <v>169.0602879414501</v>
      </c>
      <c r="O1262" t="str">
        <f t="shared" si="118"/>
        <v>HO-1410.0041</v>
      </c>
      <c r="P1262" t="str">
        <f t="shared" si="119"/>
        <v/>
      </c>
    </row>
    <row r="1263" spans="1:16" x14ac:dyDescent="0.25">
      <c r="A1263">
        <v>67</v>
      </c>
      <c r="B1263">
        <v>75</v>
      </c>
      <c r="C1263" t="s">
        <v>1722</v>
      </c>
      <c r="D1263">
        <v>0</v>
      </c>
      <c r="E1263">
        <v>0.4</v>
      </c>
      <c r="F1263" t="s">
        <v>11</v>
      </c>
      <c r="G1263">
        <v>0.1</v>
      </c>
      <c r="H1263" t="s">
        <v>36</v>
      </c>
      <c r="I1263">
        <v>100</v>
      </c>
      <c r="K1263">
        <f t="shared" si="114"/>
        <v>142</v>
      </c>
      <c r="L1263" t="str">
        <f t="shared" si="115"/>
        <v>HO-142</v>
      </c>
      <c r="M1263">
        <f t="shared" si="116"/>
        <v>0.4</v>
      </c>
      <c r="N1263">
        <f t="shared" si="117"/>
        <v>1.732867951399863</v>
      </c>
      <c r="O1263" t="str">
        <f t="shared" si="118"/>
        <v>HO-1420.4</v>
      </c>
      <c r="P1263" t="str">
        <f t="shared" si="119"/>
        <v/>
      </c>
    </row>
    <row r="1264" spans="1:16" x14ac:dyDescent="0.25">
      <c r="A1264">
        <v>67</v>
      </c>
      <c r="B1264">
        <v>77</v>
      </c>
      <c r="C1264" t="s">
        <v>1720</v>
      </c>
      <c r="D1264">
        <v>0</v>
      </c>
      <c r="E1264">
        <v>0.7</v>
      </c>
      <c r="F1264" t="s">
        <v>11</v>
      </c>
      <c r="G1264">
        <v>0.1</v>
      </c>
      <c r="H1264" t="s">
        <v>36</v>
      </c>
      <c r="I1264">
        <v>100</v>
      </c>
      <c r="K1264">
        <f t="shared" si="114"/>
        <v>144</v>
      </c>
      <c r="L1264" t="str">
        <f t="shared" si="115"/>
        <v>HO-144</v>
      </c>
      <c r="M1264">
        <f t="shared" si="116"/>
        <v>0.7</v>
      </c>
      <c r="N1264">
        <f t="shared" si="117"/>
        <v>0.99021025794277906</v>
      </c>
      <c r="O1264" t="str">
        <f t="shared" si="118"/>
        <v>HO-1440.7</v>
      </c>
      <c r="P1264" t="str">
        <f t="shared" si="119"/>
        <v/>
      </c>
    </row>
    <row r="1265" spans="1:16" x14ac:dyDescent="0.25">
      <c r="A1265">
        <v>67</v>
      </c>
      <c r="B1265">
        <v>78</v>
      </c>
      <c r="C1265" t="s">
        <v>1723</v>
      </c>
      <c r="D1265">
        <v>0</v>
      </c>
      <c r="E1265">
        <v>2.4</v>
      </c>
      <c r="F1265" t="s">
        <v>11</v>
      </c>
      <c r="G1265">
        <v>0.1</v>
      </c>
      <c r="H1265" t="s">
        <v>36</v>
      </c>
      <c r="I1265">
        <v>100</v>
      </c>
      <c r="K1265">
        <f t="shared" si="114"/>
        <v>145</v>
      </c>
      <c r="L1265" t="str">
        <f t="shared" si="115"/>
        <v>HO-145</v>
      </c>
      <c r="M1265">
        <f t="shared" si="116"/>
        <v>2.4</v>
      </c>
      <c r="N1265">
        <f t="shared" si="117"/>
        <v>0.28881132523331055</v>
      </c>
      <c r="O1265" t="str">
        <f t="shared" si="118"/>
        <v>HO-1452.4</v>
      </c>
      <c r="P1265" t="str">
        <f t="shared" si="119"/>
        <v/>
      </c>
    </row>
    <row r="1266" spans="1:16" x14ac:dyDescent="0.25">
      <c r="A1266">
        <v>67</v>
      </c>
      <c r="B1266">
        <v>79</v>
      </c>
      <c r="C1266" t="s">
        <v>1724</v>
      </c>
      <c r="D1266">
        <v>0</v>
      </c>
      <c r="E1266">
        <v>3.3</v>
      </c>
      <c r="F1266" t="s">
        <v>11</v>
      </c>
      <c r="G1266">
        <v>0.2</v>
      </c>
      <c r="H1266" t="s">
        <v>36</v>
      </c>
      <c r="I1266">
        <v>100</v>
      </c>
      <c r="K1266">
        <f t="shared" si="114"/>
        <v>146</v>
      </c>
      <c r="L1266" t="str">
        <f t="shared" si="115"/>
        <v>HO-146</v>
      </c>
      <c r="M1266">
        <f t="shared" si="116"/>
        <v>3.3</v>
      </c>
      <c r="N1266">
        <f t="shared" si="117"/>
        <v>0.21004460016968041</v>
      </c>
      <c r="O1266" t="str">
        <f t="shared" si="118"/>
        <v>HO-1463.3</v>
      </c>
      <c r="P1266" t="str">
        <f t="shared" si="119"/>
        <v/>
      </c>
    </row>
    <row r="1267" spans="1:16" x14ac:dyDescent="0.25">
      <c r="A1267">
        <v>67</v>
      </c>
      <c r="B1267">
        <v>80</v>
      </c>
      <c r="C1267" t="s">
        <v>1725</v>
      </c>
      <c r="D1267">
        <v>0</v>
      </c>
      <c r="E1267">
        <v>5.8</v>
      </c>
      <c r="F1267" t="s">
        <v>11</v>
      </c>
      <c r="G1267">
        <v>0.4</v>
      </c>
      <c r="H1267" t="s">
        <v>36</v>
      </c>
      <c r="I1267">
        <v>100</v>
      </c>
      <c r="K1267">
        <f t="shared" si="114"/>
        <v>147</v>
      </c>
      <c r="L1267" t="str">
        <f t="shared" si="115"/>
        <v>HO-147</v>
      </c>
      <c r="M1267">
        <f t="shared" si="116"/>
        <v>5.8</v>
      </c>
      <c r="N1267">
        <f t="shared" si="117"/>
        <v>0.11950813457930091</v>
      </c>
      <c r="O1267" t="str">
        <f t="shared" si="118"/>
        <v>HO-1475.8</v>
      </c>
      <c r="P1267" t="str">
        <f t="shared" si="119"/>
        <v/>
      </c>
    </row>
    <row r="1268" spans="1:16" x14ac:dyDescent="0.25">
      <c r="A1268">
        <v>67</v>
      </c>
      <c r="B1268">
        <v>81</v>
      </c>
      <c r="C1268" t="s">
        <v>1728</v>
      </c>
      <c r="D1268">
        <v>0</v>
      </c>
      <c r="E1268">
        <v>2.2000000000000002</v>
      </c>
      <c r="F1268" t="s">
        <v>11</v>
      </c>
      <c r="G1268">
        <v>1.1000000000000001</v>
      </c>
      <c r="H1268" t="s">
        <v>36</v>
      </c>
      <c r="I1268">
        <v>100</v>
      </c>
      <c r="K1268">
        <f t="shared" si="114"/>
        <v>148</v>
      </c>
      <c r="L1268" t="str">
        <f t="shared" si="115"/>
        <v>HO-148</v>
      </c>
      <c r="M1268">
        <f t="shared" si="116"/>
        <v>2.2000000000000002</v>
      </c>
      <c r="N1268">
        <f t="shared" si="117"/>
        <v>0.31506690025452055</v>
      </c>
      <c r="O1268" t="str">
        <f t="shared" si="118"/>
        <v>HO-1482.2</v>
      </c>
      <c r="P1268" t="str">
        <f t="shared" si="119"/>
        <v/>
      </c>
    </row>
    <row r="1269" spans="1:16" x14ac:dyDescent="0.25">
      <c r="A1269">
        <v>67</v>
      </c>
      <c r="B1269">
        <v>81</v>
      </c>
      <c r="C1269" t="s">
        <v>1728</v>
      </c>
      <c r="D1269">
        <v>0.25</v>
      </c>
      <c r="E1269">
        <v>9.6</v>
      </c>
      <c r="F1269" t="s">
        <v>11</v>
      </c>
      <c r="G1269">
        <v>0.13</v>
      </c>
      <c r="H1269" t="s">
        <v>36</v>
      </c>
      <c r="I1269">
        <v>100</v>
      </c>
      <c r="K1269">
        <f t="shared" si="114"/>
        <v>148</v>
      </c>
      <c r="L1269" t="str">
        <f t="shared" si="115"/>
        <v>HO-148</v>
      </c>
      <c r="M1269">
        <f t="shared" si="116"/>
        <v>9.6</v>
      </c>
      <c r="N1269">
        <f t="shared" si="117"/>
        <v>7.2202831308327636E-2</v>
      </c>
      <c r="O1269" t="str">
        <f t="shared" si="118"/>
        <v>HO-1489.6</v>
      </c>
      <c r="P1269" t="str">
        <f t="shared" si="119"/>
        <v/>
      </c>
    </row>
    <row r="1270" spans="1:16" x14ac:dyDescent="0.25">
      <c r="A1270">
        <v>67</v>
      </c>
      <c r="B1270">
        <v>82</v>
      </c>
      <c r="C1270" t="s">
        <v>1729</v>
      </c>
      <c r="D1270">
        <v>0</v>
      </c>
      <c r="E1270">
        <v>21</v>
      </c>
      <c r="F1270" t="s">
        <v>11</v>
      </c>
      <c r="G1270">
        <v>0.2</v>
      </c>
      <c r="H1270" t="s">
        <v>36</v>
      </c>
      <c r="I1270">
        <v>100</v>
      </c>
      <c r="K1270">
        <f t="shared" si="114"/>
        <v>149</v>
      </c>
      <c r="L1270" t="str">
        <f t="shared" si="115"/>
        <v>HO-149</v>
      </c>
      <c r="M1270">
        <f t="shared" si="116"/>
        <v>21</v>
      </c>
      <c r="N1270">
        <f t="shared" si="117"/>
        <v>3.3007008598092635E-2</v>
      </c>
      <c r="O1270" t="str">
        <f t="shared" si="118"/>
        <v>HO-14921</v>
      </c>
      <c r="P1270" t="str">
        <f t="shared" si="119"/>
        <v/>
      </c>
    </row>
    <row r="1271" spans="1:16" x14ac:dyDescent="0.25">
      <c r="A1271">
        <v>67</v>
      </c>
      <c r="B1271">
        <v>82</v>
      </c>
      <c r="C1271" t="s">
        <v>1729</v>
      </c>
      <c r="D1271">
        <v>4.8799999999999899E-2</v>
      </c>
      <c r="E1271">
        <v>56</v>
      </c>
      <c r="F1271" t="s">
        <v>11</v>
      </c>
      <c r="G1271">
        <v>3</v>
      </c>
      <c r="H1271" t="s">
        <v>36</v>
      </c>
      <c r="I1271">
        <v>100</v>
      </c>
      <c r="K1271">
        <f t="shared" si="114"/>
        <v>149</v>
      </c>
      <c r="L1271" t="str">
        <f t="shared" si="115"/>
        <v>HO-149</v>
      </c>
      <c r="M1271">
        <f t="shared" si="116"/>
        <v>56</v>
      </c>
      <c r="N1271">
        <f t="shared" si="117"/>
        <v>1.2377628224284737E-2</v>
      </c>
      <c r="O1271" t="str">
        <f t="shared" si="118"/>
        <v>HO-14956</v>
      </c>
      <c r="P1271" t="str">
        <f t="shared" si="119"/>
        <v/>
      </c>
    </row>
    <row r="1272" spans="1:16" x14ac:dyDescent="0.25">
      <c r="A1272">
        <v>67</v>
      </c>
      <c r="B1272">
        <v>83</v>
      </c>
      <c r="C1272" t="s">
        <v>1726</v>
      </c>
      <c r="D1272">
        <v>0</v>
      </c>
      <c r="E1272">
        <v>77</v>
      </c>
      <c r="F1272" t="s">
        <v>11</v>
      </c>
      <c r="G1272">
        <v>2</v>
      </c>
      <c r="H1272" t="s">
        <v>36</v>
      </c>
      <c r="I1272">
        <v>100</v>
      </c>
      <c r="K1272">
        <f t="shared" si="114"/>
        <v>150</v>
      </c>
      <c r="L1272" t="str">
        <f t="shared" si="115"/>
        <v>HO-150</v>
      </c>
      <c r="M1272">
        <f t="shared" si="116"/>
        <v>77</v>
      </c>
      <c r="N1272">
        <f t="shared" si="117"/>
        <v>9.001911435843446E-3</v>
      </c>
      <c r="O1272" t="str">
        <f t="shared" si="118"/>
        <v>HO-15077</v>
      </c>
      <c r="P1272" t="str">
        <f t="shared" si="119"/>
        <v/>
      </c>
    </row>
    <row r="1273" spans="1:16" x14ac:dyDescent="0.25">
      <c r="A1273">
        <v>67</v>
      </c>
      <c r="B1273">
        <v>83</v>
      </c>
      <c r="C1273" t="s">
        <v>1726</v>
      </c>
      <c r="D1273" t="s">
        <v>70</v>
      </c>
      <c r="E1273">
        <v>23.5</v>
      </c>
      <c r="F1273" t="s">
        <v>11</v>
      </c>
      <c r="G1273">
        <v>0.3</v>
      </c>
      <c r="H1273" t="s">
        <v>36</v>
      </c>
      <c r="I1273">
        <v>100</v>
      </c>
      <c r="K1273">
        <f t="shared" si="114"/>
        <v>150</v>
      </c>
      <c r="L1273" t="str">
        <f t="shared" si="115"/>
        <v>HO-150</v>
      </c>
      <c r="M1273">
        <f t="shared" si="116"/>
        <v>23.5</v>
      </c>
      <c r="N1273">
        <f t="shared" si="117"/>
        <v>2.9495624704678522E-2</v>
      </c>
      <c r="O1273" t="str">
        <f t="shared" si="118"/>
        <v>HO-15023.5</v>
      </c>
      <c r="P1273" t="str">
        <f t="shared" si="119"/>
        <v/>
      </c>
    </row>
    <row r="1274" spans="1:16" x14ac:dyDescent="0.25">
      <c r="A1274">
        <v>67</v>
      </c>
      <c r="B1274">
        <v>84</v>
      </c>
      <c r="C1274" t="s">
        <v>1727</v>
      </c>
      <c r="D1274">
        <v>0</v>
      </c>
      <c r="E1274">
        <v>35.200000000000003</v>
      </c>
      <c r="F1274" t="s">
        <v>11</v>
      </c>
      <c r="G1274">
        <v>0.2</v>
      </c>
      <c r="H1274" t="s">
        <v>36</v>
      </c>
      <c r="I1274">
        <v>78</v>
      </c>
      <c r="J1274">
        <v>2</v>
      </c>
      <c r="K1274">
        <f t="shared" si="114"/>
        <v>151</v>
      </c>
      <c r="L1274" t="str">
        <f t="shared" si="115"/>
        <v>HO-151</v>
      </c>
      <c r="M1274">
        <f t="shared" si="116"/>
        <v>35.200000000000003</v>
      </c>
      <c r="N1274">
        <f t="shared" si="117"/>
        <v>1.9691681265907535E-2</v>
      </c>
      <c r="O1274" t="str">
        <f t="shared" si="118"/>
        <v>HO-15135.2</v>
      </c>
      <c r="P1274" t="str">
        <f t="shared" si="119"/>
        <v/>
      </c>
    </row>
    <row r="1275" spans="1:16" x14ac:dyDescent="0.25">
      <c r="A1275">
        <v>67</v>
      </c>
      <c r="B1275">
        <v>84</v>
      </c>
      <c r="C1275" t="s">
        <v>1727</v>
      </c>
      <c r="D1275">
        <v>4.1000000000000002E-2</v>
      </c>
      <c r="E1275">
        <v>47.2</v>
      </c>
      <c r="F1275" t="s">
        <v>11</v>
      </c>
      <c r="G1275">
        <v>1.1000000000000001</v>
      </c>
      <c r="H1275" t="s">
        <v>27</v>
      </c>
      <c r="I1275">
        <v>80</v>
      </c>
      <c r="K1275">
        <f t="shared" si="114"/>
        <v>151</v>
      </c>
      <c r="L1275" t="str">
        <f t="shared" si="115"/>
        <v>HO-151</v>
      </c>
      <c r="M1275">
        <f t="shared" si="116"/>
        <v>47.2</v>
      </c>
      <c r="N1275">
        <f t="shared" si="117"/>
        <v>1.4685321622032739E-2</v>
      </c>
      <c r="O1275" t="str">
        <f t="shared" si="118"/>
        <v>HO-15147.2</v>
      </c>
      <c r="P1275" t="str">
        <f t="shared" si="119"/>
        <v/>
      </c>
    </row>
    <row r="1276" spans="1:16" x14ac:dyDescent="0.25">
      <c r="A1276">
        <v>67</v>
      </c>
      <c r="B1276">
        <v>85</v>
      </c>
      <c r="C1276" t="s">
        <v>1732</v>
      </c>
      <c r="D1276">
        <v>0</v>
      </c>
      <c r="E1276">
        <v>147</v>
      </c>
      <c r="F1276" t="s">
        <v>11</v>
      </c>
      <c r="G1276">
        <v>4.8</v>
      </c>
      <c r="H1276" t="s">
        <v>36</v>
      </c>
      <c r="I1276">
        <v>88</v>
      </c>
      <c r="J1276">
        <v>3</v>
      </c>
      <c r="K1276">
        <f t="shared" si="114"/>
        <v>152</v>
      </c>
      <c r="L1276" t="str">
        <f t="shared" si="115"/>
        <v>HO-152</v>
      </c>
      <c r="M1276">
        <f t="shared" si="116"/>
        <v>147</v>
      </c>
      <c r="N1276">
        <f t="shared" si="117"/>
        <v>4.7152869425846622E-3</v>
      </c>
      <c r="O1276" t="str">
        <f t="shared" si="118"/>
        <v>HO-152147</v>
      </c>
      <c r="P1276" t="str">
        <f t="shared" si="119"/>
        <v/>
      </c>
    </row>
    <row r="1277" spans="1:16" x14ac:dyDescent="0.25">
      <c r="A1277">
        <v>67</v>
      </c>
      <c r="B1277">
        <v>85</v>
      </c>
      <c r="C1277" t="s">
        <v>1732</v>
      </c>
      <c r="D1277">
        <v>0.16</v>
      </c>
      <c r="E1277">
        <v>49.8</v>
      </c>
      <c r="F1277" t="s">
        <v>11</v>
      </c>
      <c r="G1277">
        <v>0.2</v>
      </c>
      <c r="H1277" t="s">
        <v>36</v>
      </c>
      <c r="I1277">
        <v>89.2</v>
      </c>
      <c r="J1277">
        <v>1.7</v>
      </c>
      <c r="K1277">
        <f t="shared" si="114"/>
        <v>152</v>
      </c>
      <c r="L1277" t="str">
        <f t="shared" si="115"/>
        <v>HO-152</v>
      </c>
      <c r="M1277">
        <f t="shared" si="116"/>
        <v>49.8</v>
      </c>
      <c r="N1277">
        <f t="shared" si="117"/>
        <v>1.3918618083533039E-2</v>
      </c>
      <c r="O1277" t="str">
        <f t="shared" si="118"/>
        <v>HO-15249.8</v>
      </c>
      <c r="P1277" t="str">
        <f t="shared" si="119"/>
        <v/>
      </c>
    </row>
    <row r="1278" spans="1:16" x14ac:dyDescent="0.25">
      <c r="A1278">
        <v>67</v>
      </c>
      <c r="B1278">
        <v>86</v>
      </c>
      <c r="C1278" t="s">
        <v>1733</v>
      </c>
      <c r="D1278">
        <v>0</v>
      </c>
      <c r="E1278">
        <v>2.0099999999999998</v>
      </c>
      <c r="F1278" t="s">
        <v>43</v>
      </c>
      <c r="G1278">
        <v>0.02</v>
      </c>
      <c r="H1278" t="s">
        <v>36</v>
      </c>
      <c r="I1278">
        <v>99.948999999999998</v>
      </c>
      <c r="J1278">
        <v>2.5000000000000001E-2</v>
      </c>
      <c r="K1278">
        <f t="shared" si="114"/>
        <v>153</v>
      </c>
      <c r="L1278" t="str">
        <f t="shared" si="115"/>
        <v>HO-153</v>
      </c>
      <c r="M1278">
        <f t="shared" si="116"/>
        <v>120.6</v>
      </c>
      <c r="N1278">
        <f t="shared" si="117"/>
        <v>5.7474890593693642E-3</v>
      </c>
      <c r="O1278" t="str">
        <f t="shared" si="118"/>
        <v>HO-153120.6</v>
      </c>
      <c r="P1278" t="str">
        <f t="shared" si="119"/>
        <v/>
      </c>
    </row>
    <row r="1279" spans="1:16" x14ac:dyDescent="0.25">
      <c r="A1279">
        <v>67</v>
      </c>
      <c r="B1279">
        <v>86</v>
      </c>
      <c r="C1279" t="s">
        <v>1733</v>
      </c>
      <c r="D1279">
        <v>6.8699999999999997E-2</v>
      </c>
      <c r="E1279">
        <v>9.3000000000000007</v>
      </c>
      <c r="F1279" t="s">
        <v>43</v>
      </c>
      <c r="G1279">
        <v>0.5</v>
      </c>
      <c r="H1279" t="s">
        <v>36</v>
      </c>
      <c r="I1279">
        <v>99.82</v>
      </c>
      <c r="J1279">
        <v>0.08</v>
      </c>
      <c r="K1279">
        <f t="shared" si="114"/>
        <v>153</v>
      </c>
      <c r="L1279" t="str">
        <f t="shared" si="115"/>
        <v>HO-153</v>
      </c>
      <c r="M1279">
        <f t="shared" si="116"/>
        <v>558</v>
      </c>
      <c r="N1279">
        <f t="shared" si="117"/>
        <v>1.2421992483153141E-3</v>
      </c>
      <c r="O1279" t="str">
        <f t="shared" si="118"/>
        <v>HO-153558</v>
      </c>
      <c r="P1279" t="str">
        <f t="shared" si="119"/>
        <v/>
      </c>
    </row>
    <row r="1280" spans="1:16" x14ac:dyDescent="0.25">
      <c r="A1280">
        <v>67</v>
      </c>
      <c r="B1280">
        <v>87</v>
      </c>
      <c r="C1280" t="s">
        <v>1730</v>
      </c>
      <c r="D1280">
        <v>0</v>
      </c>
      <c r="E1280">
        <v>11.76</v>
      </c>
      <c r="F1280" t="s">
        <v>43</v>
      </c>
      <c r="G1280">
        <v>0.18</v>
      </c>
      <c r="H1280" t="s">
        <v>36</v>
      </c>
      <c r="I1280">
        <v>99.981999999999999</v>
      </c>
      <c r="J1280">
        <v>3.0000000000000001E-3</v>
      </c>
      <c r="K1280">
        <f t="shared" si="114"/>
        <v>154</v>
      </c>
      <c r="L1280" t="str">
        <f t="shared" si="115"/>
        <v>HO-154</v>
      </c>
      <c r="M1280">
        <f t="shared" si="116"/>
        <v>705.6</v>
      </c>
      <c r="N1280">
        <f t="shared" si="117"/>
        <v>9.8235144637180455E-4</v>
      </c>
      <c r="O1280" t="str">
        <f t="shared" si="118"/>
        <v>HO-154705.6</v>
      </c>
      <c r="P1280" t="str">
        <f t="shared" si="119"/>
        <v/>
      </c>
    </row>
    <row r="1281" spans="1:16" x14ac:dyDescent="0.25">
      <c r="A1281">
        <v>67</v>
      </c>
      <c r="B1281">
        <v>87</v>
      </c>
      <c r="C1281" t="s">
        <v>1730</v>
      </c>
      <c r="D1281">
        <v>0.248</v>
      </c>
      <c r="E1281">
        <v>3.1</v>
      </c>
      <c r="F1281" t="s">
        <v>43</v>
      </c>
      <c r="G1281">
        <v>0.14000000000000001</v>
      </c>
      <c r="H1281" t="s">
        <v>77</v>
      </c>
      <c r="K1281">
        <f t="shared" si="114"/>
        <v>154</v>
      </c>
      <c r="L1281" t="str">
        <f t="shared" si="115"/>
        <v>HO-154M</v>
      </c>
      <c r="M1281">
        <f t="shared" si="116"/>
        <v>186</v>
      </c>
      <c r="N1281">
        <f t="shared" si="117"/>
        <v>3.7265977449459425E-3</v>
      </c>
      <c r="O1281" t="str">
        <f t="shared" si="118"/>
        <v>HO-154M186</v>
      </c>
      <c r="P1281" t="str">
        <f t="shared" si="119"/>
        <v/>
      </c>
    </row>
    <row r="1282" spans="1:16" x14ac:dyDescent="0.25">
      <c r="A1282">
        <v>67</v>
      </c>
      <c r="B1282">
        <v>88</v>
      </c>
      <c r="C1282" t="s">
        <v>1731</v>
      </c>
      <c r="D1282">
        <v>0</v>
      </c>
      <c r="E1282">
        <v>48</v>
      </c>
      <c r="F1282" t="s">
        <v>43</v>
      </c>
      <c r="G1282">
        <v>1</v>
      </c>
      <c r="H1282" t="s">
        <v>36</v>
      </c>
      <c r="I1282">
        <v>100</v>
      </c>
      <c r="K1282">
        <f t="shared" ref="K1282:K1345" si="120">A1282+B1282</f>
        <v>155</v>
      </c>
      <c r="L1282" t="str">
        <f t="shared" ref="L1282:L1345" si="121">UPPER(SUBSTITUTE(C1282,K1282,""))&amp;"-"&amp;K1282&amp;IF(H1282="IT","M","")</f>
        <v>HO-155</v>
      </c>
      <c r="M1282">
        <f t="shared" ref="M1282:M1345" si="122">E1282*VLOOKUP(F1282,_TimeConvert,2,FALSE)</f>
        <v>2880</v>
      </c>
      <c r="N1282">
        <f t="shared" ref="N1282:N1345" si="123">LN(2)/M1282</f>
        <v>2.4067610436109211E-4</v>
      </c>
      <c r="O1282" t="str">
        <f t="shared" ref="O1282:O1345" si="124">L1282&amp;M1282</f>
        <v>HO-1552880</v>
      </c>
      <c r="P1282" t="str">
        <f t="shared" ref="P1282:P1345" si="125">IF(AND(RIGHT(L1283,1)="M",M1282=M1283),"Delete","")</f>
        <v/>
      </c>
    </row>
    <row r="1283" spans="1:16" x14ac:dyDescent="0.25">
      <c r="A1283">
        <v>67</v>
      </c>
      <c r="B1283">
        <v>89</v>
      </c>
      <c r="C1283" t="s">
        <v>1734</v>
      </c>
      <c r="D1283">
        <v>0</v>
      </c>
      <c r="E1283">
        <v>56</v>
      </c>
      <c r="F1283" t="s">
        <v>43</v>
      </c>
      <c r="G1283">
        <v>1</v>
      </c>
      <c r="H1283" t="s">
        <v>36</v>
      </c>
      <c r="I1283">
        <v>100</v>
      </c>
      <c r="K1283">
        <f t="shared" si="120"/>
        <v>156</v>
      </c>
      <c r="L1283" t="str">
        <f t="shared" si="121"/>
        <v>HO-156</v>
      </c>
      <c r="M1283">
        <f t="shared" si="122"/>
        <v>3360</v>
      </c>
      <c r="N1283">
        <f t="shared" si="123"/>
        <v>2.0629380373807897E-4</v>
      </c>
      <c r="O1283" t="str">
        <f t="shared" si="124"/>
        <v>HO-1563360</v>
      </c>
      <c r="P1283" t="str">
        <f t="shared" si="125"/>
        <v/>
      </c>
    </row>
    <row r="1284" spans="1:16" x14ac:dyDescent="0.25">
      <c r="A1284">
        <v>67</v>
      </c>
      <c r="B1284">
        <v>89</v>
      </c>
      <c r="C1284" t="s">
        <v>1734</v>
      </c>
      <c r="D1284" t="s">
        <v>70</v>
      </c>
      <c r="E1284">
        <v>7.57</v>
      </c>
      <c r="F1284" t="s">
        <v>43</v>
      </c>
      <c r="G1284">
        <v>0.27</v>
      </c>
      <c r="H1284" t="s">
        <v>36</v>
      </c>
      <c r="I1284">
        <v>75</v>
      </c>
      <c r="K1284">
        <f t="shared" si="120"/>
        <v>156</v>
      </c>
      <c r="L1284" t="str">
        <f t="shared" si="121"/>
        <v>HO-156</v>
      </c>
      <c r="M1284">
        <f t="shared" si="122"/>
        <v>454.20000000000005</v>
      </c>
      <c r="N1284">
        <f t="shared" si="123"/>
        <v>1.526083620783675E-3</v>
      </c>
      <c r="O1284" t="str">
        <f t="shared" si="124"/>
        <v>HO-156454.2</v>
      </c>
      <c r="P1284" t="str">
        <f t="shared" si="125"/>
        <v/>
      </c>
    </row>
    <row r="1285" spans="1:16" x14ac:dyDescent="0.25">
      <c r="A1285">
        <v>67</v>
      </c>
      <c r="B1285">
        <v>89</v>
      </c>
      <c r="C1285" t="s">
        <v>1734</v>
      </c>
      <c r="D1285">
        <v>5.2400000000000002E-2</v>
      </c>
      <c r="E1285">
        <v>9.5</v>
      </c>
      <c r="F1285" t="s">
        <v>11</v>
      </c>
      <c r="G1285">
        <v>1.5</v>
      </c>
      <c r="H1285" t="s">
        <v>77</v>
      </c>
      <c r="I1285">
        <v>100</v>
      </c>
      <c r="K1285">
        <f t="shared" si="120"/>
        <v>156</v>
      </c>
      <c r="L1285" t="str">
        <f t="shared" si="121"/>
        <v>HO-156M</v>
      </c>
      <c r="M1285">
        <f t="shared" si="122"/>
        <v>9.5</v>
      </c>
      <c r="N1285">
        <f t="shared" si="123"/>
        <v>7.2962861111573185E-2</v>
      </c>
      <c r="O1285" t="str">
        <f t="shared" si="124"/>
        <v>HO-156M9.5</v>
      </c>
      <c r="P1285" t="str">
        <f t="shared" si="125"/>
        <v/>
      </c>
    </row>
    <row r="1286" spans="1:16" x14ac:dyDescent="0.25">
      <c r="A1286">
        <v>67</v>
      </c>
      <c r="B1286">
        <v>89</v>
      </c>
      <c r="C1286" t="s">
        <v>1734</v>
      </c>
      <c r="D1286" t="s">
        <v>70</v>
      </c>
      <c r="E1286">
        <v>7.57</v>
      </c>
      <c r="F1286" t="s">
        <v>43</v>
      </c>
      <c r="G1286">
        <v>0.27</v>
      </c>
      <c r="H1286" t="s">
        <v>77</v>
      </c>
      <c r="I1286">
        <v>25</v>
      </c>
      <c r="K1286">
        <f t="shared" si="120"/>
        <v>156</v>
      </c>
      <c r="L1286" t="str">
        <f t="shared" si="121"/>
        <v>HO-156M</v>
      </c>
      <c r="M1286">
        <f t="shared" si="122"/>
        <v>454.20000000000005</v>
      </c>
      <c r="N1286">
        <f t="shared" si="123"/>
        <v>1.526083620783675E-3</v>
      </c>
      <c r="O1286" t="str">
        <f t="shared" si="124"/>
        <v>HO-156M454.2</v>
      </c>
      <c r="P1286" t="str">
        <f t="shared" si="125"/>
        <v/>
      </c>
    </row>
    <row r="1287" spans="1:16" x14ac:dyDescent="0.25">
      <c r="A1287">
        <v>67</v>
      </c>
      <c r="B1287">
        <v>90</v>
      </c>
      <c r="C1287" t="s">
        <v>1735</v>
      </c>
      <c r="D1287">
        <v>0</v>
      </c>
      <c r="E1287">
        <v>12.7</v>
      </c>
      <c r="F1287" t="s">
        <v>43</v>
      </c>
      <c r="G1287">
        <v>0.3</v>
      </c>
      <c r="H1287" t="s">
        <v>36</v>
      </c>
      <c r="I1287">
        <v>100</v>
      </c>
      <c r="K1287">
        <f t="shared" si="120"/>
        <v>157</v>
      </c>
      <c r="L1287" t="str">
        <f t="shared" si="121"/>
        <v>HO-157</v>
      </c>
      <c r="M1287">
        <f t="shared" si="122"/>
        <v>762</v>
      </c>
      <c r="N1287">
        <f t="shared" si="123"/>
        <v>9.0964196923877332E-4</v>
      </c>
      <c r="O1287" t="str">
        <f t="shared" si="124"/>
        <v>HO-157762</v>
      </c>
      <c r="P1287" t="str">
        <f t="shared" si="125"/>
        <v/>
      </c>
    </row>
    <row r="1288" spans="1:16" x14ac:dyDescent="0.25">
      <c r="A1288">
        <v>67</v>
      </c>
      <c r="B1288">
        <v>91</v>
      </c>
      <c r="C1288" t="s">
        <v>1736</v>
      </c>
      <c r="D1288">
        <v>0</v>
      </c>
      <c r="E1288">
        <v>11.3</v>
      </c>
      <c r="F1288" t="s">
        <v>43</v>
      </c>
      <c r="G1288">
        <v>0.4</v>
      </c>
      <c r="H1288" t="s">
        <v>36</v>
      </c>
      <c r="I1288">
        <v>100</v>
      </c>
      <c r="K1288">
        <f t="shared" si="120"/>
        <v>158</v>
      </c>
      <c r="L1288" t="str">
        <f t="shared" si="121"/>
        <v>HO-158</v>
      </c>
      <c r="M1288">
        <f t="shared" si="122"/>
        <v>678</v>
      </c>
      <c r="N1288">
        <f t="shared" si="123"/>
        <v>1.0223409742772054E-3</v>
      </c>
      <c r="O1288" t="str">
        <f t="shared" si="124"/>
        <v>HO-158678</v>
      </c>
      <c r="P1288" t="str">
        <f t="shared" si="125"/>
        <v/>
      </c>
    </row>
    <row r="1289" spans="1:16" x14ac:dyDescent="0.25">
      <c r="A1289">
        <v>67</v>
      </c>
      <c r="B1289">
        <v>91</v>
      </c>
      <c r="C1289" t="s">
        <v>1736</v>
      </c>
      <c r="D1289">
        <v>6.7199999999999996E-2</v>
      </c>
      <c r="E1289">
        <v>28</v>
      </c>
      <c r="F1289" t="s">
        <v>43</v>
      </c>
      <c r="G1289">
        <v>1</v>
      </c>
      <c r="H1289" t="s">
        <v>36</v>
      </c>
      <c r="I1289">
        <v>19</v>
      </c>
      <c r="K1289">
        <f t="shared" si="120"/>
        <v>158</v>
      </c>
      <c r="L1289" t="str">
        <f t="shared" si="121"/>
        <v>HO-158</v>
      </c>
      <c r="M1289">
        <f t="shared" si="122"/>
        <v>1680</v>
      </c>
      <c r="N1289">
        <f t="shared" si="123"/>
        <v>4.1258760747615793E-4</v>
      </c>
      <c r="O1289" t="str">
        <f t="shared" si="124"/>
        <v>HO-1581680</v>
      </c>
      <c r="P1289" t="str">
        <f t="shared" si="125"/>
        <v/>
      </c>
    </row>
    <row r="1290" spans="1:16" x14ac:dyDescent="0.25">
      <c r="A1290">
        <v>67</v>
      </c>
      <c r="B1290">
        <v>91</v>
      </c>
      <c r="C1290" t="s">
        <v>1736</v>
      </c>
      <c r="D1290">
        <v>0.18</v>
      </c>
      <c r="E1290">
        <v>21.1</v>
      </c>
      <c r="F1290" t="s">
        <v>43</v>
      </c>
      <c r="G1290">
        <v>1.5</v>
      </c>
      <c r="H1290" t="s">
        <v>36</v>
      </c>
      <c r="I1290">
        <v>93</v>
      </c>
      <c r="K1290">
        <f t="shared" si="120"/>
        <v>158</v>
      </c>
      <c r="L1290" t="str">
        <f t="shared" si="121"/>
        <v>HO-158</v>
      </c>
      <c r="M1290">
        <f t="shared" si="122"/>
        <v>1266</v>
      </c>
      <c r="N1290">
        <f t="shared" si="123"/>
        <v>5.4750962129537545E-4</v>
      </c>
      <c r="O1290" t="str">
        <f t="shared" si="124"/>
        <v>HO-1581266</v>
      </c>
      <c r="P1290" t="str">
        <f t="shared" si="125"/>
        <v/>
      </c>
    </row>
    <row r="1291" spans="1:16" x14ac:dyDescent="0.25">
      <c r="A1291">
        <v>67</v>
      </c>
      <c r="B1291">
        <v>91</v>
      </c>
      <c r="C1291" t="s">
        <v>1736</v>
      </c>
      <c r="D1291">
        <v>6.7199999999999996E-2</v>
      </c>
      <c r="E1291">
        <v>28</v>
      </c>
      <c r="F1291" t="s">
        <v>43</v>
      </c>
      <c r="G1291">
        <v>1</v>
      </c>
      <c r="H1291" t="s">
        <v>77</v>
      </c>
      <c r="I1291">
        <v>81</v>
      </c>
      <c r="K1291">
        <f t="shared" si="120"/>
        <v>158</v>
      </c>
      <c r="L1291" t="str">
        <f t="shared" si="121"/>
        <v>HO-158M</v>
      </c>
      <c r="M1291">
        <f t="shared" si="122"/>
        <v>1680</v>
      </c>
      <c r="N1291">
        <f t="shared" si="123"/>
        <v>4.1258760747615793E-4</v>
      </c>
      <c r="O1291" t="str">
        <f t="shared" si="124"/>
        <v>HO-158M1680</v>
      </c>
      <c r="P1291" t="str">
        <f t="shared" si="125"/>
        <v/>
      </c>
    </row>
    <row r="1292" spans="1:16" x14ac:dyDescent="0.25">
      <c r="A1292">
        <v>67</v>
      </c>
      <c r="B1292">
        <v>91</v>
      </c>
      <c r="C1292" t="s">
        <v>1736</v>
      </c>
      <c r="D1292">
        <v>0.18</v>
      </c>
      <c r="E1292">
        <v>21.1</v>
      </c>
      <c r="F1292" t="s">
        <v>43</v>
      </c>
      <c r="G1292">
        <v>1.5</v>
      </c>
      <c r="H1292" t="s">
        <v>77</v>
      </c>
      <c r="I1292">
        <v>7</v>
      </c>
      <c r="K1292">
        <f t="shared" si="120"/>
        <v>158</v>
      </c>
      <c r="L1292" t="str">
        <f t="shared" si="121"/>
        <v>HO-158M</v>
      </c>
      <c r="M1292">
        <f t="shared" si="122"/>
        <v>1266</v>
      </c>
      <c r="N1292">
        <f t="shared" si="123"/>
        <v>5.4750962129537545E-4</v>
      </c>
      <c r="O1292" t="str">
        <f t="shared" si="124"/>
        <v>HO-158M1266</v>
      </c>
      <c r="P1292" t="str">
        <f t="shared" si="125"/>
        <v/>
      </c>
    </row>
    <row r="1293" spans="1:16" x14ac:dyDescent="0.25">
      <c r="A1293">
        <v>67</v>
      </c>
      <c r="B1293">
        <v>92</v>
      </c>
      <c r="C1293" t="s">
        <v>1739</v>
      </c>
      <c r="D1293">
        <v>0</v>
      </c>
      <c r="E1293">
        <v>33.049999999999997</v>
      </c>
      <c r="F1293" t="s">
        <v>43</v>
      </c>
      <c r="G1293">
        <v>0.11</v>
      </c>
      <c r="H1293" t="s">
        <v>36</v>
      </c>
      <c r="I1293">
        <v>100</v>
      </c>
      <c r="K1293">
        <f t="shared" si="120"/>
        <v>159</v>
      </c>
      <c r="L1293" t="str">
        <f t="shared" si="121"/>
        <v>HO-159</v>
      </c>
      <c r="M1293">
        <f t="shared" si="122"/>
        <v>1982.9999999999998</v>
      </c>
      <c r="N1293">
        <f t="shared" si="123"/>
        <v>3.4954472040340162E-4</v>
      </c>
      <c r="O1293" t="str">
        <f t="shared" si="124"/>
        <v>HO-1591983</v>
      </c>
      <c r="P1293" t="str">
        <f t="shared" si="125"/>
        <v/>
      </c>
    </row>
    <row r="1294" spans="1:16" x14ac:dyDescent="0.25">
      <c r="A1294">
        <v>67</v>
      </c>
      <c r="B1294">
        <v>92</v>
      </c>
      <c r="C1294" t="s">
        <v>1739</v>
      </c>
      <c r="D1294">
        <v>0.20591000000000001</v>
      </c>
      <c r="E1294">
        <v>8.3000000000000007</v>
      </c>
      <c r="F1294" t="s">
        <v>11</v>
      </c>
      <c r="G1294">
        <v>0.08</v>
      </c>
      <c r="H1294" t="s">
        <v>77</v>
      </c>
      <c r="I1294">
        <v>100</v>
      </c>
      <c r="K1294">
        <f t="shared" si="120"/>
        <v>159</v>
      </c>
      <c r="L1294" t="str">
        <f t="shared" si="121"/>
        <v>HO-159M</v>
      </c>
      <c r="M1294">
        <f t="shared" si="122"/>
        <v>8.3000000000000007</v>
      </c>
      <c r="N1294">
        <f t="shared" si="123"/>
        <v>8.3511708501198226E-2</v>
      </c>
      <c r="O1294" t="str">
        <f t="shared" si="124"/>
        <v>HO-159M8.3</v>
      </c>
      <c r="P1294" t="str">
        <f t="shared" si="125"/>
        <v/>
      </c>
    </row>
    <row r="1295" spans="1:16" x14ac:dyDescent="0.25">
      <c r="A1295">
        <v>67</v>
      </c>
      <c r="B1295">
        <v>93</v>
      </c>
      <c r="C1295" t="s">
        <v>1740</v>
      </c>
      <c r="D1295">
        <v>0</v>
      </c>
      <c r="E1295">
        <v>25.6</v>
      </c>
      <c r="F1295" t="s">
        <v>43</v>
      </c>
      <c r="G1295">
        <v>0.3</v>
      </c>
      <c r="H1295" t="s">
        <v>36</v>
      </c>
      <c r="I1295">
        <v>100</v>
      </c>
      <c r="K1295">
        <f t="shared" si="120"/>
        <v>160</v>
      </c>
      <c r="L1295" t="str">
        <f t="shared" si="121"/>
        <v>HO-160</v>
      </c>
      <c r="M1295">
        <f t="shared" si="122"/>
        <v>1536</v>
      </c>
      <c r="N1295">
        <f t="shared" si="123"/>
        <v>4.5126769567704769E-4</v>
      </c>
      <c r="O1295" t="str">
        <f t="shared" si="124"/>
        <v>HO-1601536</v>
      </c>
      <c r="P1295" t="str">
        <f t="shared" si="125"/>
        <v/>
      </c>
    </row>
    <row r="1296" spans="1:16" x14ac:dyDescent="0.25">
      <c r="A1296">
        <v>67</v>
      </c>
      <c r="B1296">
        <v>93</v>
      </c>
      <c r="C1296" t="s">
        <v>1740</v>
      </c>
      <c r="D1296">
        <v>5.9979999999999999E-2</v>
      </c>
      <c r="E1296">
        <v>4.9800000000000004</v>
      </c>
      <c r="F1296" t="s">
        <v>109</v>
      </c>
      <c r="G1296">
        <v>7.0000000000000007E-2</v>
      </c>
      <c r="H1296" t="s">
        <v>77</v>
      </c>
      <c r="I1296">
        <v>76.2</v>
      </c>
      <c r="J1296">
        <v>1.6</v>
      </c>
      <c r="K1296">
        <f t="shared" si="120"/>
        <v>160</v>
      </c>
      <c r="L1296" t="str">
        <f t="shared" si="121"/>
        <v>HO-160M</v>
      </c>
      <c r="M1296">
        <f t="shared" si="122"/>
        <v>17928</v>
      </c>
      <c r="N1296">
        <f t="shared" si="123"/>
        <v>3.8662828009813997E-5</v>
      </c>
      <c r="O1296" t="str">
        <f t="shared" si="124"/>
        <v>HO-160M17928</v>
      </c>
      <c r="P1296" t="str">
        <f t="shared" si="125"/>
        <v/>
      </c>
    </row>
    <row r="1297" spans="1:16" x14ac:dyDescent="0.25">
      <c r="A1297">
        <v>67</v>
      </c>
      <c r="B1297">
        <v>93</v>
      </c>
      <c r="C1297" t="s">
        <v>1740</v>
      </c>
      <c r="D1297">
        <v>0.19500000000000001</v>
      </c>
      <c r="E1297">
        <v>3.2</v>
      </c>
      <c r="F1297" t="s">
        <v>11</v>
      </c>
      <c r="G1297">
        <v>0.2</v>
      </c>
      <c r="H1297" t="s">
        <v>77</v>
      </c>
      <c r="I1297">
        <v>100</v>
      </c>
      <c r="K1297">
        <f t="shared" si="120"/>
        <v>160</v>
      </c>
      <c r="L1297" t="str">
        <f t="shared" si="121"/>
        <v>HO-160M</v>
      </c>
      <c r="M1297">
        <f t="shared" si="122"/>
        <v>3.2</v>
      </c>
      <c r="N1297">
        <f t="shared" si="123"/>
        <v>0.21660849392498288</v>
      </c>
      <c r="O1297" t="str">
        <f t="shared" si="124"/>
        <v>HO-160M3.2</v>
      </c>
      <c r="P1297" t="str">
        <f t="shared" si="125"/>
        <v/>
      </c>
    </row>
    <row r="1298" spans="1:16" x14ac:dyDescent="0.25">
      <c r="A1298">
        <v>67</v>
      </c>
      <c r="B1298">
        <v>94</v>
      </c>
      <c r="C1298" t="s">
        <v>1737</v>
      </c>
      <c r="D1298">
        <v>0</v>
      </c>
      <c r="E1298">
        <v>2.48</v>
      </c>
      <c r="F1298" t="s">
        <v>109</v>
      </c>
      <c r="G1298">
        <v>0.05</v>
      </c>
      <c r="H1298" t="s">
        <v>26</v>
      </c>
      <c r="I1298">
        <v>100</v>
      </c>
      <c r="K1298">
        <f t="shared" si="120"/>
        <v>161</v>
      </c>
      <c r="L1298" t="str">
        <f t="shared" si="121"/>
        <v>HO-161</v>
      </c>
      <c r="M1298">
        <f t="shared" si="122"/>
        <v>8928</v>
      </c>
      <c r="N1298">
        <f t="shared" si="123"/>
        <v>7.7637453019707131E-5</v>
      </c>
      <c r="O1298" t="str">
        <f t="shared" si="124"/>
        <v>HO-1618928</v>
      </c>
      <c r="P1298" t="str">
        <f t="shared" si="125"/>
        <v/>
      </c>
    </row>
    <row r="1299" spans="1:16" x14ac:dyDescent="0.25">
      <c r="A1299">
        <v>67</v>
      </c>
      <c r="B1299">
        <v>94</v>
      </c>
      <c r="C1299" t="s">
        <v>1737</v>
      </c>
      <c r="D1299">
        <v>0.21115</v>
      </c>
      <c r="E1299">
        <v>6.77</v>
      </c>
      <c r="F1299" t="s">
        <v>11</v>
      </c>
      <c r="G1299">
        <v>7.0000000000000007E-2</v>
      </c>
      <c r="H1299" t="s">
        <v>77</v>
      </c>
      <c r="I1299">
        <v>100</v>
      </c>
      <c r="K1299">
        <f t="shared" si="120"/>
        <v>161</v>
      </c>
      <c r="L1299" t="str">
        <f t="shared" si="121"/>
        <v>HO-161M</v>
      </c>
      <c r="M1299">
        <f t="shared" si="122"/>
        <v>6.77</v>
      </c>
      <c r="N1299">
        <f t="shared" si="123"/>
        <v>0.10238510791136564</v>
      </c>
      <c r="O1299" t="str">
        <f t="shared" si="124"/>
        <v>HO-161M6.77</v>
      </c>
      <c r="P1299" t="str">
        <f t="shared" si="125"/>
        <v/>
      </c>
    </row>
    <row r="1300" spans="1:16" x14ac:dyDescent="0.25">
      <c r="A1300">
        <v>67</v>
      </c>
      <c r="B1300">
        <v>95</v>
      </c>
      <c r="C1300" t="s">
        <v>1738</v>
      </c>
      <c r="D1300">
        <v>0</v>
      </c>
      <c r="E1300">
        <v>15</v>
      </c>
      <c r="F1300" t="s">
        <v>43</v>
      </c>
      <c r="G1300">
        <v>1</v>
      </c>
      <c r="H1300" t="s">
        <v>36</v>
      </c>
      <c r="I1300">
        <v>100</v>
      </c>
      <c r="K1300">
        <f t="shared" si="120"/>
        <v>162</v>
      </c>
      <c r="L1300" t="str">
        <f t="shared" si="121"/>
        <v>HO-162</v>
      </c>
      <c r="M1300">
        <f t="shared" si="122"/>
        <v>900</v>
      </c>
      <c r="N1300">
        <f t="shared" si="123"/>
        <v>7.7016353395549476E-4</v>
      </c>
      <c r="O1300" t="str">
        <f t="shared" si="124"/>
        <v>HO-162900</v>
      </c>
      <c r="P1300" t="str">
        <f t="shared" si="125"/>
        <v/>
      </c>
    </row>
    <row r="1301" spans="1:16" x14ac:dyDescent="0.25">
      <c r="A1301">
        <v>67</v>
      </c>
      <c r="B1301">
        <v>95</v>
      </c>
      <c r="C1301" t="s">
        <v>1738</v>
      </c>
      <c r="D1301">
        <v>0.10587000000000001</v>
      </c>
      <c r="E1301">
        <v>67.099999999999994</v>
      </c>
      <c r="F1301" t="s">
        <v>43</v>
      </c>
      <c r="G1301">
        <v>0.8</v>
      </c>
      <c r="H1301" t="s">
        <v>77</v>
      </c>
      <c r="I1301">
        <v>62</v>
      </c>
      <c r="K1301">
        <f t="shared" si="120"/>
        <v>162</v>
      </c>
      <c r="L1301" t="str">
        <f t="shared" si="121"/>
        <v>HO-162M</v>
      </c>
      <c r="M1301">
        <f t="shared" si="122"/>
        <v>4025.9999999999995</v>
      </c>
      <c r="N1301">
        <f t="shared" si="123"/>
        <v>1.721677050571151E-4</v>
      </c>
      <c r="O1301" t="str">
        <f t="shared" si="124"/>
        <v>HO-162M4026</v>
      </c>
      <c r="P1301" t="str">
        <f t="shared" si="125"/>
        <v/>
      </c>
    </row>
    <row r="1302" spans="1:16" x14ac:dyDescent="0.25">
      <c r="A1302">
        <v>67</v>
      </c>
      <c r="B1302">
        <v>96</v>
      </c>
      <c r="C1302" t="s">
        <v>1742</v>
      </c>
      <c r="D1302">
        <v>0</v>
      </c>
      <c r="E1302">
        <v>4570</v>
      </c>
      <c r="F1302" t="s">
        <v>14</v>
      </c>
      <c r="G1302">
        <v>25</v>
      </c>
      <c r="H1302" t="s">
        <v>26</v>
      </c>
      <c r="I1302">
        <v>100</v>
      </c>
      <c r="K1302">
        <f t="shared" si="120"/>
        <v>163</v>
      </c>
      <c r="L1302" t="str">
        <f t="shared" si="121"/>
        <v>HO-163</v>
      </c>
      <c r="M1302">
        <f t="shared" si="122"/>
        <v>144218232000</v>
      </c>
      <c r="N1302">
        <f t="shared" si="123"/>
        <v>4.8062382331794589E-12</v>
      </c>
      <c r="O1302" t="str">
        <f t="shared" si="124"/>
        <v>HO-163144218232000</v>
      </c>
      <c r="P1302" t="str">
        <f t="shared" si="125"/>
        <v/>
      </c>
    </row>
    <row r="1303" spans="1:16" x14ac:dyDescent="0.25">
      <c r="A1303">
        <v>67</v>
      </c>
      <c r="B1303">
        <v>96</v>
      </c>
      <c r="C1303" t="s">
        <v>1742</v>
      </c>
      <c r="D1303">
        <v>0.29787999999999998</v>
      </c>
      <c r="E1303">
        <v>1.0900000000000001</v>
      </c>
      <c r="F1303" t="s">
        <v>11</v>
      </c>
      <c r="G1303">
        <v>0.03</v>
      </c>
      <c r="H1303" t="s">
        <v>77</v>
      </c>
      <c r="I1303">
        <v>100</v>
      </c>
      <c r="K1303">
        <f t="shared" si="120"/>
        <v>163</v>
      </c>
      <c r="L1303" t="str">
        <f t="shared" si="121"/>
        <v>HO-163M</v>
      </c>
      <c r="M1303">
        <f t="shared" si="122"/>
        <v>1.0900000000000001</v>
      </c>
      <c r="N1303">
        <f t="shared" si="123"/>
        <v>0.63591484455040848</v>
      </c>
      <c r="O1303" t="str">
        <f t="shared" si="124"/>
        <v>HO-163M1.09</v>
      </c>
      <c r="P1303" t="str">
        <f t="shared" si="125"/>
        <v/>
      </c>
    </row>
    <row r="1304" spans="1:16" x14ac:dyDescent="0.25">
      <c r="A1304">
        <v>67</v>
      </c>
      <c r="B1304">
        <v>97</v>
      </c>
      <c r="C1304" t="s">
        <v>1743</v>
      </c>
      <c r="D1304">
        <v>0</v>
      </c>
      <c r="E1304">
        <v>28.8</v>
      </c>
      <c r="F1304" t="s">
        <v>43</v>
      </c>
      <c r="G1304">
        <v>0.4</v>
      </c>
      <c r="H1304" t="s">
        <v>12</v>
      </c>
      <c r="I1304">
        <v>40</v>
      </c>
      <c r="J1304">
        <v>5</v>
      </c>
      <c r="K1304">
        <f t="shared" si="120"/>
        <v>164</v>
      </c>
      <c r="L1304" t="str">
        <f t="shared" si="121"/>
        <v>HO-164</v>
      </c>
      <c r="M1304">
        <f t="shared" si="122"/>
        <v>1728</v>
      </c>
      <c r="N1304">
        <f t="shared" si="123"/>
        <v>4.0112684060182021E-4</v>
      </c>
      <c r="O1304" t="str">
        <f t="shared" si="124"/>
        <v>HO-1641728</v>
      </c>
      <c r="P1304" t="str">
        <f t="shared" si="125"/>
        <v/>
      </c>
    </row>
    <row r="1305" spans="1:16" x14ac:dyDescent="0.25">
      <c r="A1305">
        <v>67</v>
      </c>
      <c r="B1305">
        <v>97</v>
      </c>
      <c r="C1305" t="s">
        <v>1743</v>
      </c>
      <c r="D1305">
        <v>0.13977999999999999</v>
      </c>
      <c r="E1305">
        <v>36.6</v>
      </c>
      <c r="F1305" t="s">
        <v>43</v>
      </c>
      <c r="G1305">
        <v>0.3</v>
      </c>
      <c r="H1305" t="s">
        <v>77</v>
      </c>
      <c r="I1305">
        <v>100</v>
      </c>
      <c r="K1305">
        <f t="shared" si="120"/>
        <v>164</v>
      </c>
      <c r="L1305" t="str">
        <f t="shared" si="121"/>
        <v>HO-164M</v>
      </c>
      <c r="M1305">
        <f t="shared" si="122"/>
        <v>2196</v>
      </c>
      <c r="N1305">
        <f t="shared" si="123"/>
        <v>3.1564079260471098E-4</v>
      </c>
      <c r="O1305" t="str">
        <f t="shared" si="124"/>
        <v>HO-164M2196</v>
      </c>
      <c r="P1305" t="str">
        <f t="shared" si="125"/>
        <v/>
      </c>
    </row>
    <row r="1306" spans="1:16" x14ac:dyDescent="0.25">
      <c r="A1306">
        <v>67</v>
      </c>
      <c r="B1306">
        <v>99</v>
      </c>
      <c r="C1306" t="s">
        <v>1741</v>
      </c>
      <c r="D1306">
        <v>0</v>
      </c>
      <c r="E1306">
        <v>26.808</v>
      </c>
      <c r="F1306" t="s">
        <v>109</v>
      </c>
      <c r="G1306">
        <v>8.0000000000000002E-3</v>
      </c>
      <c r="H1306" t="s">
        <v>12</v>
      </c>
      <c r="I1306">
        <v>100</v>
      </c>
      <c r="K1306">
        <f t="shared" si="120"/>
        <v>166</v>
      </c>
      <c r="L1306" t="str">
        <f t="shared" si="121"/>
        <v>HO-166</v>
      </c>
      <c r="M1306">
        <f t="shared" si="122"/>
        <v>96508.800000000003</v>
      </c>
      <c r="N1306">
        <f t="shared" si="123"/>
        <v>7.1822173787255182E-6</v>
      </c>
      <c r="O1306" t="str">
        <f t="shared" si="124"/>
        <v>HO-16696508.8</v>
      </c>
      <c r="P1306" t="str">
        <f t="shared" si="125"/>
        <v/>
      </c>
    </row>
    <row r="1307" spans="1:16" x14ac:dyDescent="0.25">
      <c r="A1307">
        <v>67</v>
      </c>
      <c r="B1307">
        <v>99</v>
      </c>
      <c r="C1307" t="s">
        <v>1741</v>
      </c>
      <c r="D1307">
        <v>5.9690000000000003E-3</v>
      </c>
      <c r="E1307">
        <v>1132.5999999999999</v>
      </c>
      <c r="F1307" t="s">
        <v>14</v>
      </c>
      <c r="G1307">
        <v>3.9</v>
      </c>
      <c r="H1307" t="s">
        <v>12</v>
      </c>
      <c r="I1307">
        <v>100</v>
      </c>
      <c r="K1307">
        <f t="shared" si="120"/>
        <v>166</v>
      </c>
      <c r="L1307" t="str">
        <f t="shared" si="121"/>
        <v>HO-166</v>
      </c>
      <c r="M1307">
        <f t="shared" si="122"/>
        <v>35742137760</v>
      </c>
      <c r="N1307">
        <f t="shared" si="123"/>
        <v>1.9392997285564301E-11</v>
      </c>
      <c r="O1307" t="str">
        <f t="shared" si="124"/>
        <v>HO-16635742137760</v>
      </c>
      <c r="P1307" t="str">
        <f t="shared" si="125"/>
        <v/>
      </c>
    </row>
    <row r="1308" spans="1:16" x14ac:dyDescent="0.25">
      <c r="A1308">
        <v>67</v>
      </c>
      <c r="B1308">
        <v>100</v>
      </c>
      <c r="C1308" t="s">
        <v>1745</v>
      </c>
      <c r="D1308">
        <v>0</v>
      </c>
      <c r="E1308">
        <v>2.9674999999999998</v>
      </c>
      <c r="F1308" t="s">
        <v>109</v>
      </c>
      <c r="G1308">
        <v>3.5499999999999997E-2</v>
      </c>
      <c r="H1308" t="s">
        <v>12</v>
      </c>
      <c r="I1308">
        <v>100</v>
      </c>
      <c r="K1308">
        <f t="shared" si="120"/>
        <v>167</v>
      </c>
      <c r="L1308" t="str">
        <f t="shared" si="121"/>
        <v>HO-167</v>
      </c>
      <c r="M1308">
        <f t="shared" si="122"/>
        <v>10683</v>
      </c>
      <c r="N1308">
        <f t="shared" si="123"/>
        <v>6.4883195783950692E-5</v>
      </c>
      <c r="O1308" t="str">
        <f t="shared" si="124"/>
        <v>HO-16710683</v>
      </c>
      <c r="P1308" t="str">
        <f t="shared" si="125"/>
        <v/>
      </c>
    </row>
    <row r="1309" spans="1:16" x14ac:dyDescent="0.25">
      <c r="A1309">
        <v>67</v>
      </c>
      <c r="B1309">
        <v>101</v>
      </c>
      <c r="C1309" t="s">
        <v>1744</v>
      </c>
      <c r="D1309">
        <v>0</v>
      </c>
      <c r="E1309">
        <v>2.99</v>
      </c>
      <c r="F1309" t="s">
        <v>43</v>
      </c>
      <c r="G1309">
        <v>7.0000000000000007E-2</v>
      </c>
      <c r="H1309" t="s">
        <v>12</v>
      </c>
      <c r="I1309">
        <v>100</v>
      </c>
      <c r="K1309">
        <f t="shared" si="120"/>
        <v>168</v>
      </c>
      <c r="L1309" t="str">
        <f t="shared" si="121"/>
        <v>HO-168</v>
      </c>
      <c r="M1309">
        <f t="shared" si="122"/>
        <v>179.4</v>
      </c>
      <c r="N1309">
        <f t="shared" si="123"/>
        <v>3.8636966586396058E-3</v>
      </c>
      <c r="O1309" t="str">
        <f t="shared" si="124"/>
        <v>HO-168179.4</v>
      </c>
      <c r="P1309" t="str">
        <f t="shared" si="125"/>
        <v/>
      </c>
    </row>
    <row r="1310" spans="1:16" x14ac:dyDescent="0.25">
      <c r="A1310">
        <v>67</v>
      </c>
      <c r="B1310">
        <v>101</v>
      </c>
      <c r="C1310" t="s">
        <v>1744</v>
      </c>
      <c r="D1310">
        <v>5.8999999999999997E-2</v>
      </c>
      <c r="E1310">
        <v>132</v>
      </c>
      <c r="F1310" t="s">
        <v>11</v>
      </c>
      <c r="G1310">
        <v>4</v>
      </c>
      <c r="H1310" t="s">
        <v>77</v>
      </c>
      <c r="I1310">
        <v>100</v>
      </c>
      <c r="K1310">
        <f t="shared" si="120"/>
        <v>168</v>
      </c>
      <c r="L1310" t="str">
        <f t="shared" si="121"/>
        <v>HO-168M</v>
      </c>
      <c r="M1310">
        <f t="shared" si="122"/>
        <v>132</v>
      </c>
      <c r="N1310">
        <f t="shared" si="123"/>
        <v>5.2511150042420102E-3</v>
      </c>
      <c r="O1310" t="str">
        <f t="shared" si="124"/>
        <v>HO-168M132</v>
      </c>
      <c r="P1310" t="str">
        <f t="shared" si="125"/>
        <v/>
      </c>
    </row>
    <row r="1311" spans="1:16" x14ac:dyDescent="0.25">
      <c r="A1311">
        <v>67</v>
      </c>
      <c r="B1311">
        <v>102</v>
      </c>
      <c r="C1311" t="s">
        <v>1747</v>
      </c>
      <c r="D1311">
        <v>0</v>
      </c>
      <c r="E1311">
        <v>4.7</v>
      </c>
      <c r="F1311" t="s">
        <v>43</v>
      </c>
      <c r="G1311">
        <v>0.1</v>
      </c>
      <c r="H1311" t="s">
        <v>12</v>
      </c>
      <c r="I1311">
        <v>100</v>
      </c>
      <c r="K1311">
        <f t="shared" si="120"/>
        <v>169</v>
      </c>
      <c r="L1311" t="str">
        <f t="shared" si="121"/>
        <v>HO-169</v>
      </c>
      <c r="M1311">
        <f t="shared" si="122"/>
        <v>282</v>
      </c>
      <c r="N1311">
        <f t="shared" si="123"/>
        <v>2.4579687253898771E-3</v>
      </c>
      <c r="O1311" t="str">
        <f t="shared" si="124"/>
        <v>HO-169282</v>
      </c>
      <c r="P1311" t="str">
        <f t="shared" si="125"/>
        <v/>
      </c>
    </row>
    <row r="1312" spans="1:16" x14ac:dyDescent="0.25">
      <c r="A1312">
        <v>67</v>
      </c>
      <c r="B1312">
        <v>103</v>
      </c>
      <c r="C1312" t="s">
        <v>1746</v>
      </c>
      <c r="D1312">
        <v>0</v>
      </c>
      <c r="E1312">
        <v>2.76</v>
      </c>
      <c r="F1312" t="s">
        <v>43</v>
      </c>
      <c r="G1312">
        <v>0.05</v>
      </c>
      <c r="H1312" t="s">
        <v>12</v>
      </c>
      <c r="I1312">
        <v>100</v>
      </c>
      <c r="K1312">
        <f t="shared" si="120"/>
        <v>170</v>
      </c>
      <c r="L1312" t="str">
        <f t="shared" si="121"/>
        <v>HO-170</v>
      </c>
      <c r="M1312">
        <f t="shared" si="122"/>
        <v>165.6</v>
      </c>
      <c r="N1312">
        <f t="shared" si="123"/>
        <v>4.1856713801929069E-3</v>
      </c>
      <c r="O1312" t="str">
        <f t="shared" si="124"/>
        <v>HO-170165.6</v>
      </c>
      <c r="P1312" t="str">
        <f t="shared" si="125"/>
        <v/>
      </c>
    </row>
    <row r="1313" spans="1:16" x14ac:dyDescent="0.25">
      <c r="A1313">
        <v>67</v>
      </c>
      <c r="B1313">
        <v>103</v>
      </c>
      <c r="C1313" t="s">
        <v>1746</v>
      </c>
      <c r="D1313">
        <v>0.12</v>
      </c>
      <c r="E1313">
        <v>43</v>
      </c>
      <c r="F1313" t="s">
        <v>11</v>
      </c>
      <c r="G1313">
        <v>2</v>
      </c>
      <c r="H1313" t="s">
        <v>12</v>
      </c>
      <c r="I1313">
        <v>100</v>
      </c>
      <c r="K1313">
        <f t="shared" si="120"/>
        <v>170</v>
      </c>
      <c r="L1313" t="str">
        <f t="shared" si="121"/>
        <v>HO-170</v>
      </c>
      <c r="M1313">
        <f t="shared" si="122"/>
        <v>43</v>
      </c>
      <c r="N1313">
        <f t="shared" si="123"/>
        <v>1.6119701873487099E-2</v>
      </c>
      <c r="O1313" t="str">
        <f t="shared" si="124"/>
        <v>HO-17043</v>
      </c>
      <c r="P1313" t="str">
        <f t="shared" si="125"/>
        <v/>
      </c>
    </row>
    <row r="1314" spans="1:16" x14ac:dyDescent="0.25">
      <c r="A1314">
        <v>67</v>
      </c>
      <c r="B1314">
        <v>104</v>
      </c>
      <c r="C1314" t="s">
        <v>1749</v>
      </c>
      <c r="D1314">
        <v>0</v>
      </c>
      <c r="E1314">
        <v>53</v>
      </c>
      <c r="F1314" t="s">
        <v>11</v>
      </c>
      <c r="G1314">
        <v>2</v>
      </c>
      <c r="H1314" t="s">
        <v>12</v>
      </c>
      <c r="I1314">
        <v>100</v>
      </c>
      <c r="K1314">
        <f t="shared" si="120"/>
        <v>171</v>
      </c>
      <c r="L1314" t="str">
        <f t="shared" si="121"/>
        <v>HO-171</v>
      </c>
      <c r="M1314">
        <f t="shared" si="122"/>
        <v>53</v>
      </c>
      <c r="N1314">
        <f t="shared" si="123"/>
        <v>1.3078248689810288E-2</v>
      </c>
      <c r="O1314" t="str">
        <f t="shared" si="124"/>
        <v>HO-17153</v>
      </c>
      <c r="P1314" t="str">
        <f t="shared" si="125"/>
        <v/>
      </c>
    </row>
    <row r="1315" spans="1:16" x14ac:dyDescent="0.25">
      <c r="A1315">
        <v>67</v>
      </c>
      <c r="B1315">
        <v>105</v>
      </c>
      <c r="C1315" t="s">
        <v>1748</v>
      </c>
      <c r="D1315">
        <v>0</v>
      </c>
      <c r="E1315">
        <v>25</v>
      </c>
      <c r="F1315" t="s">
        <v>11</v>
      </c>
      <c r="G1315">
        <v>3</v>
      </c>
      <c r="H1315" t="s">
        <v>12</v>
      </c>
      <c r="I1315">
        <v>100</v>
      </c>
      <c r="K1315">
        <f t="shared" si="120"/>
        <v>172</v>
      </c>
      <c r="L1315" t="str">
        <f t="shared" si="121"/>
        <v>HO-172</v>
      </c>
      <c r="M1315">
        <f t="shared" si="122"/>
        <v>25</v>
      </c>
      <c r="N1315">
        <f t="shared" si="123"/>
        <v>2.7725887222397813E-2</v>
      </c>
      <c r="O1315" t="str">
        <f t="shared" si="124"/>
        <v>HO-17225</v>
      </c>
      <c r="P1315" t="str">
        <f t="shared" si="125"/>
        <v/>
      </c>
    </row>
    <row r="1316" spans="1:16" x14ac:dyDescent="0.25">
      <c r="A1316">
        <v>67</v>
      </c>
      <c r="B1316">
        <v>106</v>
      </c>
      <c r="C1316" t="s">
        <v>1751</v>
      </c>
      <c r="D1316">
        <v>0</v>
      </c>
      <c r="E1316">
        <v>7.1</v>
      </c>
      <c r="F1316" t="s">
        <v>11</v>
      </c>
      <c r="G1316">
        <v>0.4</v>
      </c>
      <c r="H1316" t="s">
        <v>12</v>
      </c>
      <c r="I1316">
        <v>100</v>
      </c>
      <c r="K1316">
        <f t="shared" si="120"/>
        <v>173</v>
      </c>
      <c r="L1316" t="str">
        <f t="shared" si="121"/>
        <v>HO-173</v>
      </c>
      <c r="M1316">
        <f t="shared" si="122"/>
        <v>7.1</v>
      </c>
      <c r="N1316">
        <f t="shared" si="123"/>
        <v>9.7626363459147228E-2</v>
      </c>
      <c r="O1316" t="str">
        <f t="shared" si="124"/>
        <v>HO-1737.1</v>
      </c>
      <c r="P1316" t="str">
        <f t="shared" si="125"/>
        <v/>
      </c>
    </row>
    <row r="1317" spans="1:16" x14ac:dyDescent="0.25">
      <c r="A1317">
        <v>67</v>
      </c>
      <c r="B1317">
        <v>107</v>
      </c>
      <c r="C1317" t="s">
        <v>1750</v>
      </c>
      <c r="D1317">
        <v>0</v>
      </c>
      <c r="E1317">
        <v>3.5</v>
      </c>
      <c r="F1317" t="s">
        <v>11</v>
      </c>
      <c r="G1317">
        <v>0.5</v>
      </c>
      <c r="H1317" t="s">
        <v>12</v>
      </c>
      <c r="I1317">
        <v>100</v>
      </c>
      <c r="K1317">
        <f t="shared" si="120"/>
        <v>174</v>
      </c>
      <c r="L1317" t="str">
        <f t="shared" si="121"/>
        <v>HO-174</v>
      </c>
      <c r="M1317">
        <f t="shared" si="122"/>
        <v>3.5</v>
      </c>
      <c r="N1317">
        <f t="shared" si="123"/>
        <v>0.19804205158855578</v>
      </c>
      <c r="O1317" t="str">
        <f t="shared" si="124"/>
        <v>HO-1743.5</v>
      </c>
      <c r="P1317" t="str">
        <f t="shared" si="125"/>
        <v/>
      </c>
    </row>
    <row r="1318" spans="1:16" x14ac:dyDescent="0.25">
      <c r="A1318">
        <v>67</v>
      </c>
      <c r="B1318">
        <v>108</v>
      </c>
      <c r="C1318" t="s">
        <v>1752</v>
      </c>
      <c r="D1318">
        <v>0</v>
      </c>
      <c r="E1318">
        <v>1.9</v>
      </c>
      <c r="F1318" t="s">
        <v>11</v>
      </c>
      <c r="G1318">
        <v>0.6</v>
      </c>
      <c r="H1318" t="s">
        <v>12</v>
      </c>
      <c r="I1318">
        <v>100</v>
      </c>
      <c r="K1318">
        <f t="shared" si="120"/>
        <v>175</v>
      </c>
      <c r="L1318" t="str">
        <f t="shared" si="121"/>
        <v>HO-175</v>
      </c>
      <c r="M1318">
        <f t="shared" si="122"/>
        <v>1.9</v>
      </c>
      <c r="N1318">
        <f t="shared" si="123"/>
        <v>0.36481430555786598</v>
      </c>
      <c r="O1318" t="str">
        <f t="shared" si="124"/>
        <v>HO-1751.9</v>
      </c>
      <c r="P1318" t="str">
        <f t="shared" si="125"/>
        <v/>
      </c>
    </row>
    <row r="1319" spans="1:16" x14ac:dyDescent="0.25">
      <c r="A1319">
        <v>108</v>
      </c>
      <c r="B1319">
        <v>155</v>
      </c>
      <c r="C1319" t="s">
        <v>2859</v>
      </c>
      <c r="D1319">
        <v>0</v>
      </c>
      <c r="E1319">
        <v>0.74</v>
      </c>
      <c r="F1319" t="s">
        <v>17</v>
      </c>
      <c r="G1319">
        <f>0.48-0.21</f>
        <v>0.27</v>
      </c>
      <c r="H1319" t="s">
        <v>27</v>
      </c>
      <c r="I1319">
        <v>100</v>
      </c>
      <c r="K1319">
        <f t="shared" si="120"/>
        <v>263</v>
      </c>
      <c r="L1319" t="str">
        <f t="shared" si="121"/>
        <v>HS-263</v>
      </c>
      <c r="M1319">
        <f t="shared" si="122"/>
        <v>7.3999999999999999E-4</v>
      </c>
      <c r="N1319">
        <f t="shared" si="123"/>
        <v>936.68537913506123</v>
      </c>
      <c r="O1319" t="str">
        <f t="shared" si="124"/>
        <v>HS-2630.00074</v>
      </c>
      <c r="P1319" t="str">
        <f t="shared" si="125"/>
        <v/>
      </c>
    </row>
    <row r="1320" spans="1:16" x14ac:dyDescent="0.25">
      <c r="A1320">
        <v>108</v>
      </c>
      <c r="B1320">
        <v>156</v>
      </c>
      <c r="C1320" t="s">
        <v>2858</v>
      </c>
      <c r="D1320">
        <v>0</v>
      </c>
      <c r="E1320">
        <v>0.63</v>
      </c>
      <c r="F1320" t="s">
        <v>17</v>
      </c>
      <c r="G1320">
        <f>0.34-0.16</f>
        <v>0.18000000000000002</v>
      </c>
      <c r="H1320" t="s">
        <v>27</v>
      </c>
      <c r="I1320">
        <v>80</v>
      </c>
      <c r="K1320">
        <f t="shared" si="120"/>
        <v>264</v>
      </c>
      <c r="L1320" t="str">
        <f t="shared" si="121"/>
        <v>HS-264</v>
      </c>
      <c r="M1320">
        <f t="shared" si="122"/>
        <v>6.3000000000000003E-4</v>
      </c>
      <c r="N1320">
        <f t="shared" si="123"/>
        <v>1100.2336199364211</v>
      </c>
      <c r="O1320" t="str">
        <f t="shared" si="124"/>
        <v>HS-2640.00063</v>
      </c>
      <c r="P1320" t="str">
        <f t="shared" si="125"/>
        <v/>
      </c>
    </row>
    <row r="1321" spans="1:16" x14ac:dyDescent="0.25">
      <c r="A1321">
        <v>108</v>
      </c>
      <c r="B1321">
        <v>157</v>
      </c>
      <c r="C1321" t="s">
        <v>2852</v>
      </c>
      <c r="D1321">
        <v>0</v>
      </c>
      <c r="E1321">
        <v>1.9</v>
      </c>
      <c r="F1321" t="s">
        <v>17</v>
      </c>
      <c r="G1321">
        <f>0.2-0.1</f>
        <v>0.1</v>
      </c>
      <c r="H1321" t="s">
        <v>27</v>
      </c>
      <c r="I1321">
        <v>100</v>
      </c>
      <c r="K1321">
        <f t="shared" si="120"/>
        <v>265</v>
      </c>
      <c r="L1321" t="str">
        <f t="shared" si="121"/>
        <v>HS-265</v>
      </c>
      <c r="M1321">
        <f t="shared" si="122"/>
        <v>1.9E-3</v>
      </c>
      <c r="N1321">
        <f t="shared" si="123"/>
        <v>364.81430555786596</v>
      </c>
      <c r="O1321" t="str">
        <f t="shared" si="124"/>
        <v>HS-2650.0019</v>
      </c>
      <c r="P1321" t="str">
        <f t="shared" si="125"/>
        <v/>
      </c>
    </row>
    <row r="1322" spans="1:16" x14ac:dyDescent="0.25">
      <c r="A1322">
        <v>108</v>
      </c>
      <c r="B1322">
        <v>158</v>
      </c>
      <c r="C1322" t="s">
        <v>2851</v>
      </c>
      <c r="D1322">
        <v>0</v>
      </c>
      <c r="E1322">
        <v>2.97</v>
      </c>
      <c r="F1322" t="s">
        <v>17</v>
      </c>
      <c r="G1322">
        <f>0.78-0.51</f>
        <v>0.27</v>
      </c>
      <c r="H1322" t="s">
        <v>27</v>
      </c>
      <c r="I1322">
        <v>76</v>
      </c>
      <c r="J1322">
        <v>9</v>
      </c>
      <c r="K1322">
        <f t="shared" si="120"/>
        <v>266</v>
      </c>
      <c r="L1322" t="str">
        <f t="shared" si="121"/>
        <v>HS-266</v>
      </c>
      <c r="M1322">
        <f t="shared" si="122"/>
        <v>2.9700000000000004E-3</v>
      </c>
      <c r="N1322">
        <f t="shared" si="123"/>
        <v>233.38288907742262</v>
      </c>
      <c r="O1322" t="str">
        <f t="shared" si="124"/>
        <v>HS-2660.00297</v>
      </c>
      <c r="P1322" t="str">
        <f t="shared" si="125"/>
        <v/>
      </c>
    </row>
    <row r="1323" spans="1:16" x14ac:dyDescent="0.25">
      <c r="A1323">
        <v>108</v>
      </c>
      <c r="B1323">
        <v>158</v>
      </c>
      <c r="C1323" t="s">
        <v>2851</v>
      </c>
      <c r="D1323">
        <v>1.2</v>
      </c>
      <c r="E1323">
        <v>74</v>
      </c>
      <c r="F1323" t="s">
        <v>17</v>
      </c>
      <c r="G1323">
        <f>354-34</f>
        <v>320</v>
      </c>
      <c r="H1323" t="s">
        <v>27</v>
      </c>
      <c r="I1323">
        <v>100</v>
      </c>
      <c r="K1323">
        <f t="shared" si="120"/>
        <v>266</v>
      </c>
      <c r="L1323" t="str">
        <f t="shared" si="121"/>
        <v>HS-266</v>
      </c>
      <c r="M1323">
        <f t="shared" si="122"/>
        <v>7.3999999999999996E-2</v>
      </c>
      <c r="N1323">
        <f t="shared" si="123"/>
        <v>9.3668537913506125</v>
      </c>
      <c r="O1323" t="str">
        <f t="shared" si="124"/>
        <v>HS-2660.074</v>
      </c>
      <c r="P1323" t="str">
        <f t="shared" si="125"/>
        <v/>
      </c>
    </row>
    <row r="1324" spans="1:16" x14ac:dyDescent="0.25">
      <c r="A1324">
        <v>108</v>
      </c>
      <c r="B1324">
        <v>159</v>
      </c>
      <c r="C1324" t="s">
        <v>2850</v>
      </c>
      <c r="D1324">
        <v>0</v>
      </c>
      <c r="E1324">
        <v>53</v>
      </c>
      <c r="F1324" t="s">
        <v>17</v>
      </c>
      <c r="G1324">
        <f>12-8</f>
        <v>4</v>
      </c>
      <c r="H1324" t="s">
        <v>27</v>
      </c>
      <c r="I1324">
        <v>100</v>
      </c>
      <c r="K1324">
        <f t="shared" si="120"/>
        <v>267</v>
      </c>
      <c r="L1324" t="str">
        <f t="shared" si="121"/>
        <v>HS-267</v>
      </c>
      <c r="M1324">
        <f t="shared" si="122"/>
        <v>5.2999999999999999E-2</v>
      </c>
      <c r="N1324">
        <f t="shared" si="123"/>
        <v>13.078248689810289</v>
      </c>
      <c r="O1324" t="str">
        <f t="shared" si="124"/>
        <v>HS-2670.053</v>
      </c>
      <c r="P1324" t="str">
        <f t="shared" si="125"/>
        <v/>
      </c>
    </row>
    <row r="1325" spans="1:16" x14ac:dyDescent="0.25">
      <c r="A1325">
        <v>108</v>
      </c>
      <c r="B1325">
        <v>159</v>
      </c>
      <c r="C1325" t="s">
        <v>2850</v>
      </c>
      <c r="D1325" t="s">
        <v>70</v>
      </c>
      <c r="E1325">
        <v>0.8</v>
      </c>
      <c r="F1325" t="s">
        <v>11</v>
      </c>
      <c r="G1325">
        <f>4-0.4</f>
        <v>3.6</v>
      </c>
      <c r="H1325" t="s">
        <v>27</v>
      </c>
      <c r="K1325">
        <f t="shared" si="120"/>
        <v>267</v>
      </c>
      <c r="L1325" t="str">
        <f t="shared" si="121"/>
        <v>HS-267</v>
      </c>
      <c r="M1325">
        <f t="shared" si="122"/>
        <v>0.8</v>
      </c>
      <c r="N1325">
        <f t="shared" si="123"/>
        <v>0.86643397569993152</v>
      </c>
      <c r="O1325" t="str">
        <f t="shared" si="124"/>
        <v>HS-2670.8</v>
      </c>
      <c r="P1325" t="str">
        <f t="shared" si="125"/>
        <v/>
      </c>
    </row>
    <row r="1326" spans="1:16" x14ac:dyDescent="0.25">
      <c r="A1326">
        <v>108</v>
      </c>
      <c r="B1326">
        <v>160</v>
      </c>
      <c r="C1326" t="s">
        <v>2855</v>
      </c>
      <c r="D1326">
        <v>0</v>
      </c>
      <c r="E1326">
        <v>0.4</v>
      </c>
      <c r="F1326" t="s">
        <v>11</v>
      </c>
      <c r="G1326">
        <f>1.8-0.17</f>
        <v>1.6300000000000001</v>
      </c>
      <c r="H1326" t="s">
        <v>27</v>
      </c>
      <c r="I1326">
        <v>100</v>
      </c>
      <c r="K1326">
        <f t="shared" si="120"/>
        <v>268</v>
      </c>
      <c r="L1326" t="str">
        <f t="shared" si="121"/>
        <v>HS-268</v>
      </c>
      <c r="M1326">
        <f t="shared" si="122"/>
        <v>0.4</v>
      </c>
      <c r="N1326">
        <f t="shared" si="123"/>
        <v>1.732867951399863</v>
      </c>
      <c r="O1326" t="str">
        <f t="shared" si="124"/>
        <v>HS-2680.4</v>
      </c>
      <c r="P1326" t="str">
        <f t="shared" si="125"/>
        <v/>
      </c>
    </row>
    <row r="1327" spans="1:16" x14ac:dyDescent="0.25">
      <c r="A1327">
        <v>108</v>
      </c>
      <c r="B1327">
        <v>161</v>
      </c>
      <c r="C1327" t="s">
        <v>2854</v>
      </c>
      <c r="D1327">
        <v>0</v>
      </c>
      <c r="E1327">
        <v>13</v>
      </c>
      <c r="F1327" t="s">
        <v>11</v>
      </c>
      <c r="G1327">
        <f>10-4</f>
        <v>6</v>
      </c>
      <c r="H1327" t="s">
        <v>27</v>
      </c>
      <c r="I1327">
        <v>100</v>
      </c>
      <c r="K1327">
        <f t="shared" si="120"/>
        <v>269</v>
      </c>
      <c r="L1327" t="str">
        <f t="shared" si="121"/>
        <v>HS-269</v>
      </c>
      <c r="M1327">
        <f t="shared" si="122"/>
        <v>13</v>
      </c>
      <c r="N1327">
        <f t="shared" si="123"/>
        <v>5.3319013889226559E-2</v>
      </c>
      <c r="O1327" t="str">
        <f t="shared" si="124"/>
        <v>HS-26913</v>
      </c>
      <c r="P1327" t="str">
        <f t="shared" si="125"/>
        <v/>
      </c>
    </row>
    <row r="1328" spans="1:16" x14ac:dyDescent="0.25">
      <c r="A1328">
        <v>108</v>
      </c>
      <c r="B1328">
        <v>162</v>
      </c>
      <c r="C1328" t="s">
        <v>2853</v>
      </c>
      <c r="D1328">
        <v>0</v>
      </c>
      <c r="E1328">
        <v>7.6</v>
      </c>
      <c r="F1328" t="s">
        <v>11</v>
      </c>
      <c r="G1328">
        <f>4.9-2.2</f>
        <v>2.7</v>
      </c>
      <c r="H1328" t="s">
        <v>27</v>
      </c>
      <c r="I1328">
        <v>50</v>
      </c>
      <c r="K1328">
        <f t="shared" si="120"/>
        <v>270</v>
      </c>
      <c r="L1328" t="str">
        <f t="shared" si="121"/>
        <v>HS-270</v>
      </c>
      <c r="M1328">
        <f t="shared" si="122"/>
        <v>7.6</v>
      </c>
      <c r="N1328">
        <f t="shared" si="123"/>
        <v>9.1203576389466495E-2</v>
      </c>
      <c r="O1328" t="str">
        <f t="shared" si="124"/>
        <v>HS-2707.6</v>
      </c>
      <c r="P1328" t="str">
        <f t="shared" si="125"/>
        <v/>
      </c>
    </row>
    <row r="1329" spans="1:16" x14ac:dyDescent="0.25">
      <c r="A1329">
        <v>108</v>
      </c>
      <c r="B1329">
        <v>165</v>
      </c>
      <c r="C1329" t="s">
        <v>2857</v>
      </c>
      <c r="D1329">
        <v>0</v>
      </c>
      <c r="E1329">
        <v>0.51</v>
      </c>
      <c r="F1329" t="s">
        <v>11</v>
      </c>
      <c r="G1329">
        <f>0.3-0.13</f>
        <v>0.16999999999999998</v>
      </c>
      <c r="H1329" t="s">
        <v>27</v>
      </c>
      <c r="I1329">
        <v>100</v>
      </c>
      <c r="K1329">
        <f t="shared" si="120"/>
        <v>273</v>
      </c>
      <c r="L1329" t="str">
        <f t="shared" si="121"/>
        <v>HS-273</v>
      </c>
      <c r="M1329">
        <f t="shared" si="122"/>
        <v>0.51</v>
      </c>
      <c r="N1329">
        <f t="shared" si="123"/>
        <v>1.3591121187449908</v>
      </c>
      <c r="O1329" t="str">
        <f t="shared" si="124"/>
        <v>HS-2730.51</v>
      </c>
      <c r="P1329" t="str">
        <f t="shared" si="125"/>
        <v/>
      </c>
    </row>
    <row r="1330" spans="1:16" x14ac:dyDescent="0.25">
      <c r="A1330">
        <v>108</v>
      </c>
      <c r="B1330">
        <v>167</v>
      </c>
      <c r="C1330" t="s">
        <v>2856</v>
      </c>
      <c r="D1330">
        <v>0</v>
      </c>
      <c r="E1330">
        <v>0.2</v>
      </c>
      <c r="F1330" t="s">
        <v>11</v>
      </c>
      <c r="G1330">
        <f>0.19-0.07</f>
        <v>0.12</v>
      </c>
      <c r="H1330" t="s">
        <v>27</v>
      </c>
      <c r="I1330">
        <v>100</v>
      </c>
      <c r="K1330">
        <f t="shared" si="120"/>
        <v>275</v>
      </c>
      <c r="L1330" t="str">
        <f t="shared" si="121"/>
        <v>HS-275</v>
      </c>
      <c r="M1330">
        <f t="shared" si="122"/>
        <v>0.2</v>
      </c>
      <c r="N1330">
        <f t="shared" si="123"/>
        <v>3.4657359027997261</v>
      </c>
      <c r="O1330" t="str">
        <f t="shared" si="124"/>
        <v>HS-2750.2</v>
      </c>
      <c r="P1330" t="str">
        <f t="shared" si="125"/>
        <v/>
      </c>
    </row>
    <row r="1331" spans="1:16" x14ac:dyDescent="0.25">
      <c r="A1331">
        <v>108</v>
      </c>
      <c r="B1331">
        <v>169</v>
      </c>
      <c r="C1331" t="s">
        <v>2860</v>
      </c>
      <c r="D1331">
        <v>0</v>
      </c>
      <c r="E1331">
        <v>3</v>
      </c>
      <c r="F1331" t="s">
        <v>17</v>
      </c>
      <c r="G1331">
        <f>15-1</f>
        <v>14</v>
      </c>
      <c r="H1331" t="s">
        <v>2525</v>
      </c>
      <c r="I1331">
        <v>100</v>
      </c>
      <c r="K1331">
        <f t="shared" si="120"/>
        <v>277</v>
      </c>
      <c r="L1331" t="str">
        <f t="shared" si="121"/>
        <v>HS-277</v>
      </c>
      <c r="M1331">
        <f t="shared" si="122"/>
        <v>3.0000000000000001E-3</v>
      </c>
      <c r="N1331">
        <f t="shared" si="123"/>
        <v>231.04906018664843</v>
      </c>
      <c r="O1331" t="str">
        <f t="shared" si="124"/>
        <v>HS-2770.003</v>
      </c>
      <c r="P1331" t="str">
        <f t="shared" si="125"/>
        <v/>
      </c>
    </row>
    <row r="1332" spans="1:16" x14ac:dyDescent="0.25">
      <c r="A1332">
        <v>53</v>
      </c>
      <c r="B1332">
        <v>55</v>
      </c>
      <c r="C1332" t="s">
        <v>1225</v>
      </c>
      <c r="D1332">
        <v>0</v>
      </c>
      <c r="E1332">
        <v>26.4</v>
      </c>
      <c r="F1332" t="s">
        <v>17</v>
      </c>
      <c r="G1332">
        <v>0.8</v>
      </c>
      <c r="H1332" t="s">
        <v>27</v>
      </c>
      <c r="I1332">
        <v>99.5</v>
      </c>
      <c r="J1332">
        <v>0.21</v>
      </c>
      <c r="K1332">
        <f t="shared" si="120"/>
        <v>108</v>
      </c>
      <c r="L1332" t="str">
        <f t="shared" si="121"/>
        <v>I-108</v>
      </c>
      <c r="M1332">
        <f t="shared" si="122"/>
        <v>2.64E-2</v>
      </c>
      <c r="N1332">
        <f t="shared" si="123"/>
        <v>26.255575021210049</v>
      </c>
      <c r="O1332" t="str">
        <f t="shared" si="124"/>
        <v>I-1080.0264</v>
      </c>
      <c r="P1332" t="str">
        <f t="shared" si="125"/>
        <v/>
      </c>
    </row>
    <row r="1333" spans="1:16" x14ac:dyDescent="0.25">
      <c r="A1333">
        <v>53</v>
      </c>
      <c r="B1333">
        <v>56</v>
      </c>
      <c r="C1333" t="s">
        <v>1226</v>
      </c>
      <c r="D1333">
        <v>0</v>
      </c>
      <c r="E1333">
        <v>92.7</v>
      </c>
      <c r="F1333" t="s">
        <v>1188</v>
      </c>
      <c r="G1333">
        <v>0.7</v>
      </c>
      <c r="H1333" t="s">
        <v>19</v>
      </c>
      <c r="I1333">
        <v>99.986000000000004</v>
      </c>
      <c r="J1333">
        <v>4.0000000000000001E-3</v>
      </c>
      <c r="K1333">
        <f t="shared" si="120"/>
        <v>109</v>
      </c>
      <c r="L1333" t="str">
        <f t="shared" si="121"/>
        <v>I-109</v>
      </c>
      <c r="M1333">
        <f t="shared" si="122"/>
        <v>9.2700000000000004E-5</v>
      </c>
      <c r="N1333">
        <f t="shared" si="123"/>
        <v>7477.3158636455801</v>
      </c>
      <c r="O1333" t="str">
        <f t="shared" si="124"/>
        <v>I-1090.0000927</v>
      </c>
      <c r="P1333" t="str">
        <f t="shared" si="125"/>
        <v/>
      </c>
    </row>
    <row r="1334" spans="1:16" x14ac:dyDescent="0.25">
      <c r="A1334">
        <v>53</v>
      </c>
      <c r="B1334">
        <v>57</v>
      </c>
      <c r="C1334" t="s">
        <v>1228</v>
      </c>
      <c r="D1334">
        <v>0</v>
      </c>
      <c r="E1334">
        <v>0.67</v>
      </c>
      <c r="F1334" t="s">
        <v>11</v>
      </c>
      <c r="G1334">
        <v>0.02</v>
      </c>
      <c r="H1334" t="s">
        <v>27</v>
      </c>
      <c r="I1334">
        <v>17</v>
      </c>
      <c r="J1334">
        <v>4</v>
      </c>
      <c r="K1334">
        <f t="shared" si="120"/>
        <v>110</v>
      </c>
      <c r="L1334" t="str">
        <f t="shared" si="121"/>
        <v>I-110</v>
      </c>
      <c r="M1334">
        <f t="shared" si="122"/>
        <v>0.67</v>
      </c>
      <c r="N1334">
        <f t="shared" si="123"/>
        <v>1.0345480306864854</v>
      </c>
      <c r="O1334" t="str">
        <f t="shared" si="124"/>
        <v>I-1100.67</v>
      </c>
      <c r="P1334" t="str">
        <f t="shared" si="125"/>
        <v/>
      </c>
    </row>
    <row r="1335" spans="1:16" x14ac:dyDescent="0.25">
      <c r="A1335">
        <v>53</v>
      </c>
      <c r="B1335">
        <v>58</v>
      </c>
      <c r="C1335" t="s">
        <v>1229</v>
      </c>
      <c r="D1335">
        <v>0</v>
      </c>
      <c r="E1335">
        <v>2.5</v>
      </c>
      <c r="F1335" t="s">
        <v>11</v>
      </c>
      <c r="G1335">
        <v>0.2</v>
      </c>
      <c r="H1335" t="s">
        <v>36</v>
      </c>
      <c r="I1335">
        <v>99.9</v>
      </c>
      <c r="K1335">
        <f t="shared" si="120"/>
        <v>111</v>
      </c>
      <c r="L1335" t="str">
        <f t="shared" si="121"/>
        <v>I-111</v>
      </c>
      <c r="M1335">
        <f t="shared" si="122"/>
        <v>2.5</v>
      </c>
      <c r="N1335">
        <f t="shared" si="123"/>
        <v>0.2772588722239781</v>
      </c>
      <c r="O1335" t="str">
        <f t="shared" si="124"/>
        <v>I-1112.5</v>
      </c>
      <c r="P1335" t="str">
        <f t="shared" si="125"/>
        <v/>
      </c>
    </row>
    <row r="1336" spans="1:16" x14ac:dyDescent="0.25">
      <c r="A1336">
        <v>53</v>
      </c>
      <c r="B1336">
        <v>59</v>
      </c>
      <c r="C1336" t="s">
        <v>1227</v>
      </c>
      <c r="D1336">
        <v>0</v>
      </c>
      <c r="E1336">
        <v>3.34</v>
      </c>
      <c r="F1336" t="s">
        <v>11</v>
      </c>
      <c r="G1336">
        <v>0.11</v>
      </c>
      <c r="H1336" t="s">
        <v>36</v>
      </c>
      <c r="I1336">
        <v>99.998800000000003</v>
      </c>
      <c r="K1336">
        <f t="shared" si="120"/>
        <v>112</v>
      </c>
      <c r="L1336" t="str">
        <f t="shared" si="121"/>
        <v>I-112</v>
      </c>
      <c r="M1336">
        <f t="shared" si="122"/>
        <v>3.34</v>
      </c>
      <c r="N1336">
        <f t="shared" si="123"/>
        <v>0.20752909597603153</v>
      </c>
      <c r="O1336" t="str">
        <f t="shared" si="124"/>
        <v>I-1123.34</v>
      </c>
      <c r="P1336" t="str">
        <f t="shared" si="125"/>
        <v/>
      </c>
    </row>
    <row r="1337" spans="1:16" x14ac:dyDescent="0.25">
      <c r="A1337">
        <v>53</v>
      </c>
      <c r="B1337">
        <v>60</v>
      </c>
      <c r="C1337" t="s">
        <v>1232</v>
      </c>
      <c r="D1337">
        <v>0</v>
      </c>
      <c r="E1337">
        <v>5.9</v>
      </c>
      <c r="F1337" t="s">
        <v>11</v>
      </c>
      <c r="G1337">
        <v>0.5</v>
      </c>
      <c r="H1337" t="s">
        <v>36</v>
      </c>
      <c r="I1337">
        <v>100</v>
      </c>
      <c r="K1337">
        <f t="shared" si="120"/>
        <v>113</v>
      </c>
      <c r="L1337" t="str">
        <f t="shared" si="121"/>
        <v>I-113</v>
      </c>
      <c r="M1337">
        <f t="shared" si="122"/>
        <v>5.9</v>
      </c>
      <c r="N1337">
        <f t="shared" si="123"/>
        <v>0.11748257297626191</v>
      </c>
      <c r="O1337" t="str">
        <f t="shared" si="124"/>
        <v>I-1135.9</v>
      </c>
      <c r="P1337" t="str">
        <f t="shared" si="125"/>
        <v/>
      </c>
    </row>
    <row r="1338" spans="1:16" x14ac:dyDescent="0.25">
      <c r="A1338">
        <v>53</v>
      </c>
      <c r="B1338">
        <v>61</v>
      </c>
      <c r="C1338" t="s">
        <v>1233</v>
      </c>
      <c r="D1338">
        <v>0</v>
      </c>
      <c r="E1338">
        <v>2.1</v>
      </c>
      <c r="F1338" t="s">
        <v>11</v>
      </c>
      <c r="G1338">
        <v>0.2</v>
      </c>
      <c r="H1338" t="s">
        <v>36</v>
      </c>
      <c r="I1338">
        <v>100</v>
      </c>
      <c r="K1338">
        <f t="shared" si="120"/>
        <v>114</v>
      </c>
      <c r="L1338" t="str">
        <f t="shared" si="121"/>
        <v>I-114</v>
      </c>
      <c r="M1338">
        <f t="shared" si="122"/>
        <v>2.1</v>
      </c>
      <c r="N1338">
        <f t="shared" si="123"/>
        <v>0.3300700859809263</v>
      </c>
      <c r="O1338" t="str">
        <f t="shared" si="124"/>
        <v>I-1142.1</v>
      </c>
      <c r="P1338" t="str">
        <f t="shared" si="125"/>
        <v/>
      </c>
    </row>
    <row r="1339" spans="1:16" x14ac:dyDescent="0.25">
      <c r="A1339">
        <v>53</v>
      </c>
      <c r="B1339">
        <v>61</v>
      </c>
      <c r="C1339" t="s">
        <v>1233</v>
      </c>
      <c r="D1339">
        <v>0.26589999999999903</v>
      </c>
      <c r="E1339">
        <v>6.2</v>
      </c>
      <c r="F1339" t="s">
        <v>11</v>
      </c>
      <c r="G1339">
        <v>0.5</v>
      </c>
      <c r="H1339" t="s">
        <v>77</v>
      </c>
      <c r="I1339">
        <v>9</v>
      </c>
      <c r="J1339">
        <v>2</v>
      </c>
      <c r="K1339">
        <f t="shared" si="120"/>
        <v>114</v>
      </c>
      <c r="L1339" t="str">
        <f t="shared" si="121"/>
        <v>I-114M</v>
      </c>
      <c r="M1339">
        <f t="shared" si="122"/>
        <v>6.2</v>
      </c>
      <c r="N1339">
        <f t="shared" si="123"/>
        <v>0.11179793234837827</v>
      </c>
      <c r="O1339" t="str">
        <f t="shared" si="124"/>
        <v>I-114M6.2</v>
      </c>
      <c r="P1339" t="str">
        <f t="shared" si="125"/>
        <v/>
      </c>
    </row>
    <row r="1340" spans="1:16" x14ac:dyDescent="0.25">
      <c r="A1340">
        <v>53</v>
      </c>
      <c r="B1340">
        <v>62</v>
      </c>
      <c r="C1340" t="s">
        <v>1230</v>
      </c>
      <c r="D1340">
        <v>0</v>
      </c>
      <c r="E1340">
        <v>1.3</v>
      </c>
      <c r="F1340" t="s">
        <v>43</v>
      </c>
      <c r="G1340">
        <v>0.2</v>
      </c>
      <c r="H1340" t="s">
        <v>36</v>
      </c>
      <c r="I1340">
        <v>100</v>
      </c>
      <c r="K1340">
        <f t="shared" si="120"/>
        <v>115</v>
      </c>
      <c r="L1340" t="str">
        <f t="shared" si="121"/>
        <v>I-115</v>
      </c>
      <c r="M1340">
        <f t="shared" si="122"/>
        <v>78</v>
      </c>
      <c r="N1340">
        <f t="shared" si="123"/>
        <v>8.8865023148710937E-3</v>
      </c>
      <c r="O1340" t="str">
        <f t="shared" si="124"/>
        <v>I-11578</v>
      </c>
      <c r="P1340" t="str">
        <f t="shared" si="125"/>
        <v/>
      </c>
    </row>
    <row r="1341" spans="1:16" x14ac:dyDescent="0.25">
      <c r="A1341">
        <v>53</v>
      </c>
      <c r="B1341">
        <v>63</v>
      </c>
      <c r="C1341" t="s">
        <v>1231</v>
      </c>
      <c r="D1341">
        <v>0</v>
      </c>
      <c r="E1341">
        <v>2.91</v>
      </c>
      <c r="F1341" t="s">
        <v>11</v>
      </c>
      <c r="G1341">
        <v>0.15</v>
      </c>
      <c r="H1341" t="s">
        <v>36</v>
      </c>
      <c r="I1341">
        <v>100</v>
      </c>
      <c r="K1341">
        <f t="shared" si="120"/>
        <v>116</v>
      </c>
      <c r="L1341" t="str">
        <f t="shared" si="121"/>
        <v>I-116</v>
      </c>
      <c r="M1341">
        <f t="shared" si="122"/>
        <v>2.91</v>
      </c>
      <c r="N1341">
        <f t="shared" si="123"/>
        <v>0.23819490740891588</v>
      </c>
      <c r="O1341" t="str">
        <f t="shared" si="124"/>
        <v>I-1162.91</v>
      </c>
      <c r="P1341" t="str">
        <f t="shared" si="125"/>
        <v/>
      </c>
    </row>
    <row r="1342" spans="1:16" x14ac:dyDescent="0.25">
      <c r="A1342">
        <v>53</v>
      </c>
      <c r="B1342">
        <v>64</v>
      </c>
      <c r="C1342" t="s">
        <v>1236</v>
      </c>
      <c r="D1342">
        <v>0</v>
      </c>
      <c r="E1342">
        <v>2.2200000000000002</v>
      </c>
      <c r="F1342" t="s">
        <v>43</v>
      </c>
      <c r="G1342">
        <v>0.04</v>
      </c>
      <c r="H1342" t="s">
        <v>36</v>
      </c>
      <c r="I1342">
        <v>100</v>
      </c>
      <c r="K1342">
        <f t="shared" si="120"/>
        <v>117</v>
      </c>
      <c r="L1342" t="str">
        <f t="shared" si="121"/>
        <v>I-117</v>
      </c>
      <c r="M1342">
        <f t="shared" si="122"/>
        <v>133.20000000000002</v>
      </c>
      <c r="N1342">
        <f t="shared" si="123"/>
        <v>5.2038076618614506E-3</v>
      </c>
      <c r="O1342" t="str">
        <f t="shared" si="124"/>
        <v>I-117133.2</v>
      </c>
      <c r="P1342" t="str">
        <f t="shared" si="125"/>
        <v/>
      </c>
    </row>
    <row r="1343" spans="1:16" x14ac:dyDescent="0.25">
      <c r="A1343">
        <v>53</v>
      </c>
      <c r="B1343">
        <v>65</v>
      </c>
      <c r="C1343" t="s">
        <v>1237</v>
      </c>
      <c r="D1343">
        <v>0</v>
      </c>
      <c r="E1343">
        <v>13.8</v>
      </c>
      <c r="F1343" t="s">
        <v>43</v>
      </c>
      <c r="G1343">
        <v>0.4</v>
      </c>
      <c r="H1343" t="s">
        <v>36</v>
      </c>
      <c r="I1343">
        <v>100</v>
      </c>
      <c r="K1343">
        <f t="shared" si="120"/>
        <v>118</v>
      </c>
      <c r="L1343" t="str">
        <f t="shared" si="121"/>
        <v>I-118</v>
      </c>
      <c r="M1343">
        <f t="shared" si="122"/>
        <v>828</v>
      </c>
      <c r="N1343">
        <f t="shared" si="123"/>
        <v>8.3713427603858122E-4</v>
      </c>
      <c r="O1343" t="str">
        <f t="shared" si="124"/>
        <v>I-118828</v>
      </c>
      <c r="P1343" t="str">
        <f t="shared" si="125"/>
        <v/>
      </c>
    </row>
    <row r="1344" spans="1:16" x14ac:dyDescent="0.25">
      <c r="A1344">
        <v>53</v>
      </c>
      <c r="B1344">
        <v>65</v>
      </c>
      <c r="C1344" t="s">
        <v>1237</v>
      </c>
      <c r="D1344">
        <v>0.1888</v>
      </c>
      <c r="E1344">
        <v>8.5</v>
      </c>
      <c r="F1344" t="s">
        <v>43</v>
      </c>
      <c r="G1344">
        <v>0.5</v>
      </c>
      <c r="H1344" t="s">
        <v>77</v>
      </c>
      <c r="K1344">
        <f t="shared" si="120"/>
        <v>118</v>
      </c>
      <c r="L1344" t="str">
        <f t="shared" si="121"/>
        <v>I-118M</v>
      </c>
      <c r="M1344">
        <f t="shared" si="122"/>
        <v>510</v>
      </c>
      <c r="N1344">
        <f t="shared" si="123"/>
        <v>1.3591121187449908E-3</v>
      </c>
      <c r="O1344" t="str">
        <f t="shared" si="124"/>
        <v>I-118M510</v>
      </c>
      <c r="P1344" t="str">
        <f t="shared" si="125"/>
        <v/>
      </c>
    </row>
    <row r="1345" spans="1:16" x14ac:dyDescent="0.25">
      <c r="A1345">
        <v>53</v>
      </c>
      <c r="B1345">
        <v>66</v>
      </c>
      <c r="C1345" t="s">
        <v>1234</v>
      </c>
      <c r="D1345">
        <v>0</v>
      </c>
      <c r="E1345">
        <v>18.8</v>
      </c>
      <c r="F1345" t="s">
        <v>43</v>
      </c>
      <c r="G1345">
        <v>0.4</v>
      </c>
      <c r="H1345" t="s">
        <v>36</v>
      </c>
      <c r="I1345">
        <v>100</v>
      </c>
      <c r="K1345">
        <f t="shared" si="120"/>
        <v>119</v>
      </c>
      <c r="L1345" t="str">
        <f t="shared" si="121"/>
        <v>I-119</v>
      </c>
      <c r="M1345">
        <f t="shared" si="122"/>
        <v>1128</v>
      </c>
      <c r="N1345">
        <f t="shared" si="123"/>
        <v>6.1449218134746928E-4</v>
      </c>
      <c r="O1345" t="str">
        <f t="shared" si="124"/>
        <v>I-1191128</v>
      </c>
      <c r="P1345" t="str">
        <f t="shared" si="125"/>
        <v/>
      </c>
    </row>
    <row r="1346" spans="1:16" x14ac:dyDescent="0.25">
      <c r="A1346">
        <v>53</v>
      </c>
      <c r="B1346">
        <v>67</v>
      </c>
      <c r="C1346" t="s">
        <v>1235</v>
      </c>
      <c r="D1346">
        <v>0</v>
      </c>
      <c r="E1346">
        <v>81.7</v>
      </c>
      <c r="F1346" t="s">
        <v>43</v>
      </c>
      <c r="G1346">
        <v>0.2</v>
      </c>
      <c r="H1346" t="s">
        <v>36</v>
      </c>
      <c r="I1346">
        <v>100</v>
      </c>
      <c r="K1346">
        <f t="shared" ref="K1346:K1409" si="126">A1346+B1346</f>
        <v>120</v>
      </c>
      <c r="L1346" t="str">
        <f t="shared" ref="L1346:L1409" si="127">UPPER(SUBSTITUTE(C1346,K1346,""))&amp;"-"&amp;K1346&amp;IF(H1346="IT","M","")</f>
        <v>I-120</v>
      </c>
      <c r="M1346">
        <f t="shared" ref="M1346:M1409" si="128">E1346*VLOOKUP(F1346,_TimeConvert,2,FALSE)</f>
        <v>4902</v>
      </c>
      <c r="N1346">
        <f t="shared" ref="N1346:N1409" si="129">LN(2)/M1346</f>
        <v>1.4140089362707983E-4</v>
      </c>
      <c r="O1346" t="str">
        <f t="shared" ref="O1346:O1409" si="130">L1346&amp;M1346</f>
        <v>I-1204902</v>
      </c>
      <c r="P1346" t="str">
        <f t="shared" ref="P1346:P1409" si="131">IF(AND(RIGHT(L1347,1)="M",M1346=M1347),"Delete","")</f>
        <v/>
      </c>
    </row>
    <row r="1347" spans="1:16" x14ac:dyDescent="0.25">
      <c r="A1347">
        <v>53</v>
      </c>
      <c r="B1347">
        <v>67</v>
      </c>
      <c r="C1347" t="s">
        <v>1235</v>
      </c>
      <c r="D1347">
        <v>0.32</v>
      </c>
      <c r="E1347">
        <v>51</v>
      </c>
      <c r="F1347" t="s">
        <v>43</v>
      </c>
      <c r="G1347">
        <v>2</v>
      </c>
      <c r="H1347" t="s">
        <v>36</v>
      </c>
      <c r="I1347">
        <v>100</v>
      </c>
      <c r="K1347">
        <f t="shared" si="126"/>
        <v>120</v>
      </c>
      <c r="L1347" t="str">
        <f t="shared" si="127"/>
        <v>I-120</v>
      </c>
      <c r="M1347">
        <f t="shared" si="128"/>
        <v>3060</v>
      </c>
      <c r="N1347">
        <f t="shared" si="129"/>
        <v>2.2651868645749847E-4</v>
      </c>
      <c r="O1347" t="str">
        <f t="shared" si="130"/>
        <v>I-1203060</v>
      </c>
      <c r="P1347" t="str">
        <f t="shared" si="131"/>
        <v/>
      </c>
    </row>
    <row r="1348" spans="1:16" x14ac:dyDescent="0.25">
      <c r="A1348">
        <v>53</v>
      </c>
      <c r="B1348">
        <v>68</v>
      </c>
      <c r="C1348" t="s">
        <v>1238</v>
      </c>
      <c r="D1348">
        <v>0</v>
      </c>
      <c r="E1348">
        <v>2.12</v>
      </c>
      <c r="F1348" t="s">
        <v>109</v>
      </c>
      <c r="G1348">
        <v>0.01</v>
      </c>
      <c r="H1348" t="s">
        <v>36</v>
      </c>
      <c r="I1348">
        <v>100</v>
      </c>
      <c r="K1348">
        <f t="shared" si="126"/>
        <v>121</v>
      </c>
      <c r="L1348" t="str">
        <f t="shared" si="127"/>
        <v>I-121</v>
      </c>
      <c r="M1348">
        <f t="shared" si="128"/>
        <v>7632</v>
      </c>
      <c r="N1348">
        <f t="shared" si="129"/>
        <v>9.0821171457015893E-5</v>
      </c>
      <c r="O1348" t="str">
        <f t="shared" si="130"/>
        <v>I-1217632</v>
      </c>
      <c r="P1348" t="str">
        <f t="shared" si="131"/>
        <v/>
      </c>
    </row>
    <row r="1349" spans="1:16" x14ac:dyDescent="0.25">
      <c r="A1349">
        <v>53</v>
      </c>
      <c r="B1349">
        <v>69</v>
      </c>
      <c r="C1349" t="s">
        <v>1239</v>
      </c>
      <c r="D1349">
        <v>0</v>
      </c>
      <c r="E1349">
        <v>3.63</v>
      </c>
      <c r="F1349" t="s">
        <v>43</v>
      </c>
      <c r="G1349">
        <v>0.06</v>
      </c>
      <c r="H1349" t="s">
        <v>36</v>
      </c>
      <c r="I1349">
        <v>100</v>
      </c>
      <c r="K1349">
        <f t="shared" si="126"/>
        <v>122</v>
      </c>
      <c r="L1349" t="str">
        <f t="shared" si="127"/>
        <v>I-122</v>
      </c>
      <c r="M1349">
        <f t="shared" si="128"/>
        <v>217.79999999999998</v>
      </c>
      <c r="N1349">
        <f t="shared" si="129"/>
        <v>3.1824939419648549E-3</v>
      </c>
      <c r="O1349" t="str">
        <f t="shared" si="130"/>
        <v>I-122217.8</v>
      </c>
      <c r="P1349" t="str">
        <f t="shared" si="131"/>
        <v/>
      </c>
    </row>
    <row r="1350" spans="1:16" x14ac:dyDescent="0.25">
      <c r="A1350">
        <v>53</v>
      </c>
      <c r="B1350">
        <v>70</v>
      </c>
      <c r="C1350" t="s">
        <v>1240</v>
      </c>
      <c r="D1350">
        <v>0</v>
      </c>
      <c r="E1350">
        <v>13.222899999999999</v>
      </c>
      <c r="F1350" t="s">
        <v>109</v>
      </c>
      <c r="G1350">
        <v>1.4E-3</v>
      </c>
      <c r="H1350" t="s">
        <v>36</v>
      </c>
      <c r="I1350">
        <v>100</v>
      </c>
      <c r="K1350">
        <f t="shared" si="126"/>
        <v>123</v>
      </c>
      <c r="L1350" t="str">
        <f t="shared" si="127"/>
        <v>I-123</v>
      </c>
      <c r="M1350">
        <f t="shared" si="128"/>
        <v>47602.439999999995</v>
      </c>
      <c r="N1350">
        <f t="shared" si="129"/>
        <v>1.4561169145109901E-5</v>
      </c>
      <c r="O1350" t="str">
        <f t="shared" si="130"/>
        <v>I-12347602.44</v>
      </c>
      <c r="P1350" t="str">
        <f t="shared" si="131"/>
        <v/>
      </c>
    </row>
    <row r="1351" spans="1:16" x14ac:dyDescent="0.25">
      <c r="A1351">
        <v>53</v>
      </c>
      <c r="B1351">
        <v>71</v>
      </c>
      <c r="C1351" t="s">
        <v>1242</v>
      </c>
      <c r="D1351">
        <v>0</v>
      </c>
      <c r="E1351">
        <v>4.1760000000000002</v>
      </c>
      <c r="F1351" t="s">
        <v>25</v>
      </c>
      <c r="G1351">
        <v>2.9999999999999997E-4</v>
      </c>
      <c r="H1351" t="s">
        <v>36</v>
      </c>
      <c r="I1351">
        <v>100</v>
      </c>
      <c r="K1351">
        <f t="shared" si="126"/>
        <v>124</v>
      </c>
      <c r="L1351" t="str">
        <f t="shared" si="127"/>
        <v>I-124</v>
      </c>
      <c r="M1351">
        <f t="shared" si="128"/>
        <v>360806.40000000002</v>
      </c>
      <c r="N1351">
        <f t="shared" si="129"/>
        <v>1.9211055584378362E-6</v>
      </c>
      <c r="O1351" t="str">
        <f t="shared" si="130"/>
        <v>I-124360806.4</v>
      </c>
      <c r="P1351" t="str">
        <f t="shared" si="131"/>
        <v/>
      </c>
    </row>
    <row r="1352" spans="1:16" x14ac:dyDescent="0.25">
      <c r="A1352">
        <v>53</v>
      </c>
      <c r="B1352">
        <v>72</v>
      </c>
      <c r="C1352" t="s">
        <v>1243</v>
      </c>
      <c r="D1352">
        <v>0</v>
      </c>
      <c r="E1352">
        <v>59.398000000000003</v>
      </c>
      <c r="F1352" t="s">
        <v>25</v>
      </c>
      <c r="G1352">
        <v>1.2E-2</v>
      </c>
      <c r="H1352" t="s">
        <v>26</v>
      </c>
      <c r="I1352">
        <v>100</v>
      </c>
      <c r="K1352">
        <f t="shared" si="126"/>
        <v>125</v>
      </c>
      <c r="L1352" t="str">
        <f t="shared" si="127"/>
        <v>I-125</v>
      </c>
      <c r="M1352">
        <f t="shared" si="128"/>
        <v>5131987.2</v>
      </c>
      <c r="N1352">
        <f t="shared" si="129"/>
        <v>1.3506408990262978E-7</v>
      </c>
      <c r="O1352" t="str">
        <f t="shared" si="130"/>
        <v>I-1255131987.2</v>
      </c>
      <c r="P1352" t="str">
        <f t="shared" si="131"/>
        <v/>
      </c>
    </row>
    <row r="1353" spans="1:16" x14ac:dyDescent="0.25">
      <c r="A1353">
        <v>53</v>
      </c>
      <c r="B1353">
        <v>73</v>
      </c>
      <c r="C1353" t="s">
        <v>1241</v>
      </c>
      <c r="D1353">
        <v>0</v>
      </c>
      <c r="E1353">
        <v>12.93</v>
      </c>
      <c r="F1353" t="s">
        <v>25</v>
      </c>
      <c r="G1353">
        <v>0.05</v>
      </c>
      <c r="H1353" t="s">
        <v>12</v>
      </c>
      <c r="I1353">
        <v>47.3</v>
      </c>
      <c r="J1353">
        <v>0.5</v>
      </c>
      <c r="K1353">
        <f t="shared" si="126"/>
        <v>126</v>
      </c>
      <c r="L1353" t="str">
        <f t="shared" si="127"/>
        <v>I-126</v>
      </c>
      <c r="M1353">
        <f t="shared" si="128"/>
        <v>1117152</v>
      </c>
      <c r="N1353">
        <f t="shared" si="129"/>
        <v>6.2045915019616423E-7</v>
      </c>
      <c r="O1353" t="str">
        <f t="shared" si="130"/>
        <v>I-1261117152</v>
      </c>
      <c r="P1353" t="str">
        <f t="shared" si="131"/>
        <v/>
      </c>
    </row>
    <row r="1354" spans="1:16" x14ac:dyDescent="0.25">
      <c r="A1354">
        <v>53</v>
      </c>
      <c r="B1354">
        <v>75</v>
      </c>
      <c r="C1354" t="s">
        <v>1246</v>
      </c>
      <c r="D1354">
        <v>0</v>
      </c>
      <c r="E1354">
        <v>25</v>
      </c>
      <c r="F1354" t="s">
        <v>43</v>
      </c>
      <c r="G1354">
        <v>0.02</v>
      </c>
      <c r="H1354" t="s">
        <v>12</v>
      </c>
      <c r="I1354">
        <v>93.1</v>
      </c>
      <c r="J1354">
        <v>0.8</v>
      </c>
      <c r="K1354">
        <f t="shared" si="126"/>
        <v>128</v>
      </c>
      <c r="L1354" t="str">
        <f t="shared" si="127"/>
        <v>I-128</v>
      </c>
      <c r="M1354">
        <f t="shared" si="128"/>
        <v>1500</v>
      </c>
      <c r="N1354">
        <f t="shared" si="129"/>
        <v>4.6209812037329687E-4</v>
      </c>
      <c r="O1354" t="str">
        <f t="shared" si="130"/>
        <v>I-1281500</v>
      </c>
      <c r="P1354" t="str">
        <f t="shared" si="131"/>
        <v/>
      </c>
    </row>
    <row r="1355" spans="1:16" x14ac:dyDescent="0.25">
      <c r="A1355">
        <v>53</v>
      </c>
      <c r="B1355">
        <v>76</v>
      </c>
      <c r="C1355" t="s">
        <v>1247</v>
      </c>
      <c r="D1355">
        <v>0</v>
      </c>
      <c r="E1355" s="1">
        <v>16100000</v>
      </c>
      <c r="F1355" t="s">
        <v>14</v>
      </c>
      <c r="G1355" s="1">
        <v>175000</v>
      </c>
      <c r="H1355" t="s">
        <v>12</v>
      </c>
      <c r="I1355">
        <v>100</v>
      </c>
      <c r="K1355">
        <f t="shared" si="126"/>
        <v>129</v>
      </c>
      <c r="L1355" t="str">
        <f t="shared" si="127"/>
        <v>I-129</v>
      </c>
      <c r="M1355">
        <f t="shared" si="128"/>
        <v>508077360000000</v>
      </c>
      <c r="N1355">
        <f t="shared" si="129"/>
        <v>1.3642552003496974E-15</v>
      </c>
      <c r="O1355" t="str">
        <f t="shared" si="130"/>
        <v>I-129508077360000000</v>
      </c>
      <c r="P1355" t="str">
        <f t="shared" si="131"/>
        <v/>
      </c>
    </row>
    <row r="1356" spans="1:16" x14ac:dyDescent="0.25">
      <c r="A1356">
        <v>53</v>
      </c>
      <c r="B1356">
        <v>77</v>
      </c>
      <c r="C1356" t="s">
        <v>1244</v>
      </c>
      <c r="D1356">
        <v>0</v>
      </c>
      <c r="E1356">
        <v>12.36</v>
      </c>
      <c r="F1356" t="s">
        <v>109</v>
      </c>
      <c r="G1356">
        <v>0.01</v>
      </c>
      <c r="H1356" t="s">
        <v>12</v>
      </c>
      <c r="I1356">
        <v>100</v>
      </c>
      <c r="K1356">
        <f t="shared" si="126"/>
        <v>130</v>
      </c>
      <c r="L1356" t="str">
        <f t="shared" si="127"/>
        <v>I-130</v>
      </c>
      <c r="M1356">
        <f t="shared" si="128"/>
        <v>44496</v>
      </c>
      <c r="N1356">
        <f t="shared" si="129"/>
        <v>1.5577741382594957E-5</v>
      </c>
      <c r="O1356" t="str">
        <f t="shared" si="130"/>
        <v>I-13044496</v>
      </c>
      <c r="P1356" t="str">
        <f t="shared" si="131"/>
        <v/>
      </c>
    </row>
    <row r="1357" spans="1:16" x14ac:dyDescent="0.25">
      <c r="A1357">
        <v>53</v>
      </c>
      <c r="B1357">
        <v>77</v>
      </c>
      <c r="C1357" t="s">
        <v>1244</v>
      </c>
      <c r="D1357">
        <v>3.9952500000000002E-2</v>
      </c>
      <c r="E1357">
        <v>8.83</v>
      </c>
      <c r="F1357" t="s">
        <v>43</v>
      </c>
      <c r="G1357">
        <v>0.05</v>
      </c>
      <c r="H1357" t="s">
        <v>77</v>
      </c>
      <c r="I1357">
        <v>84</v>
      </c>
      <c r="J1357">
        <v>2</v>
      </c>
      <c r="K1357">
        <f t="shared" si="126"/>
        <v>130</v>
      </c>
      <c r="L1357" t="str">
        <f t="shared" si="127"/>
        <v>I-130M</v>
      </c>
      <c r="M1357">
        <f t="shared" si="128"/>
        <v>529.79999999999995</v>
      </c>
      <c r="N1357">
        <f t="shared" si="129"/>
        <v>1.3083185741033321E-3</v>
      </c>
      <c r="O1357" t="str">
        <f t="shared" si="130"/>
        <v>I-130M529.8</v>
      </c>
      <c r="P1357" t="str">
        <f t="shared" si="131"/>
        <v/>
      </c>
    </row>
    <row r="1358" spans="1:16" x14ac:dyDescent="0.25">
      <c r="A1358">
        <v>53</v>
      </c>
      <c r="B1358">
        <v>78</v>
      </c>
      <c r="C1358" t="s">
        <v>1245</v>
      </c>
      <c r="D1358">
        <v>0</v>
      </c>
      <c r="E1358">
        <v>8.0246999999999993</v>
      </c>
      <c r="F1358" t="s">
        <v>25</v>
      </c>
      <c r="G1358">
        <v>1.5E-3</v>
      </c>
      <c r="H1358" t="s">
        <v>12</v>
      </c>
      <c r="I1358">
        <v>100</v>
      </c>
      <c r="K1358">
        <f t="shared" si="126"/>
        <v>131</v>
      </c>
      <c r="L1358" t="str">
        <f t="shared" si="127"/>
        <v>I-131</v>
      </c>
      <c r="M1358">
        <f t="shared" si="128"/>
        <v>693334.08</v>
      </c>
      <c r="N1358">
        <f t="shared" si="129"/>
        <v>9.9973043379022319E-7</v>
      </c>
      <c r="O1358" t="str">
        <f t="shared" si="130"/>
        <v>I-131693334.08</v>
      </c>
      <c r="P1358" t="str">
        <f t="shared" si="131"/>
        <v/>
      </c>
    </row>
    <row r="1359" spans="1:16" x14ac:dyDescent="0.25">
      <c r="A1359">
        <v>53</v>
      </c>
      <c r="B1359">
        <v>79</v>
      </c>
      <c r="C1359" t="s">
        <v>1248</v>
      </c>
      <c r="D1359">
        <v>0</v>
      </c>
      <c r="E1359">
        <v>2.2839</v>
      </c>
      <c r="F1359" t="s">
        <v>109</v>
      </c>
      <c r="G1359">
        <v>1.6999999999999999E-3</v>
      </c>
      <c r="H1359" t="s">
        <v>12</v>
      </c>
      <c r="I1359">
        <v>100</v>
      </c>
      <c r="K1359">
        <f t="shared" si="126"/>
        <v>132</v>
      </c>
      <c r="L1359" t="str">
        <f t="shared" si="127"/>
        <v>I-132</v>
      </c>
      <c r="M1359">
        <f t="shared" si="128"/>
        <v>8222.0400000000009</v>
      </c>
      <c r="N1359">
        <f t="shared" si="129"/>
        <v>8.4303552471156208E-5</v>
      </c>
      <c r="O1359" t="str">
        <f t="shared" si="130"/>
        <v>I-1328222.04</v>
      </c>
      <c r="P1359" t="str">
        <f t="shared" si="131"/>
        <v/>
      </c>
    </row>
    <row r="1360" spans="1:16" x14ac:dyDescent="0.25">
      <c r="A1360">
        <v>53</v>
      </c>
      <c r="B1360">
        <v>79</v>
      </c>
      <c r="C1360" t="s">
        <v>1248</v>
      </c>
      <c r="D1360">
        <v>0.12</v>
      </c>
      <c r="E1360">
        <v>1.387</v>
      </c>
      <c r="F1360" t="s">
        <v>109</v>
      </c>
      <c r="G1360">
        <v>1.4999999999999999E-2</v>
      </c>
      <c r="H1360" t="s">
        <v>77</v>
      </c>
      <c r="I1360">
        <v>86</v>
      </c>
      <c r="J1360">
        <v>2</v>
      </c>
      <c r="K1360">
        <f t="shared" si="126"/>
        <v>132</v>
      </c>
      <c r="L1360" t="str">
        <f t="shared" si="127"/>
        <v>I-132M</v>
      </c>
      <c r="M1360">
        <f t="shared" si="128"/>
        <v>4993.2</v>
      </c>
      <c r="N1360">
        <f t="shared" si="129"/>
        <v>1.3881822890329755E-4</v>
      </c>
      <c r="O1360" t="str">
        <f t="shared" si="130"/>
        <v>I-132M4993.2</v>
      </c>
      <c r="P1360" t="str">
        <f t="shared" si="131"/>
        <v/>
      </c>
    </row>
    <row r="1361" spans="1:16" x14ac:dyDescent="0.25">
      <c r="A1361">
        <v>53</v>
      </c>
      <c r="B1361">
        <v>80</v>
      </c>
      <c r="C1361" t="s">
        <v>1249</v>
      </c>
      <c r="D1361">
        <v>0</v>
      </c>
      <c r="E1361">
        <v>20.8</v>
      </c>
      <c r="F1361" t="s">
        <v>109</v>
      </c>
      <c r="G1361">
        <v>0.1</v>
      </c>
      <c r="H1361" t="s">
        <v>12</v>
      </c>
      <c r="I1361">
        <v>100</v>
      </c>
      <c r="K1361">
        <f t="shared" si="126"/>
        <v>133</v>
      </c>
      <c r="L1361" t="str">
        <f t="shared" si="127"/>
        <v>I-133</v>
      </c>
      <c r="M1361">
        <f t="shared" si="128"/>
        <v>74880</v>
      </c>
      <c r="N1361">
        <f t="shared" si="129"/>
        <v>9.2567732446573882E-6</v>
      </c>
      <c r="O1361" t="str">
        <f t="shared" si="130"/>
        <v>I-13374880</v>
      </c>
      <c r="P1361" t="str">
        <f t="shared" si="131"/>
        <v/>
      </c>
    </row>
    <row r="1362" spans="1:16" x14ac:dyDescent="0.25">
      <c r="A1362">
        <v>53</v>
      </c>
      <c r="B1362">
        <v>80</v>
      </c>
      <c r="C1362" t="s">
        <v>1249</v>
      </c>
      <c r="D1362">
        <v>1.6341479999999999</v>
      </c>
      <c r="E1362">
        <v>9</v>
      </c>
      <c r="F1362" t="s">
        <v>11</v>
      </c>
      <c r="G1362">
        <v>2</v>
      </c>
      <c r="H1362" t="s">
        <v>77</v>
      </c>
      <c r="I1362">
        <v>100</v>
      </c>
      <c r="K1362">
        <f t="shared" si="126"/>
        <v>133</v>
      </c>
      <c r="L1362" t="str">
        <f t="shared" si="127"/>
        <v>I-133M</v>
      </c>
      <c r="M1362">
        <f t="shared" si="128"/>
        <v>9</v>
      </c>
      <c r="N1362">
        <f t="shared" si="129"/>
        <v>7.7016353395549478E-2</v>
      </c>
      <c r="O1362" t="str">
        <f t="shared" si="130"/>
        <v>I-133M9</v>
      </c>
      <c r="P1362" t="str">
        <f t="shared" si="131"/>
        <v/>
      </c>
    </row>
    <row r="1363" spans="1:16" x14ac:dyDescent="0.25">
      <c r="A1363">
        <v>53</v>
      </c>
      <c r="B1363">
        <v>81</v>
      </c>
      <c r="C1363" t="s">
        <v>1250</v>
      </c>
      <c r="D1363">
        <v>0</v>
      </c>
      <c r="E1363">
        <v>52.6</v>
      </c>
      <c r="F1363" t="s">
        <v>43</v>
      </c>
      <c r="G1363">
        <v>0.2</v>
      </c>
      <c r="H1363" t="s">
        <v>12</v>
      </c>
      <c r="I1363">
        <v>100</v>
      </c>
      <c r="K1363">
        <f t="shared" si="126"/>
        <v>134</v>
      </c>
      <c r="L1363" t="str">
        <f t="shared" si="127"/>
        <v>I-134</v>
      </c>
      <c r="M1363">
        <f t="shared" si="128"/>
        <v>3156</v>
      </c>
      <c r="N1363">
        <f t="shared" si="129"/>
        <v>2.196283842078407E-4</v>
      </c>
      <c r="O1363" t="str">
        <f t="shared" si="130"/>
        <v>I-1343156</v>
      </c>
      <c r="P1363" t="str">
        <f t="shared" si="131"/>
        <v/>
      </c>
    </row>
    <row r="1364" spans="1:16" x14ac:dyDescent="0.25">
      <c r="A1364">
        <v>53</v>
      </c>
      <c r="B1364">
        <v>81</v>
      </c>
      <c r="C1364" t="s">
        <v>1250</v>
      </c>
      <c r="D1364">
        <v>0.31648999999999999</v>
      </c>
      <c r="E1364">
        <v>3.53</v>
      </c>
      <c r="F1364" t="s">
        <v>43</v>
      </c>
      <c r="G1364">
        <v>0.04</v>
      </c>
      <c r="H1364" t="s">
        <v>77</v>
      </c>
      <c r="I1364">
        <v>97.7</v>
      </c>
      <c r="J1364">
        <v>1</v>
      </c>
      <c r="K1364">
        <f t="shared" si="126"/>
        <v>134</v>
      </c>
      <c r="L1364" t="str">
        <f t="shared" si="127"/>
        <v>I-134M</v>
      </c>
      <c r="M1364">
        <f t="shared" si="128"/>
        <v>211.79999999999998</v>
      </c>
      <c r="N1364">
        <f t="shared" si="129"/>
        <v>3.272649577714567E-3</v>
      </c>
      <c r="O1364" t="str">
        <f t="shared" si="130"/>
        <v>I-134M211.8</v>
      </c>
      <c r="P1364" t="str">
        <f t="shared" si="131"/>
        <v/>
      </c>
    </row>
    <row r="1365" spans="1:16" x14ac:dyDescent="0.25">
      <c r="A1365">
        <v>53</v>
      </c>
      <c r="B1365">
        <v>82</v>
      </c>
      <c r="C1365" t="s">
        <v>1253</v>
      </c>
      <c r="D1365">
        <v>0</v>
      </c>
      <c r="E1365">
        <v>6.55</v>
      </c>
      <c r="F1365" t="s">
        <v>109</v>
      </c>
      <c r="G1365">
        <v>0.03</v>
      </c>
      <c r="H1365" t="s">
        <v>12</v>
      </c>
      <c r="I1365">
        <v>100</v>
      </c>
      <c r="K1365">
        <f t="shared" si="126"/>
        <v>135</v>
      </c>
      <c r="L1365" t="str">
        <f t="shared" si="127"/>
        <v>I-135</v>
      </c>
      <c r="M1365">
        <f t="shared" si="128"/>
        <v>23580</v>
      </c>
      <c r="N1365">
        <f t="shared" si="129"/>
        <v>2.9395554731125753E-5</v>
      </c>
      <c r="O1365" t="str">
        <f t="shared" si="130"/>
        <v>I-13523580</v>
      </c>
      <c r="P1365" t="str">
        <f t="shared" si="131"/>
        <v/>
      </c>
    </row>
    <row r="1366" spans="1:16" x14ac:dyDescent="0.25">
      <c r="A1366">
        <v>53</v>
      </c>
      <c r="B1366">
        <v>83</v>
      </c>
      <c r="C1366" t="s">
        <v>1254</v>
      </c>
      <c r="D1366">
        <v>0</v>
      </c>
      <c r="E1366">
        <v>83.4</v>
      </c>
      <c r="F1366" t="s">
        <v>11</v>
      </c>
      <c r="G1366">
        <v>0.4</v>
      </c>
      <c r="H1366" t="s">
        <v>12</v>
      </c>
      <c r="I1366">
        <v>100</v>
      </c>
      <c r="K1366">
        <f t="shared" si="126"/>
        <v>136</v>
      </c>
      <c r="L1366" t="str">
        <f t="shared" si="127"/>
        <v>I-136</v>
      </c>
      <c r="M1366">
        <f t="shared" si="128"/>
        <v>83.4</v>
      </c>
      <c r="N1366">
        <f t="shared" si="129"/>
        <v>8.3111172729010228E-3</v>
      </c>
      <c r="O1366" t="str">
        <f t="shared" si="130"/>
        <v>I-13683.4</v>
      </c>
      <c r="P1366" t="str">
        <f t="shared" si="131"/>
        <v/>
      </c>
    </row>
    <row r="1367" spans="1:16" x14ac:dyDescent="0.25">
      <c r="A1367">
        <v>53</v>
      </c>
      <c r="B1367">
        <v>83</v>
      </c>
      <c r="C1367" t="s">
        <v>1254</v>
      </c>
      <c r="D1367">
        <v>0.2</v>
      </c>
      <c r="E1367">
        <v>46.6</v>
      </c>
      <c r="F1367" t="s">
        <v>11</v>
      </c>
      <c r="G1367">
        <v>1.1000000000000001</v>
      </c>
      <c r="H1367" t="s">
        <v>12</v>
      </c>
      <c r="I1367">
        <v>100</v>
      </c>
      <c r="K1367">
        <f t="shared" si="126"/>
        <v>136</v>
      </c>
      <c r="L1367" t="str">
        <f t="shared" si="127"/>
        <v>I-136</v>
      </c>
      <c r="M1367">
        <f t="shared" si="128"/>
        <v>46.6</v>
      </c>
      <c r="N1367">
        <f t="shared" si="129"/>
        <v>1.4874403016307838E-2</v>
      </c>
      <c r="O1367" t="str">
        <f t="shared" si="130"/>
        <v>I-13646.6</v>
      </c>
      <c r="P1367" t="str">
        <f t="shared" si="131"/>
        <v/>
      </c>
    </row>
    <row r="1368" spans="1:16" x14ac:dyDescent="0.25">
      <c r="A1368">
        <v>53</v>
      </c>
      <c r="B1368">
        <v>84</v>
      </c>
      <c r="C1368" t="s">
        <v>1251</v>
      </c>
      <c r="D1368">
        <v>0</v>
      </c>
      <c r="E1368">
        <v>24.13</v>
      </c>
      <c r="F1368" t="s">
        <v>11</v>
      </c>
      <c r="G1368">
        <v>0.12</v>
      </c>
      <c r="H1368" t="s">
        <v>12</v>
      </c>
      <c r="I1368">
        <v>100</v>
      </c>
      <c r="K1368">
        <f t="shared" si="126"/>
        <v>137</v>
      </c>
      <c r="L1368" t="str">
        <f t="shared" si="127"/>
        <v>I-137</v>
      </c>
      <c r="M1368">
        <f t="shared" si="128"/>
        <v>24.13</v>
      </c>
      <c r="N1368">
        <f t="shared" si="129"/>
        <v>2.8725535870698107E-2</v>
      </c>
      <c r="O1368" t="str">
        <f t="shared" si="130"/>
        <v>I-13724.13</v>
      </c>
      <c r="P1368" t="str">
        <f t="shared" si="131"/>
        <v/>
      </c>
    </row>
    <row r="1369" spans="1:16" x14ac:dyDescent="0.25">
      <c r="A1369">
        <v>53</v>
      </c>
      <c r="B1369">
        <v>85</v>
      </c>
      <c r="C1369" t="s">
        <v>1252</v>
      </c>
      <c r="D1369">
        <v>0</v>
      </c>
      <c r="E1369">
        <v>6.3029999999999999</v>
      </c>
      <c r="F1369" t="s">
        <v>11</v>
      </c>
      <c r="G1369">
        <v>4.1000000000000002E-2</v>
      </c>
      <c r="H1369" t="s">
        <v>12</v>
      </c>
      <c r="I1369">
        <v>100</v>
      </c>
      <c r="K1369">
        <f t="shared" si="126"/>
        <v>138</v>
      </c>
      <c r="L1369" t="str">
        <f t="shared" si="127"/>
        <v>I-138</v>
      </c>
      <c r="M1369">
        <f t="shared" si="128"/>
        <v>6.3029999999999999</v>
      </c>
      <c r="N1369">
        <f t="shared" si="129"/>
        <v>0.1099709948532358</v>
      </c>
      <c r="O1369" t="str">
        <f t="shared" si="130"/>
        <v>I-1386.303</v>
      </c>
      <c r="P1369" t="str">
        <f t="shared" si="131"/>
        <v/>
      </c>
    </row>
    <row r="1370" spans="1:16" x14ac:dyDescent="0.25">
      <c r="A1370">
        <v>53</v>
      </c>
      <c r="B1370">
        <v>86</v>
      </c>
      <c r="C1370" t="s">
        <v>1257</v>
      </c>
      <c r="D1370">
        <v>0</v>
      </c>
      <c r="E1370">
        <v>2.29</v>
      </c>
      <c r="F1370" t="s">
        <v>11</v>
      </c>
      <c r="G1370">
        <v>0.02</v>
      </c>
      <c r="H1370" t="s">
        <v>12</v>
      </c>
      <c r="I1370">
        <v>100</v>
      </c>
      <c r="K1370">
        <f t="shared" si="126"/>
        <v>139</v>
      </c>
      <c r="L1370" t="str">
        <f t="shared" si="127"/>
        <v>I-139</v>
      </c>
      <c r="M1370">
        <f t="shared" si="128"/>
        <v>2.29</v>
      </c>
      <c r="N1370">
        <f t="shared" si="129"/>
        <v>0.30268435832312018</v>
      </c>
      <c r="O1370" t="str">
        <f t="shared" si="130"/>
        <v>I-1392.29</v>
      </c>
      <c r="P1370" t="str">
        <f t="shared" si="131"/>
        <v/>
      </c>
    </row>
    <row r="1371" spans="1:16" x14ac:dyDescent="0.25">
      <c r="A1371">
        <v>53</v>
      </c>
      <c r="B1371">
        <v>87</v>
      </c>
      <c r="C1371" t="s">
        <v>1258</v>
      </c>
      <c r="D1371">
        <v>0</v>
      </c>
      <c r="E1371">
        <v>380</v>
      </c>
      <c r="F1371" t="s">
        <v>17</v>
      </c>
      <c r="G1371">
        <v>20</v>
      </c>
      <c r="H1371" t="s">
        <v>12</v>
      </c>
      <c r="I1371">
        <v>100</v>
      </c>
      <c r="K1371">
        <f t="shared" si="126"/>
        <v>140</v>
      </c>
      <c r="L1371" t="str">
        <f t="shared" si="127"/>
        <v>I-140</v>
      </c>
      <c r="M1371">
        <f t="shared" si="128"/>
        <v>0.38</v>
      </c>
      <c r="N1371">
        <f t="shared" si="129"/>
        <v>1.8240715277893296</v>
      </c>
      <c r="O1371" t="str">
        <f t="shared" si="130"/>
        <v>I-1400.38</v>
      </c>
      <c r="P1371" t="str">
        <f t="shared" si="131"/>
        <v/>
      </c>
    </row>
    <row r="1372" spans="1:16" x14ac:dyDescent="0.25">
      <c r="A1372">
        <v>53</v>
      </c>
      <c r="B1372">
        <v>87</v>
      </c>
      <c r="C1372" t="s">
        <v>1258</v>
      </c>
      <c r="D1372" t="s">
        <v>70</v>
      </c>
      <c r="E1372">
        <v>910</v>
      </c>
      <c r="F1372" t="s">
        <v>17</v>
      </c>
      <c r="G1372">
        <v>50</v>
      </c>
      <c r="H1372" t="s">
        <v>12</v>
      </c>
      <c r="I1372">
        <v>100</v>
      </c>
      <c r="K1372">
        <f t="shared" si="126"/>
        <v>140</v>
      </c>
      <c r="L1372" t="str">
        <f t="shared" si="127"/>
        <v>I-140</v>
      </c>
      <c r="M1372">
        <f t="shared" si="128"/>
        <v>0.91</v>
      </c>
      <c r="N1372">
        <f t="shared" si="129"/>
        <v>0.76170019841752223</v>
      </c>
      <c r="O1372" t="str">
        <f t="shared" si="130"/>
        <v>I-1400.91</v>
      </c>
      <c r="P1372" t="str">
        <f t="shared" si="131"/>
        <v/>
      </c>
    </row>
    <row r="1373" spans="1:16" x14ac:dyDescent="0.25">
      <c r="A1373">
        <v>53</v>
      </c>
      <c r="B1373">
        <v>87</v>
      </c>
      <c r="C1373" t="s">
        <v>1258</v>
      </c>
      <c r="D1373" t="s">
        <v>70</v>
      </c>
      <c r="E1373">
        <v>470</v>
      </c>
      <c r="F1373" t="s">
        <v>17</v>
      </c>
      <c r="G1373">
        <v>40</v>
      </c>
      <c r="H1373" t="s">
        <v>12</v>
      </c>
      <c r="I1373">
        <v>100</v>
      </c>
      <c r="K1373">
        <f t="shared" si="126"/>
        <v>140</v>
      </c>
      <c r="L1373" t="str">
        <f t="shared" si="127"/>
        <v>I-140</v>
      </c>
      <c r="M1373">
        <f t="shared" si="128"/>
        <v>0.47000000000000003</v>
      </c>
      <c r="N1373">
        <f t="shared" si="129"/>
        <v>1.474781235233926</v>
      </c>
      <c r="O1373" t="str">
        <f t="shared" si="130"/>
        <v>I-1400.47</v>
      </c>
      <c r="P1373" t="str">
        <f t="shared" si="131"/>
        <v/>
      </c>
    </row>
    <row r="1374" spans="1:16" x14ac:dyDescent="0.25">
      <c r="A1374">
        <v>53</v>
      </c>
      <c r="B1374">
        <v>88</v>
      </c>
      <c r="C1374" t="s">
        <v>1255</v>
      </c>
      <c r="D1374">
        <v>0</v>
      </c>
      <c r="E1374">
        <v>418</v>
      </c>
      <c r="F1374" t="s">
        <v>17</v>
      </c>
      <c r="G1374">
        <v>8</v>
      </c>
      <c r="H1374" t="s">
        <v>12</v>
      </c>
      <c r="I1374">
        <v>100</v>
      </c>
      <c r="K1374">
        <f t="shared" si="126"/>
        <v>141</v>
      </c>
      <c r="L1374" t="str">
        <f t="shared" si="127"/>
        <v>I-141</v>
      </c>
      <c r="M1374">
        <f t="shared" si="128"/>
        <v>0.41799999999999998</v>
      </c>
      <c r="N1374">
        <f t="shared" si="129"/>
        <v>1.6582468434448452</v>
      </c>
      <c r="O1374" t="str">
        <f t="shared" si="130"/>
        <v>I-1410.418</v>
      </c>
      <c r="P1374" t="str">
        <f t="shared" si="131"/>
        <v/>
      </c>
    </row>
    <row r="1375" spans="1:16" x14ac:dyDescent="0.25">
      <c r="A1375">
        <v>53</v>
      </c>
      <c r="B1375">
        <v>89</v>
      </c>
      <c r="C1375" t="s">
        <v>1256</v>
      </c>
      <c r="D1375">
        <v>0</v>
      </c>
      <c r="E1375">
        <v>235</v>
      </c>
      <c r="F1375" t="s">
        <v>17</v>
      </c>
      <c r="G1375">
        <v>11</v>
      </c>
      <c r="H1375" t="s">
        <v>12</v>
      </c>
      <c r="I1375">
        <v>100</v>
      </c>
      <c r="K1375">
        <f t="shared" si="126"/>
        <v>142</v>
      </c>
      <c r="L1375" t="str">
        <f t="shared" si="127"/>
        <v>I-142</v>
      </c>
      <c r="M1375">
        <f t="shared" si="128"/>
        <v>0.23500000000000001</v>
      </c>
      <c r="N1375">
        <f t="shared" si="129"/>
        <v>2.949562470467852</v>
      </c>
      <c r="O1375" t="str">
        <f t="shared" si="130"/>
        <v>I-1420.235</v>
      </c>
      <c r="P1375" t="str">
        <f t="shared" si="131"/>
        <v/>
      </c>
    </row>
    <row r="1376" spans="1:16" x14ac:dyDescent="0.25">
      <c r="A1376">
        <v>53</v>
      </c>
      <c r="B1376">
        <v>90</v>
      </c>
      <c r="C1376" t="s">
        <v>1261</v>
      </c>
      <c r="D1376">
        <v>0</v>
      </c>
      <c r="E1376">
        <v>182</v>
      </c>
      <c r="F1376" t="s">
        <v>17</v>
      </c>
      <c r="G1376">
        <v>8</v>
      </c>
      <c r="H1376" t="s">
        <v>12</v>
      </c>
      <c r="I1376">
        <v>100</v>
      </c>
      <c r="K1376">
        <f t="shared" si="126"/>
        <v>143</v>
      </c>
      <c r="L1376" t="str">
        <f t="shared" si="127"/>
        <v>I-143</v>
      </c>
      <c r="M1376">
        <f t="shared" si="128"/>
        <v>0.182</v>
      </c>
      <c r="N1376">
        <f t="shared" si="129"/>
        <v>3.8085009920876116</v>
      </c>
      <c r="O1376" t="str">
        <f t="shared" si="130"/>
        <v>I-1430.182</v>
      </c>
      <c r="P1376" t="str">
        <f t="shared" si="131"/>
        <v/>
      </c>
    </row>
    <row r="1377" spans="1:16" x14ac:dyDescent="0.25">
      <c r="A1377">
        <v>53</v>
      </c>
      <c r="B1377">
        <v>91</v>
      </c>
      <c r="C1377" t="s">
        <v>1259</v>
      </c>
      <c r="D1377">
        <v>0</v>
      </c>
      <c r="E1377">
        <v>94</v>
      </c>
      <c r="F1377" t="s">
        <v>17</v>
      </c>
      <c r="G1377">
        <v>8</v>
      </c>
      <c r="H1377" t="s">
        <v>12</v>
      </c>
      <c r="I1377">
        <v>100</v>
      </c>
      <c r="K1377">
        <f t="shared" si="126"/>
        <v>144</v>
      </c>
      <c r="L1377" t="str">
        <f t="shared" si="127"/>
        <v>I-144</v>
      </c>
      <c r="M1377">
        <f t="shared" si="128"/>
        <v>9.4E-2</v>
      </c>
      <c r="N1377">
        <f t="shared" si="129"/>
        <v>7.3739061761696307</v>
      </c>
      <c r="O1377" t="str">
        <f t="shared" si="130"/>
        <v>I-1440.094</v>
      </c>
      <c r="P1377" t="str">
        <f t="shared" si="131"/>
        <v/>
      </c>
    </row>
    <row r="1378" spans="1:16" x14ac:dyDescent="0.25">
      <c r="A1378">
        <v>53</v>
      </c>
      <c r="B1378">
        <v>92</v>
      </c>
      <c r="C1378" t="s">
        <v>1260</v>
      </c>
      <c r="D1378">
        <v>0</v>
      </c>
      <c r="E1378">
        <v>89.7</v>
      </c>
      <c r="F1378" t="s">
        <v>17</v>
      </c>
      <c r="G1378">
        <v>9.3000000000000007</v>
      </c>
      <c r="H1378" t="s">
        <v>12</v>
      </c>
      <c r="I1378">
        <v>100</v>
      </c>
      <c r="K1378">
        <f t="shared" si="126"/>
        <v>145</v>
      </c>
      <c r="L1378" t="str">
        <f t="shared" si="127"/>
        <v>I-145</v>
      </c>
      <c r="M1378">
        <f t="shared" si="128"/>
        <v>8.9700000000000002E-2</v>
      </c>
      <c r="N1378">
        <f t="shared" si="129"/>
        <v>7.7273933172792111</v>
      </c>
      <c r="O1378" t="str">
        <f t="shared" si="130"/>
        <v>I-1450.0897</v>
      </c>
      <c r="P1378" t="str">
        <f t="shared" si="131"/>
        <v/>
      </c>
    </row>
    <row r="1379" spans="1:16" x14ac:dyDescent="0.25">
      <c r="A1379">
        <v>53</v>
      </c>
      <c r="B1379">
        <v>93</v>
      </c>
      <c r="C1379" t="s">
        <v>1262</v>
      </c>
      <c r="D1379">
        <v>0</v>
      </c>
      <c r="E1379">
        <v>94</v>
      </c>
      <c r="F1379" t="s">
        <v>17</v>
      </c>
      <c r="G1379">
        <v>26</v>
      </c>
      <c r="H1379" t="s">
        <v>12</v>
      </c>
      <c r="I1379">
        <v>100</v>
      </c>
      <c r="K1379">
        <f t="shared" si="126"/>
        <v>146</v>
      </c>
      <c r="L1379" t="str">
        <f t="shared" si="127"/>
        <v>I-146</v>
      </c>
      <c r="M1379">
        <f t="shared" si="128"/>
        <v>9.4E-2</v>
      </c>
      <c r="N1379">
        <f t="shared" si="129"/>
        <v>7.3739061761696307</v>
      </c>
      <c r="O1379" t="str">
        <f t="shared" si="130"/>
        <v>I-1460.094</v>
      </c>
      <c r="P1379" t="str">
        <f t="shared" si="131"/>
        <v/>
      </c>
    </row>
    <row r="1380" spans="1:16" x14ac:dyDescent="0.25">
      <c r="A1380">
        <v>49</v>
      </c>
      <c r="B1380">
        <v>51</v>
      </c>
      <c r="C1380" t="s">
        <v>1109</v>
      </c>
      <c r="D1380">
        <v>0</v>
      </c>
      <c r="E1380">
        <v>5.66</v>
      </c>
      <c r="F1380" t="s">
        <v>11</v>
      </c>
      <c r="G1380">
        <v>0.05</v>
      </c>
      <c r="H1380" t="s">
        <v>36</v>
      </c>
      <c r="I1380">
        <v>100</v>
      </c>
      <c r="K1380">
        <f t="shared" si="126"/>
        <v>100</v>
      </c>
      <c r="L1380" t="str">
        <f t="shared" si="127"/>
        <v>IN-100</v>
      </c>
      <c r="M1380">
        <f t="shared" si="128"/>
        <v>5.66</v>
      </c>
      <c r="N1380">
        <f t="shared" si="129"/>
        <v>0.12246416617666878</v>
      </c>
      <c r="O1380" t="str">
        <f t="shared" si="130"/>
        <v>IN-1005.66</v>
      </c>
      <c r="P1380" t="str">
        <f t="shared" si="131"/>
        <v/>
      </c>
    </row>
    <row r="1381" spans="1:16" x14ac:dyDescent="0.25">
      <c r="A1381">
        <v>49</v>
      </c>
      <c r="B1381">
        <v>52</v>
      </c>
      <c r="C1381" t="s">
        <v>1108</v>
      </c>
      <c r="D1381">
        <v>0</v>
      </c>
      <c r="E1381">
        <v>15.1</v>
      </c>
      <c r="F1381" t="s">
        <v>11</v>
      </c>
      <c r="G1381">
        <v>1.1000000000000001</v>
      </c>
      <c r="H1381" t="s">
        <v>36</v>
      </c>
      <c r="I1381">
        <v>100</v>
      </c>
      <c r="K1381">
        <f t="shared" si="126"/>
        <v>101</v>
      </c>
      <c r="L1381" t="str">
        <f t="shared" si="127"/>
        <v>IN-101</v>
      </c>
      <c r="M1381">
        <f t="shared" si="128"/>
        <v>15.1</v>
      </c>
      <c r="N1381">
        <f t="shared" si="129"/>
        <v>4.5903786792049359E-2</v>
      </c>
      <c r="O1381" t="str">
        <f t="shared" si="130"/>
        <v>IN-10115.1</v>
      </c>
      <c r="P1381" t="str">
        <f t="shared" si="131"/>
        <v/>
      </c>
    </row>
    <row r="1382" spans="1:16" x14ac:dyDescent="0.25">
      <c r="A1382">
        <v>49</v>
      </c>
      <c r="B1382">
        <v>53</v>
      </c>
      <c r="C1382" t="s">
        <v>1107</v>
      </c>
      <c r="D1382">
        <v>0</v>
      </c>
      <c r="E1382">
        <v>23.3</v>
      </c>
      <c r="F1382" t="s">
        <v>11</v>
      </c>
      <c r="G1382">
        <v>0.1</v>
      </c>
      <c r="H1382" t="s">
        <v>36</v>
      </c>
      <c r="I1382">
        <v>100</v>
      </c>
      <c r="K1382">
        <f t="shared" si="126"/>
        <v>102</v>
      </c>
      <c r="L1382" t="str">
        <f t="shared" si="127"/>
        <v>IN-102</v>
      </c>
      <c r="M1382">
        <f t="shared" si="128"/>
        <v>23.3</v>
      </c>
      <c r="N1382">
        <f t="shared" si="129"/>
        <v>2.9748806032615677E-2</v>
      </c>
      <c r="O1382" t="str">
        <f t="shared" si="130"/>
        <v>IN-10223.3</v>
      </c>
      <c r="P1382" t="str">
        <f t="shared" si="131"/>
        <v/>
      </c>
    </row>
    <row r="1383" spans="1:16" x14ac:dyDescent="0.25">
      <c r="A1383">
        <v>49</v>
      </c>
      <c r="B1383">
        <v>54</v>
      </c>
      <c r="C1383" t="s">
        <v>1106</v>
      </c>
      <c r="D1383">
        <v>0</v>
      </c>
      <c r="E1383">
        <v>65</v>
      </c>
      <c r="F1383" t="s">
        <v>11</v>
      </c>
      <c r="G1383">
        <v>7</v>
      </c>
      <c r="H1383" t="s">
        <v>36</v>
      </c>
      <c r="I1383">
        <v>100</v>
      </c>
      <c r="K1383">
        <f t="shared" si="126"/>
        <v>103</v>
      </c>
      <c r="L1383" t="str">
        <f t="shared" si="127"/>
        <v>IN-103</v>
      </c>
      <c r="M1383">
        <f t="shared" si="128"/>
        <v>65</v>
      </c>
      <c r="N1383">
        <f t="shared" si="129"/>
        <v>1.0663802777845312E-2</v>
      </c>
      <c r="O1383" t="str">
        <f t="shared" si="130"/>
        <v>IN-10365</v>
      </c>
      <c r="P1383" t="str">
        <f t="shared" si="131"/>
        <v/>
      </c>
    </row>
    <row r="1384" spans="1:16" x14ac:dyDescent="0.25">
      <c r="A1384">
        <v>49</v>
      </c>
      <c r="B1384">
        <v>54</v>
      </c>
      <c r="C1384" t="s">
        <v>1106</v>
      </c>
      <c r="D1384">
        <v>0.63170000000000004</v>
      </c>
      <c r="E1384">
        <v>34</v>
      </c>
      <c r="F1384" t="s">
        <v>11</v>
      </c>
      <c r="G1384">
        <v>2</v>
      </c>
      <c r="H1384" t="s">
        <v>77</v>
      </c>
      <c r="I1384">
        <v>33</v>
      </c>
      <c r="K1384">
        <f t="shared" si="126"/>
        <v>103</v>
      </c>
      <c r="L1384" t="str">
        <f t="shared" si="127"/>
        <v>IN-103M</v>
      </c>
      <c r="M1384">
        <f t="shared" si="128"/>
        <v>34</v>
      </c>
      <c r="N1384">
        <f t="shared" si="129"/>
        <v>2.0386681781174861E-2</v>
      </c>
      <c r="O1384" t="str">
        <f t="shared" si="130"/>
        <v>IN-103M34</v>
      </c>
      <c r="P1384" t="str">
        <f t="shared" si="131"/>
        <v/>
      </c>
    </row>
    <row r="1385" spans="1:16" x14ac:dyDescent="0.25">
      <c r="A1385">
        <v>49</v>
      </c>
      <c r="B1385">
        <v>55</v>
      </c>
      <c r="C1385" t="s">
        <v>1105</v>
      </c>
      <c r="D1385">
        <v>0</v>
      </c>
      <c r="E1385">
        <v>1.8</v>
      </c>
      <c r="F1385" t="s">
        <v>43</v>
      </c>
      <c r="G1385">
        <v>0.03</v>
      </c>
      <c r="H1385" t="s">
        <v>36</v>
      </c>
      <c r="I1385">
        <v>100</v>
      </c>
      <c r="K1385">
        <f t="shared" si="126"/>
        <v>104</v>
      </c>
      <c r="L1385" t="str">
        <f t="shared" si="127"/>
        <v>IN-104</v>
      </c>
      <c r="M1385">
        <f t="shared" si="128"/>
        <v>108</v>
      </c>
      <c r="N1385">
        <f t="shared" si="129"/>
        <v>6.4180294496291234E-3</v>
      </c>
      <c r="O1385" t="str">
        <f t="shared" si="130"/>
        <v>IN-104108</v>
      </c>
      <c r="P1385" t="str">
        <f t="shared" si="131"/>
        <v/>
      </c>
    </row>
    <row r="1386" spans="1:16" x14ac:dyDescent="0.25">
      <c r="A1386">
        <v>49</v>
      </c>
      <c r="B1386">
        <v>55</v>
      </c>
      <c r="C1386" t="s">
        <v>1105</v>
      </c>
      <c r="D1386">
        <v>9.3479999999999994E-2</v>
      </c>
      <c r="E1386">
        <v>15.7</v>
      </c>
      <c r="F1386" t="s">
        <v>11</v>
      </c>
      <c r="G1386">
        <v>0.5</v>
      </c>
      <c r="H1386" t="s">
        <v>77</v>
      </c>
      <c r="I1386">
        <v>80</v>
      </c>
      <c r="J1386">
        <v>5</v>
      </c>
      <c r="K1386">
        <f t="shared" si="126"/>
        <v>104</v>
      </c>
      <c r="L1386" t="str">
        <f t="shared" si="127"/>
        <v>IN-104M</v>
      </c>
      <c r="M1386">
        <f t="shared" si="128"/>
        <v>15.7</v>
      </c>
      <c r="N1386">
        <f t="shared" si="129"/>
        <v>4.4149501946493329E-2</v>
      </c>
      <c r="O1386" t="str">
        <f t="shared" si="130"/>
        <v>IN-104M15.7</v>
      </c>
      <c r="P1386" t="str">
        <f t="shared" si="131"/>
        <v/>
      </c>
    </row>
    <row r="1387" spans="1:16" x14ac:dyDescent="0.25">
      <c r="A1387">
        <v>49</v>
      </c>
      <c r="B1387">
        <v>56</v>
      </c>
      <c r="C1387" t="s">
        <v>1114</v>
      </c>
      <c r="D1387">
        <v>0</v>
      </c>
      <c r="E1387">
        <v>5.07</v>
      </c>
      <c r="F1387" t="s">
        <v>43</v>
      </c>
      <c r="G1387">
        <v>7.0000000000000007E-2</v>
      </c>
      <c r="H1387" t="s">
        <v>36</v>
      </c>
      <c r="I1387">
        <v>100</v>
      </c>
      <c r="K1387">
        <f t="shared" si="126"/>
        <v>105</v>
      </c>
      <c r="L1387" t="str">
        <f t="shared" si="127"/>
        <v>IN-105</v>
      </c>
      <c r="M1387">
        <f t="shared" si="128"/>
        <v>304.20000000000005</v>
      </c>
      <c r="N1387">
        <f t="shared" si="129"/>
        <v>2.2785903371464341E-3</v>
      </c>
      <c r="O1387" t="str">
        <f t="shared" si="130"/>
        <v>IN-105304.2</v>
      </c>
      <c r="P1387" t="str">
        <f t="shared" si="131"/>
        <v/>
      </c>
    </row>
    <row r="1388" spans="1:16" x14ac:dyDescent="0.25">
      <c r="A1388">
        <v>49</v>
      </c>
      <c r="B1388">
        <v>56</v>
      </c>
      <c r="C1388" t="s">
        <v>1114</v>
      </c>
      <c r="D1388">
        <v>0.67408999999999997</v>
      </c>
      <c r="E1388">
        <v>48</v>
      </c>
      <c r="F1388" t="s">
        <v>11</v>
      </c>
      <c r="G1388">
        <v>6</v>
      </c>
      <c r="H1388" t="s">
        <v>77</v>
      </c>
      <c r="I1388">
        <v>100</v>
      </c>
      <c r="K1388">
        <f t="shared" si="126"/>
        <v>105</v>
      </c>
      <c r="L1388" t="str">
        <f t="shared" si="127"/>
        <v>IN-105M</v>
      </c>
      <c r="M1388">
        <f t="shared" si="128"/>
        <v>48</v>
      </c>
      <c r="N1388">
        <f t="shared" si="129"/>
        <v>1.4440566261665526E-2</v>
      </c>
      <c r="O1388" t="str">
        <f t="shared" si="130"/>
        <v>IN-105M48</v>
      </c>
      <c r="P1388" t="str">
        <f t="shared" si="131"/>
        <v/>
      </c>
    </row>
    <row r="1389" spans="1:16" x14ac:dyDescent="0.25">
      <c r="A1389">
        <v>49</v>
      </c>
      <c r="B1389">
        <v>57</v>
      </c>
      <c r="C1389" t="s">
        <v>1113</v>
      </c>
      <c r="D1389">
        <v>0</v>
      </c>
      <c r="E1389">
        <v>6.23</v>
      </c>
      <c r="F1389" t="s">
        <v>43</v>
      </c>
      <c r="G1389">
        <v>0.08</v>
      </c>
      <c r="H1389" t="s">
        <v>36</v>
      </c>
      <c r="I1389">
        <v>100</v>
      </c>
      <c r="K1389">
        <f t="shared" si="126"/>
        <v>106</v>
      </c>
      <c r="L1389" t="str">
        <f t="shared" si="127"/>
        <v>IN-106</v>
      </c>
      <c r="M1389">
        <f t="shared" si="128"/>
        <v>373.8</v>
      </c>
      <c r="N1389">
        <f t="shared" si="129"/>
        <v>1.8543263257355411E-3</v>
      </c>
      <c r="O1389" t="str">
        <f t="shared" si="130"/>
        <v>IN-106373.8</v>
      </c>
      <c r="P1389" t="str">
        <f t="shared" si="131"/>
        <v/>
      </c>
    </row>
    <row r="1390" spans="1:16" x14ac:dyDescent="0.25">
      <c r="A1390">
        <v>49</v>
      </c>
      <c r="B1390">
        <v>57</v>
      </c>
      <c r="C1390" t="s">
        <v>1113</v>
      </c>
      <c r="D1390">
        <v>2.86E-2</v>
      </c>
      <c r="E1390">
        <v>5.31</v>
      </c>
      <c r="F1390" t="s">
        <v>43</v>
      </c>
      <c r="G1390">
        <v>0.03</v>
      </c>
      <c r="H1390" t="s">
        <v>36</v>
      </c>
      <c r="I1390">
        <v>100</v>
      </c>
      <c r="K1390">
        <f t="shared" si="126"/>
        <v>106</v>
      </c>
      <c r="L1390" t="str">
        <f t="shared" si="127"/>
        <v>IN-106</v>
      </c>
      <c r="M1390">
        <f t="shared" si="128"/>
        <v>318.59999999999997</v>
      </c>
      <c r="N1390">
        <f t="shared" si="129"/>
        <v>2.1756032032641099E-3</v>
      </c>
      <c r="O1390" t="str">
        <f t="shared" si="130"/>
        <v>IN-106318.6</v>
      </c>
      <c r="P1390" t="str">
        <f t="shared" si="131"/>
        <v/>
      </c>
    </row>
    <row r="1391" spans="1:16" x14ac:dyDescent="0.25">
      <c r="A1391">
        <v>49</v>
      </c>
      <c r="B1391">
        <v>58</v>
      </c>
      <c r="C1391" t="s">
        <v>1112</v>
      </c>
      <c r="D1391">
        <v>0</v>
      </c>
      <c r="E1391">
        <v>32.4</v>
      </c>
      <c r="F1391" t="s">
        <v>43</v>
      </c>
      <c r="G1391">
        <v>0.3</v>
      </c>
      <c r="H1391" t="s">
        <v>36</v>
      </c>
      <c r="I1391">
        <v>100</v>
      </c>
      <c r="K1391">
        <f t="shared" si="126"/>
        <v>107</v>
      </c>
      <c r="L1391" t="str">
        <f t="shared" si="127"/>
        <v>IN-107</v>
      </c>
      <c r="M1391">
        <f t="shared" si="128"/>
        <v>1944</v>
      </c>
      <c r="N1391">
        <f t="shared" si="129"/>
        <v>3.5655719164606238E-4</v>
      </c>
      <c r="O1391" t="str">
        <f t="shared" si="130"/>
        <v>IN-1071944</v>
      </c>
      <c r="P1391" t="str">
        <f t="shared" si="131"/>
        <v/>
      </c>
    </row>
    <row r="1392" spans="1:16" x14ac:dyDescent="0.25">
      <c r="A1392">
        <v>49</v>
      </c>
      <c r="B1392">
        <v>58</v>
      </c>
      <c r="C1392" t="s">
        <v>1112</v>
      </c>
      <c r="D1392">
        <v>0.67849999999999999</v>
      </c>
      <c r="E1392">
        <v>50.5</v>
      </c>
      <c r="F1392" t="s">
        <v>11</v>
      </c>
      <c r="G1392">
        <v>0.6</v>
      </c>
      <c r="H1392" t="s">
        <v>77</v>
      </c>
      <c r="I1392">
        <v>100</v>
      </c>
      <c r="K1392">
        <f t="shared" si="126"/>
        <v>107</v>
      </c>
      <c r="L1392" t="str">
        <f t="shared" si="127"/>
        <v>IN-107M</v>
      </c>
      <c r="M1392">
        <f t="shared" si="128"/>
        <v>50.5</v>
      </c>
      <c r="N1392">
        <f t="shared" si="129"/>
        <v>1.3725686743761293E-2</v>
      </c>
      <c r="O1392" t="str">
        <f t="shared" si="130"/>
        <v>IN-107M50.5</v>
      </c>
      <c r="P1392" t="str">
        <f t="shared" si="131"/>
        <v/>
      </c>
    </row>
    <row r="1393" spans="1:16" x14ac:dyDescent="0.25">
      <c r="A1393">
        <v>49</v>
      </c>
      <c r="B1393">
        <v>59</v>
      </c>
      <c r="C1393" t="s">
        <v>1111</v>
      </c>
      <c r="D1393">
        <v>0</v>
      </c>
      <c r="E1393">
        <v>58</v>
      </c>
      <c r="F1393" t="s">
        <v>43</v>
      </c>
      <c r="G1393">
        <v>1</v>
      </c>
      <c r="H1393" t="s">
        <v>36</v>
      </c>
      <c r="I1393">
        <v>100</v>
      </c>
      <c r="K1393">
        <f t="shared" si="126"/>
        <v>108</v>
      </c>
      <c r="L1393" t="str">
        <f t="shared" si="127"/>
        <v>IN-108</v>
      </c>
      <c r="M1393">
        <f t="shared" si="128"/>
        <v>3480</v>
      </c>
      <c r="N1393">
        <f t="shared" si="129"/>
        <v>1.9918022429883485E-4</v>
      </c>
      <c r="O1393" t="str">
        <f t="shared" si="130"/>
        <v>IN-1083480</v>
      </c>
      <c r="P1393" t="str">
        <f t="shared" si="131"/>
        <v/>
      </c>
    </row>
    <row r="1394" spans="1:16" x14ac:dyDescent="0.25">
      <c r="A1394">
        <v>49</v>
      </c>
      <c r="B1394">
        <v>59</v>
      </c>
      <c r="C1394" t="s">
        <v>1111</v>
      </c>
      <c r="D1394">
        <v>2.9749999999999999E-2</v>
      </c>
      <c r="E1394">
        <v>39.6</v>
      </c>
      <c r="F1394" t="s">
        <v>43</v>
      </c>
      <c r="G1394">
        <v>0.6</v>
      </c>
      <c r="H1394" t="s">
        <v>36</v>
      </c>
      <c r="I1394">
        <v>100</v>
      </c>
      <c r="K1394">
        <f t="shared" si="126"/>
        <v>108</v>
      </c>
      <c r="L1394" t="str">
        <f t="shared" si="127"/>
        <v>IN-108</v>
      </c>
      <c r="M1394">
        <f t="shared" si="128"/>
        <v>2376</v>
      </c>
      <c r="N1394">
        <f t="shared" si="129"/>
        <v>2.9172861134677832E-4</v>
      </c>
      <c r="O1394" t="str">
        <f t="shared" si="130"/>
        <v>IN-1082376</v>
      </c>
      <c r="P1394" t="str">
        <f t="shared" si="131"/>
        <v/>
      </c>
    </row>
    <row r="1395" spans="1:16" x14ac:dyDescent="0.25">
      <c r="A1395">
        <v>49</v>
      </c>
      <c r="B1395">
        <v>60</v>
      </c>
      <c r="C1395" t="s">
        <v>1101</v>
      </c>
      <c r="D1395">
        <v>0</v>
      </c>
      <c r="E1395">
        <v>4.1589999999999998</v>
      </c>
      <c r="F1395" t="s">
        <v>109</v>
      </c>
      <c r="G1395">
        <v>0.01</v>
      </c>
      <c r="H1395" t="s">
        <v>36</v>
      </c>
      <c r="I1395">
        <v>100</v>
      </c>
      <c r="K1395">
        <f t="shared" si="126"/>
        <v>109</v>
      </c>
      <c r="L1395" t="str">
        <f t="shared" si="127"/>
        <v>IN-109</v>
      </c>
      <c r="M1395">
        <f t="shared" si="128"/>
        <v>14972.4</v>
      </c>
      <c r="N1395">
        <f t="shared" si="129"/>
        <v>4.6294994827812862E-5</v>
      </c>
      <c r="O1395" t="str">
        <f t="shared" si="130"/>
        <v>IN-10914972.4</v>
      </c>
      <c r="P1395" t="str">
        <f t="shared" si="131"/>
        <v/>
      </c>
    </row>
    <row r="1396" spans="1:16" x14ac:dyDescent="0.25">
      <c r="A1396">
        <v>49</v>
      </c>
      <c r="B1396">
        <v>60</v>
      </c>
      <c r="C1396" t="s">
        <v>1101</v>
      </c>
      <c r="D1396">
        <v>0.64978999999999998</v>
      </c>
      <c r="E1396">
        <v>1.34</v>
      </c>
      <c r="F1396" t="s">
        <v>43</v>
      </c>
      <c r="G1396">
        <v>0.06</v>
      </c>
      <c r="H1396" t="s">
        <v>77</v>
      </c>
      <c r="I1396">
        <v>100</v>
      </c>
      <c r="K1396">
        <f t="shared" si="126"/>
        <v>109</v>
      </c>
      <c r="L1396" t="str">
        <f t="shared" si="127"/>
        <v>IN-109M</v>
      </c>
      <c r="M1396">
        <f t="shared" si="128"/>
        <v>80.400000000000006</v>
      </c>
      <c r="N1396">
        <f t="shared" si="129"/>
        <v>8.6212335890540458E-3</v>
      </c>
      <c r="O1396" t="str">
        <f t="shared" si="130"/>
        <v>IN-109M80.4</v>
      </c>
      <c r="P1396" t="str">
        <f t="shared" si="131"/>
        <v/>
      </c>
    </row>
    <row r="1397" spans="1:16" x14ac:dyDescent="0.25">
      <c r="A1397">
        <v>49</v>
      </c>
      <c r="B1397">
        <v>60</v>
      </c>
      <c r="C1397" t="s">
        <v>1101</v>
      </c>
      <c r="D1397">
        <v>2.1018599999999998</v>
      </c>
      <c r="E1397">
        <v>210</v>
      </c>
      <c r="F1397" t="s">
        <v>17</v>
      </c>
      <c r="G1397">
        <v>1</v>
      </c>
      <c r="H1397" t="s">
        <v>77</v>
      </c>
      <c r="I1397">
        <v>100</v>
      </c>
      <c r="K1397">
        <f t="shared" si="126"/>
        <v>109</v>
      </c>
      <c r="L1397" t="str">
        <f t="shared" si="127"/>
        <v>IN-109M</v>
      </c>
      <c r="M1397">
        <f t="shared" si="128"/>
        <v>0.21</v>
      </c>
      <c r="N1397">
        <f t="shared" si="129"/>
        <v>3.3007008598092633</v>
      </c>
      <c r="O1397" t="str">
        <f t="shared" si="130"/>
        <v>IN-109M0.21</v>
      </c>
      <c r="P1397" t="str">
        <f t="shared" si="131"/>
        <v/>
      </c>
    </row>
    <row r="1398" spans="1:16" x14ac:dyDescent="0.25">
      <c r="A1398">
        <v>49</v>
      </c>
      <c r="B1398">
        <v>61</v>
      </c>
      <c r="C1398" t="s">
        <v>1100</v>
      </c>
      <c r="D1398">
        <v>0</v>
      </c>
      <c r="E1398">
        <v>4.9000000000000004</v>
      </c>
      <c r="F1398" t="s">
        <v>109</v>
      </c>
      <c r="G1398">
        <v>0.1</v>
      </c>
      <c r="H1398" t="s">
        <v>36</v>
      </c>
      <c r="I1398">
        <v>100</v>
      </c>
      <c r="K1398">
        <f t="shared" si="126"/>
        <v>110</v>
      </c>
      <c r="L1398" t="str">
        <f t="shared" si="127"/>
        <v>IN-110</v>
      </c>
      <c r="M1398">
        <f t="shared" si="128"/>
        <v>17640</v>
      </c>
      <c r="N1398">
        <f t="shared" si="129"/>
        <v>3.9294057854872179E-5</v>
      </c>
      <c r="O1398" t="str">
        <f t="shared" si="130"/>
        <v>IN-11017640</v>
      </c>
      <c r="P1398" t="str">
        <f t="shared" si="131"/>
        <v/>
      </c>
    </row>
    <row r="1399" spans="1:16" x14ac:dyDescent="0.25">
      <c r="A1399">
        <v>49</v>
      </c>
      <c r="B1399">
        <v>61</v>
      </c>
      <c r="C1399" t="s">
        <v>1100</v>
      </c>
      <c r="D1399">
        <v>6.2079999999999899E-2</v>
      </c>
      <c r="E1399">
        <v>69</v>
      </c>
      <c r="F1399" t="s">
        <v>43</v>
      </c>
      <c r="G1399">
        <v>0.5</v>
      </c>
      <c r="H1399" t="s">
        <v>36</v>
      </c>
      <c r="I1399">
        <v>100</v>
      </c>
      <c r="K1399">
        <f t="shared" si="126"/>
        <v>110</v>
      </c>
      <c r="L1399" t="str">
        <f t="shared" si="127"/>
        <v>IN-110</v>
      </c>
      <c r="M1399">
        <f t="shared" si="128"/>
        <v>4140</v>
      </c>
      <c r="N1399">
        <f t="shared" si="129"/>
        <v>1.6742685520771625E-4</v>
      </c>
      <c r="O1399" t="str">
        <f t="shared" si="130"/>
        <v>IN-1104140</v>
      </c>
      <c r="P1399" t="str">
        <f t="shared" si="131"/>
        <v/>
      </c>
    </row>
    <row r="1400" spans="1:16" x14ac:dyDescent="0.25">
      <c r="A1400">
        <v>49</v>
      </c>
      <c r="B1400">
        <v>62</v>
      </c>
      <c r="C1400" t="s">
        <v>1099</v>
      </c>
      <c r="D1400">
        <v>0</v>
      </c>
      <c r="E1400">
        <v>2.8048000000000002</v>
      </c>
      <c r="F1400" t="s">
        <v>25</v>
      </c>
      <c r="G1400">
        <v>1E-4</v>
      </c>
      <c r="H1400" t="s">
        <v>26</v>
      </c>
      <c r="I1400">
        <v>100</v>
      </c>
      <c r="K1400">
        <f t="shared" si="126"/>
        <v>111</v>
      </c>
      <c r="L1400" t="str">
        <f t="shared" si="127"/>
        <v>IN-111</v>
      </c>
      <c r="M1400">
        <f t="shared" si="128"/>
        <v>242334.72000000003</v>
      </c>
      <c r="N1400">
        <f t="shared" si="129"/>
        <v>2.8602883670979761E-6</v>
      </c>
      <c r="O1400" t="str">
        <f t="shared" si="130"/>
        <v>IN-111242334.72</v>
      </c>
      <c r="P1400" t="str">
        <f t="shared" si="131"/>
        <v/>
      </c>
    </row>
    <row r="1401" spans="1:16" x14ac:dyDescent="0.25">
      <c r="A1401">
        <v>49</v>
      </c>
      <c r="B1401">
        <v>62</v>
      </c>
      <c r="C1401" t="s">
        <v>1099</v>
      </c>
      <c r="D1401">
        <v>0.53698999999999997</v>
      </c>
      <c r="E1401">
        <v>7.7</v>
      </c>
      <c r="F1401" t="s">
        <v>43</v>
      </c>
      <c r="G1401">
        <v>0.3</v>
      </c>
      <c r="H1401" t="s">
        <v>77</v>
      </c>
      <c r="I1401">
        <v>100</v>
      </c>
      <c r="K1401">
        <f t="shared" si="126"/>
        <v>111</v>
      </c>
      <c r="L1401" t="str">
        <f t="shared" si="127"/>
        <v>IN-111M</v>
      </c>
      <c r="M1401">
        <f t="shared" si="128"/>
        <v>462</v>
      </c>
      <c r="N1401">
        <f t="shared" si="129"/>
        <v>1.5003185726405741E-3</v>
      </c>
      <c r="O1401" t="str">
        <f t="shared" si="130"/>
        <v>IN-111M462</v>
      </c>
      <c r="P1401" t="str">
        <f t="shared" si="131"/>
        <v/>
      </c>
    </row>
    <row r="1402" spans="1:16" x14ac:dyDescent="0.25">
      <c r="A1402">
        <v>49</v>
      </c>
      <c r="B1402">
        <v>63</v>
      </c>
      <c r="C1402" t="s">
        <v>1098</v>
      </c>
      <c r="D1402">
        <v>0</v>
      </c>
      <c r="E1402">
        <v>14.88</v>
      </c>
      <c r="F1402" t="s">
        <v>43</v>
      </c>
      <c r="G1402">
        <v>0.15</v>
      </c>
      <c r="H1402" t="s">
        <v>36</v>
      </c>
      <c r="I1402">
        <v>62</v>
      </c>
      <c r="J1402">
        <v>4</v>
      </c>
      <c r="K1402">
        <f t="shared" si="126"/>
        <v>112</v>
      </c>
      <c r="L1402" t="str">
        <f t="shared" si="127"/>
        <v>IN-112</v>
      </c>
      <c r="M1402">
        <f t="shared" si="128"/>
        <v>892.80000000000007</v>
      </c>
      <c r="N1402">
        <f t="shared" si="129"/>
        <v>7.7637453019707128E-4</v>
      </c>
      <c r="O1402" t="str">
        <f t="shared" si="130"/>
        <v>IN-112892.8</v>
      </c>
      <c r="P1402" t="str">
        <f t="shared" si="131"/>
        <v/>
      </c>
    </row>
    <row r="1403" spans="1:16" x14ac:dyDescent="0.25">
      <c r="A1403">
        <v>49</v>
      </c>
      <c r="B1403">
        <v>63</v>
      </c>
      <c r="C1403" t="s">
        <v>1098</v>
      </c>
      <c r="D1403">
        <v>0.15659200000000001</v>
      </c>
      <c r="E1403">
        <v>20.67</v>
      </c>
      <c r="F1403" t="s">
        <v>43</v>
      </c>
      <c r="G1403">
        <v>0.08</v>
      </c>
      <c r="H1403" t="s">
        <v>77</v>
      </c>
      <c r="I1403">
        <v>100</v>
      </c>
      <c r="K1403">
        <f t="shared" si="126"/>
        <v>112</v>
      </c>
      <c r="L1403" t="str">
        <f t="shared" si="127"/>
        <v>IN-112M</v>
      </c>
      <c r="M1403">
        <f t="shared" si="128"/>
        <v>1240.2</v>
      </c>
      <c r="N1403">
        <f t="shared" si="129"/>
        <v>5.5889951665855932E-4</v>
      </c>
      <c r="O1403" t="str">
        <f t="shared" si="130"/>
        <v>IN-112M1240.2</v>
      </c>
      <c r="P1403" t="str">
        <f t="shared" si="131"/>
        <v/>
      </c>
    </row>
    <row r="1404" spans="1:16" x14ac:dyDescent="0.25">
      <c r="A1404">
        <v>49</v>
      </c>
      <c r="B1404">
        <v>64</v>
      </c>
      <c r="C1404" t="s">
        <v>1097</v>
      </c>
      <c r="D1404">
        <v>0.39169900000000002</v>
      </c>
      <c r="E1404">
        <v>99.48</v>
      </c>
      <c r="F1404" t="s">
        <v>43</v>
      </c>
      <c r="G1404">
        <v>0.02</v>
      </c>
      <c r="H1404" t="s">
        <v>77</v>
      </c>
      <c r="I1404">
        <v>100</v>
      </c>
      <c r="K1404">
        <f t="shared" si="126"/>
        <v>113</v>
      </c>
      <c r="L1404" t="str">
        <f t="shared" si="127"/>
        <v>IN-113M</v>
      </c>
      <c r="M1404">
        <f t="shared" si="128"/>
        <v>5968.8</v>
      </c>
      <c r="N1404">
        <f t="shared" si="129"/>
        <v>1.1612839776168497E-4</v>
      </c>
      <c r="O1404" t="str">
        <f t="shared" si="130"/>
        <v>IN-113M5968.8</v>
      </c>
      <c r="P1404" t="str">
        <f t="shared" si="131"/>
        <v/>
      </c>
    </row>
    <row r="1405" spans="1:16" x14ac:dyDescent="0.25">
      <c r="A1405">
        <v>49</v>
      </c>
      <c r="B1405">
        <v>65</v>
      </c>
      <c r="C1405" t="s">
        <v>1096</v>
      </c>
      <c r="D1405">
        <v>0</v>
      </c>
      <c r="E1405">
        <v>71.900000000000006</v>
      </c>
      <c r="F1405" t="s">
        <v>11</v>
      </c>
      <c r="G1405">
        <v>0.1</v>
      </c>
      <c r="H1405" t="s">
        <v>12</v>
      </c>
      <c r="I1405">
        <v>99.5</v>
      </c>
      <c r="J1405">
        <v>0.15</v>
      </c>
      <c r="K1405">
        <f t="shared" si="126"/>
        <v>114</v>
      </c>
      <c r="L1405" t="str">
        <f t="shared" si="127"/>
        <v>IN-114</v>
      </c>
      <c r="M1405">
        <f t="shared" si="128"/>
        <v>71.900000000000006</v>
      </c>
      <c r="N1405">
        <f t="shared" si="129"/>
        <v>9.6404336656459692E-3</v>
      </c>
      <c r="O1405" t="str">
        <f t="shared" si="130"/>
        <v>IN-11471.9</v>
      </c>
      <c r="P1405" t="str">
        <f t="shared" si="131"/>
        <v/>
      </c>
    </row>
    <row r="1406" spans="1:16" x14ac:dyDescent="0.25">
      <c r="A1406">
        <v>49</v>
      </c>
      <c r="B1406">
        <v>65</v>
      </c>
      <c r="C1406" t="s">
        <v>1096</v>
      </c>
      <c r="D1406">
        <v>0.1902682</v>
      </c>
      <c r="E1406">
        <v>49.51</v>
      </c>
      <c r="F1406" t="s">
        <v>25</v>
      </c>
      <c r="G1406">
        <v>0.01</v>
      </c>
      <c r="H1406" t="s">
        <v>77</v>
      </c>
      <c r="I1406">
        <v>96.75</v>
      </c>
      <c r="J1406">
        <v>0.24</v>
      </c>
      <c r="K1406">
        <f t="shared" si="126"/>
        <v>114</v>
      </c>
      <c r="L1406" t="str">
        <f t="shared" si="127"/>
        <v>IN-114M</v>
      </c>
      <c r="M1406">
        <f t="shared" si="128"/>
        <v>4277664</v>
      </c>
      <c r="N1406">
        <f t="shared" si="129"/>
        <v>1.6203871565413862E-7</v>
      </c>
      <c r="O1406" t="str">
        <f t="shared" si="130"/>
        <v>IN-114M4277664</v>
      </c>
      <c r="P1406" t="str">
        <f t="shared" si="131"/>
        <v/>
      </c>
    </row>
    <row r="1407" spans="1:16" x14ac:dyDescent="0.25">
      <c r="A1407">
        <v>49</v>
      </c>
      <c r="B1407">
        <v>66</v>
      </c>
      <c r="C1407" t="s">
        <v>1095</v>
      </c>
      <c r="D1407">
        <v>0</v>
      </c>
      <c r="E1407" s="1">
        <v>441000000000000</v>
      </c>
      <c r="F1407" t="s">
        <v>14</v>
      </c>
      <c r="G1407" s="1">
        <v>25000000000000</v>
      </c>
      <c r="H1407" t="s">
        <v>12</v>
      </c>
      <c r="I1407">
        <v>100</v>
      </c>
      <c r="K1407">
        <f t="shared" si="126"/>
        <v>115</v>
      </c>
      <c r="L1407" t="str">
        <f t="shared" si="127"/>
        <v>IN-115</v>
      </c>
      <c r="M1407">
        <f t="shared" si="128"/>
        <v>1.3916901599999999E+22</v>
      </c>
      <c r="N1407">
        <f t="shared" si="129"/>
        <v>4.980614223498895E-23</v>
      </c>
      <c r="O1407" t="str">
        <f t="shared" si="130"/>
        <v>IN-1151.39169016E+22</v>
      </c>
      <c r="P1407" t="str">
        <f t="shared" si="131"/>
        <v/>
      </c>
    </row>
    <row r="1408" spans="1:16" x14ac:dyDescent="0.25">
      <c r="A1408">
        <v>49</v>
      </c>
      <c r="B1408">
        <v>66</v>
      </c>
      <c r="C1408" t="s">
        <v>1095</v>
      </c>
      <c r="D1408">
        <v>0.33624399999999999</v>
      </c>
      <c r="E1408">
        <v>4.4850000000000003</v>
      </c>
      <c r="F1408" t="s">
        <v>109</v>
      </c>
      <c r="G1408">
        <v>4.0000000000000001E-3</v>
      </c>
      <c r="H1408" t="s">
        <v>77</v>
      </c>
      <c r="I1408">
        <v>95</v>
      </c>
      <c r="J1408">
        <v>0.7</v>
      </c>
      <c r="K1408">
        <f t="shared" si="126"/>
        <v>115</v>
      </c>
      <c r="L1408" t="str">
        <f t="shared" si="127"/>
        <v>IN-115M</v>
      </c>
      <c r="M1408">
        <f t="shared" si="128"/>
        <v>16146.000000000002</v>
      </c>
      <c r="N1408">
        <f t="shared" si="129"/>
        <v>4.2929962873773391E-5</v>
      </c>
      <c r="O1408" t="str">
        <f t="shared" si="130"/>
        <v>IN-115M16146</v>
      </c>
      <c r="P1408" t="str">
        <f t="shared" si="131"/>
        <v/>
      </c>
    </row>
    <row r="1409" spans="1:16" x14ac:dyDescent="0.25">
      <c r="A1409">
        <v>49</v>
      </c>
      <c r="B1409">
        <v>67</v>
      </c>
      <c r="C1409" t="s">
        <v>1104</v>
      </c>
      <c r="D1409">
        <v>0</v>
      </c>
      <c r="E1409">
        <v>14.1</v>
      </c>
      <c r="F1409" t="s">
        <v>11</v>
      </c>
      <c r="G1409">
        <v>0.05</v>
      </c>
      <c r="H1409" t="s">
        <v>12</v>
      </c>
      <c r="I1409">
        <v>99.976200000000006</v>
      </c>
      <c r="J1409">
        <v>4.1999999999999997E-3</v>
      </c>
      <c r="K1409">
        <f t="shared" si="126"/>
        <v>116</v>
      </c>
      <c r="L1409" t="str">
        <f t="shared" si="127"/>
        <v>IN-116</v>
      </c>
      <c r="M1409">
        <f t="shared" si="128"/>
        <v>14.1</v>
      </c>
      <c r="N1409">
        <f t="shared" si="129"/>
        <v>4.9159374507797539E-2</v>
      </c>
      <c r="O1409" t="str">
        <f t="shared" si="130"/>
        <v>IN-11614.1</v>
      </c>
      <c r="P1409" t="str">
        <f t="shared" si="131"/>
        <v/>
      </c>
    </row>
    <row r="1410" spans="1:16" x14ac:dyDescent="0.25">
      <c r="A1410">
        <v>49</v>
      </c>
      <c r="B1410">
        <v>67</v>
      </c>
      <c r="C1410" t="s">
        <v>1104</v>
      </c>
      <c r="D1410">
        <v>0.12726699999999999</v>
      </c>
      <c r="E1410">
        <v>54.14</v>
      </c>
      <c r="F1410" t="s">
        <v>43</v>
      </c>
      <c r="G1410">
        <v>0.04</v>
      </c>
      <c r="H1410" t="s">
        <v>12</v>
      </c>
      <c r="I1410">
        <v>100</v>
      </c>
      <c r="K1410">
        <f t="shared" ref="K1410:K1473" si="132">A1410+B1410</f>
        <v>116</v>
      </c>
      <c r="L1410" t="str">
        <f t="shared" ref="L1410:L1473" si="133">UPPER(SUBSTITUTE(C1410,K1410,""))&amp;"-"&amp;K1410&amp;IF(H1410="IT","M","")</f>
        <v>IN-116</v>
      </c>
      <c r="M1410">
        <f t="shared" ref="M1410:M1473" si="134">E1410*VLOOKUP(F1410,_TimeConvert,2,FALSE)</f>
        <v>3248.4</v>
      </c>
      <c r="N1410">
        <f t="shared" ref="N1410:N1473" si="135">LN(2)/M1410</f>
        <v>2.133811047161511E-4</v>
      </c>
      <c r="O1410" t="str">
        <f t="shared" ref="O1410:O1473" si="136">L1410&amp;M1410</f>
        <v>IN-1163248.4</v>
      </c>
      <c r="P1410" t="str">
        <f t="shared" ref="P1410:P1473" si="137">IF(AND(RIGHT(L1411,1)="M",M1410=M1411),"Delete","")</f>
        <v/>
      </c>
    </row>
    <row r="1411" spans="1:16" x14ac:dyDescent="0.25">
      <c r="A1411">
        <v>49</v>
      </c>
      <c r="B1411">
        <v>67</v>
      </c>
      <c r="C1411" t="s">
        <v>1104</v>
      </c>
      <c r="D1411">
        <v>0.28965999999999997</v>
      </c>
      <c r="E1411">
        <v>2.1800000000000002</v>
      </c>
      <c r="F1411" t="s">
        <v>11</v>
      </c>
      <c r="G1411">
        <v>0.04</v>
      </c>
      <c r="H1411" t="s">
        <v>77</v>
      </c>
      <c r="I1411">
        <v>100</v>
      </c>
      <c r="K1411">
        <f t="shared" si="132"/>
        <v>116</v>
      </c>
      <c r="L1411" t="str">
        <f t="shared" si="133"/>
        <v>IN-116M</v>
      </c>
      <c r="M1411">
        <f t="shared" si="134"/>
        <v>2.1800000000000002</v>
      </c>
      <c r="N1411">
        <f t="shared" si="135"/>
        <v>0.31795742227520424</v>
      </c>
      <c r="O1411" t="str">
        <f t="shared" si="136"/>
        <v>IN-116M2.18</v>
      </c>
      <c r="P1411" t="str">
        <f t="shared" si="137"/>
        <v/>
      </c>
    </row>
    <row r="1412" spans="1:16" x14ac:dyDescent="0.25">
      <c r="A1412">
        <v>49</v>
      </c>
      <c r="B1412">
        <v>68</v>
      </c>
      <c r="C1412" t="s">
        <v>1103</v>
      </c>
      <c r="D1412">
        <v>0</v>
      </c>
      <c r="E1412">
        <v>43.2</v>
      </c>
      <c r="F1412" t="s">
        <v>43</v>
      </c>
      <c r="G1412">
        <v>0.3</v>
      </c>
      <c r="H1412" t="s">
        <v>12</v>
      </c>
      <c r="I1412">
        <v>100</v>
      </c>
      <c r="K1412">
        <f t="shared" si="132"/>
        <v>117</v>
      </c>
      <c r="L1412" t="str">
        <f t="shared" si="133"/>
        <v>IN-117</v>
      </c>
      <c r="M1412">
        <f t="shared" si="134"/>
        <v>2592</v>
      </c>
      <c r="N1412">
        <f t="shared" si="135"/>
        <v>2.6741789373454681E-4</v>
      </c>
      <c r="O1412" t="str">
        <f t="shared" si="136"/>
        <v>IN-1172592</v>
      </c>
      <c r="P1412" t="str">
        <f t="shared" si="137"/>
        <v/>
      </c>
    </row>
    <row r="1413" spans="1:16" x14ac:dyDescent="0.25">
      <c r="A1413">
        <v>49</v>
      </c>
      <c r="B1413">
        <v>68</v>
      </c>
      <c r="C1413" t="s">
        <v>1103</v>
      </c>
      <c r="D1413">
        <v>0.315303</v>
      </c>
      <c r="E1413">
        <v>116.1</v>
      </c>
      <c r="F1413" t="s">
        <v>43</v>
      </c>
      <c r="G1413">
        <v>0.2</v>
      </c>
      <c r="H1413" t="s">
        <v>77</v>
      </c>
      <c r="I1413">
        <v>47.1</v>
      </c>
      <c r="J1413">
        <v>1.5</v>
      </c>
      <c r="K1413">
        <f t="shared" si="132"/>
        <v>117</v>
      </c>
      <c r="L1413" t="str">
        <f t="shared" si="133"/>
        <v>IN-117M</v>
      </c>
      <c r="M1413">
        <f t="shared" si="134"/>
        <v>6966</v>
      </c>
      <c r="N1413">
        <f t="shared" si="135"/>
        <v>9.9504332552389504E-5</v>
      </c>
      <c r="O1413" t="str">
        <f t="shared" si="136"/>
        <v>IN-117M6966</v>
      </c>
      <c r="P1413" t="str">
        <f t="shared" si="137"/>
        <v/>
      </c>
    </row>
    <row r="1414" spans="1:16" x14ac:dyDescent="0.25">
      <c r="A1414">
        <v>49</v>
      </c>
      <c r="B1414">
        <v>69</v>
      </c>
      <c r="C1414" t="s">
        <v>1102</v>
      </c>
      <c r="D1414">
        <v>0</v>
      </c>
      <c r="E1414">
        <v>5.4</v>
      </c>
      <c r="F1414" t="s">
        <v>11</v>
      </c>
      <c r="G1414">
        <v>0.3</v>
      </c>
      <c r="H1414" t="s">
        <v>12</v>
      </c>
      <c r="I1414">
        <v>100</v>
      </c>
      <c r="K1414">
        <f t="shared" si="132"/>
        <v>118</v>
      </c>
      <c r="L1414" t="str">
        <f t="shared" si="133"/>
        <v>IN-118</v>
      </c>
      <c r="M1414">
        <f t="shared" si="134"/>
        <v>5.4</v>
      </c>
      <c r="N1414">
        <f t="shared" si="135"/>
        <v>0.12836058899258246</v>
      </c>
      <c r="O1414" t="str">
        <f t="shared" si="136"/>
        <v>IN-1185.4</v>
      </c>
      <c r="P1414" t="str">
        <f t="shared" si="137"/>
        <v/>
      </c>
    </row>
    <row r="1415" spans="1:16" x14ac:dyDescent="0.25">
      <c r="A1415">
        <v>49</v>
      </c>
      <c r="B1415">
        <v>69</v>
      </c>
      <c r="C1415" t="s">
        <v>1102</v>
      </c>
      <c r="D1415">
        <v>0.06</v>
      </c>
      <c r="E1415">
        <v>4.4000000000000004</v>
      </c>
      <c r="F1415" t="s">
        <v>43</v>
      </c>
      <c r="G1415">
        <v>0.03</v>
      </c>
      <c r="H1415" t="s">
        <v>12</v>
      </c>
      <c r="I1415">
        <v>100</v>
      </c>
      <c r="K1415">
        <f t="shared" si="132"/>
        <v>118</v>
      </c>
      <c r="L1415" t="str">
        <f t="shared" si="133"/>
        <v>IN-118</v>
      </c>
      <c r="M1415">
        <f t="shared" si="134"/>
        <v>264</v>
      </c>
      <c r="N1415">
        <f t="shared" si="135"/>
        <v>2.6255575021210051E-3</v>
      </c>
      <c r="O1415" t="str">
        <f t="shared" si="136"/>
        <v>IN-118264</v>
      </c>
      <c r="P1415" t="str">
        <f t="shared" si="137"/>
        <v/>
      </c>
    </row>
    <row r="1416" spans="1:16" x14ac:dyDescent="0.25">
      <c r="A1416">
        <v>49</v>
      </c>
      <c r="B1416">
        <v>69</v>
      </c>
      <c r="C1416" t="s">
        <v>1102</v>
      </c>
      <c r="D1416">
        <v>0.2</v>
      </c>
      <c r="E1416">
        <v>8.5</v>
      </c>
      <c r="F1416" t="s">
        <v>11</v>
      </c>
      <c r="G1416">
        <v>0.3</v>
      </c>
      <c r="H1416" t="s">
        <v>77</v>
      </c>
      <c r="I1416">
        <v>98.6</v>
      </c>
      <c r="J1416">
        <v>0.3</v>
      </c>
      <c r="K1416">
        <f t="shared" si="132"/>
        <v>118</v>
      </c>
      <c r="L1416" t="str">
        <f t="shared" si="133"/>
        <v>IN-118M</v>
      </c>
      <c r="M1416">
        <f t="shared" si="134"/>
        <v>8.5</v>
      </c>
      <c r="N1416">
        <f t="shared" si="135"/>
        <v>8.1546727124699445E-2</v>
      </c>
      <c r="O1416" t="str">
        <f t="shared" si="136"/>
        <v>IN-118M8.5</v>
      </c>
      <c r="P1416" t="str">
        <f t="shared" si="137"/>
        <v/>
      </c>
    </row>
    <row r="1417" spans="1:16" x14ac:dyDescent="0.25">
      <c r="A1417">
        <v>49</v>
      </c>
      <c r="B1417">
        <v>70</v>
      </c>
      <c r="C1417" t="s">
        <v>1092</v>
      </c>
      <c r="D1417">
        <v>0</v>
      </c>
      <c r="E1417">
        <v>2.4</v>
      </c>
      <c r="F1417" t="s">
        <v>43</v>
      </c>
      <c r="G1417">
        <v>0.1</v>
      </c>
      <c r="H1417" t="s">
        <v>12</v>
      </c>
      <c r="I1417">
        <v>100</v>
      </c>
      <c r="K1417">
        <f t="shared" si="132"/>
        <v>119</v>
      </c>
      <c r="L1417" t="str">
        <f t="shared" si="133"/>
        <v>IN-119</v>
      </c>
      <c r="M1417">
        <f t="shared" si="134"/>
        <v>144</v>
      </c>
      <c r="N1417">
        <f t="shared" si="135"/>
        <v>4.8135220872218424E-3</v>
      </c>
      <c r="O1417" t="str">
        <f t="shared" si="136"/>
        <v>IN-119144</v>
      </c>
      <c r="P1417" t="str">
        <f t="shared" si="137"/>
        <v/>
      </c>
    </row>
    <row r="1418" spans="1:16" x14ac:dyDescent="0.25">
      <c r="A1418">
        <v>49</v>
      </c>
      <c r="B1418">
        <v>70</v>
      </c>
      <c r="C1418" t="s">
        <v>1092</v>
      </c>
      <c r="D1418">
        <v>0.31136999999999998</v>
      </c>
      <c r="E1418">
        <v>18</v>
      </c>
      <c r="F1418" t="s">
        <v>43</v>
      </c>
      <c r="G1418">
        <v>0.3</v>
      </c>
      <c r="H1418" t="s">
        <v>77</v>
      </c>
      <c r="I1418">
        <v>2.5</v>
      </c>
      <c r="K1418">
        <f t="shared" si="132"/>
        <v>119</v>
      </c>
      <c r="L1418" t="str">
        <f t="shared" si="133"/>
        <v>IN-119M</v>
      </c>
      <c r="M1418">
        <f t="shared" si="134"/>
        <v>1080</v>
      </c>
      <c r="N1418">
        <f t="shared" si="135"/>
        <v>6.418029449629123E-4</v>
      </c>
      <c r="O1418" t="str">
        <f t="shared" si="136"/>
        <v>IN-119M1080</v>
      </c>
      <c r="P1418" t="str">
        <f t="shared" si="137"/>
        <v/>
      </c>
    </row>
    <row r="1419" spans="1:16" x14ac:dyDescent="0.25">
      <c r="A1419">
        <v>49</v>
      </c>
      <c r="B1419">
        <v>71</v>
      </c>
      <c r="C1419" t="s">
        <v>1091</v>
      </c>
      <c r="D1419">
        <v>0</v>
      </c>
      <c r="E1419">
        <v>3.08</v>
      </c>
      <c r="F1419" t="s">
        <v>11</v>
      </c>
      <c r="G1419">
        <v>0.08</v>
      </c>
      <c r="H1419" t="s">
        <v>12</v>
      </c>
      <c r="I1419">
        <v>100</v>
      </c>
      <c r="K1419">
        <f t="shared" si="132"/>
        <v>120</v>
      </c>
      <c r="L1419" t="str">
        <f t="shared" si="133"/>
        <v>IN-120</v>
      </c>
      <c r="M1419">
        <f t="shared" si="134"/>
        <v>3.08</v>
      </c>
      <c r="N1419">
        <f t="shared" si="135"/>
        <v>0.22504778589608612</v>
      </c>
      <c r="O1419" t="str">
        <f t="shared" si="136"/>
        <v>IN-1203.08</v>
      </c>
      <c r="P1419" t="str">
        <f t="shared" si="137"/>
        <v/>
      </c>
    </row>
    <row r="1420" spans="1:16" x14ac:dyDescent="0.25">
      <c r="A1420">
        <v>49</v>
      </c>
      <c r="B1420">
        <v>71</v>
      </c>
      <c r="C1420" t="s">
        <v>1091</v>
      </c>
      <c r="D1420" t="s">
        <v>70</v>
      </c>
      <c r="E1420">
        <v>47.3</v>
      </c>
      <c r="F1420" t="s">
        <v>11</v>
      </c>
      <c r="G1420">
        <v>0.5</v>
      </c>
      <c r="H1420" t="s">
        <v>12</v>
      </c>
      <c r="I1420">
        <v>100</v>
      </c>
      <c r="K1420">
        <f t="shared" si="132"/>
        <v>120</v>
      </c>
      <c r="L1420" t="str">
        <f t="shared" si="133"/>
        <v>IN-120</v>
      </c>
      <c r="M1420">
        <f t="shared" si="134"/>
        <v>47.3</v>
      </c>
      <c r="N1420">
        <f t="shared" si="135"/>
        <v>1.4654274430442819E-2</v>
      </c>
      <c r="O1420" t="str">
        <f t="shared" si="136"/>
        <v>IN-12047.3</v>
      </c>
      <c r="P1420" t="str">
        <f t="shared" si="137"/>
        <v/>
      </c>
    </row>
    <row r="1421" spans="1:16" x14ac:dyDescent="0.25">
      <c r="A1421">
        <v>49</v>
      </c>
      <c r="B1421">
        <v>71</v>
      </c>
      <c r="C1421" t="s">
        <v>1091</v>
      </c>
      <c r="D1421" t="s">
        <v>70</v>
      </c>
      <c r="E1421">
        <v>46.2</v>
      </c>
      <c r="F1421" t="s">
        <v>11</v>
      </c>
      <c r="G1421">
        <v>0.8</v>
      </c>
      <c r="H1421" t="s">
        <v>12</v>
      </c>
      <c r="I1421">
        <v>100</v>
      </c>
      <c r="K1421">
        <f t="shared" si="132"/>
        <v>120</v>
      </c>
      <c r="L1421" t="str">
        <f t="shared" si="133"/>
        <v>IN-120</v>
      </c>
      <c r="M1421">
        <f t="shared" si="134"/>
        <v>46.2</v>
      </c>
      <c r="N1421">
        <f t="shared" si="135"/>
        <v>1.5003185726405742E-2</v>
      </c>
      <c r="O1421" t="str">
        <f t="shared" si="136"/>
        <v>IN-12046.2</v>
      </c>
      <c r="P1421" t="str">
        <f t="shared" si="137"/>
        <v/>
      </c>
    </row>
    <row r="1422" spans="1:16" x14ac:dyDescent="0.25">
      <c r="A1422">
        <v>49</v>
      </c>
      <c r="B1422">
        <v>72</v>
      </c>
      <c r="C1422" t="s">
        <v>1090</v>
      </c>
      <c r="D1422">
        <v>0</v>
      </c>
      <c r="E1422">
        <v>23.1</v>
      </c>
      <c r="F1422" t="s">
        <v>11</v>
      </c>
      <c r="G1422">
        <v>0.6</v>
      </c>
      <c r="H1422" t="s">
        <v>12</v>
      </c>
      <c r="I1422">
        <v>100</v>
      </c>
      <c r="K1422">
        <f t="shared" si="132"/>
        <v>121</v>
      </c>
      <c r="L1422" t="str">
        <f t="shared" si="133"/>
        <v>IN-121</v>
      </c>
      <c r="M1422">
        <f t="shared" si="134"/>
        <v>23.1</v>
      </c>
      <c r="N1422">
        <f t="shared" si="135"/>
        <v>3.0006371452811483E-2</v>
      </c>
      <c r="O1422" t="str">
        <f t="shared" si="136"/>
        <v>IN-12123.1</v>
      </c>
      <c r="P1422" t="str">
        <f t="shared" si="137"/>
        <v/>
      </c>
    </row>
    <row r="1423" spans="1:16" x14ac:dyDescent="0.25">
      <c r="A1423">
        <v>49</v>
      </c>
      <c r="B1423">
        <v>72</v>
      </c>
      <c r="C1423" t="s">
        <v>1090</v>
      </c>
      <c r="D1423">
        <v>0.31368000000000001</v>
      </c>
      <c r="E1423">
        <v>3.88</v>
      </c>
      <c r="F1423" t="s">
        <v>43</v>
      </c>
      <c r="G1423">
        <v>0.1</v>
      </c>
      <c r="H1423" t="s">
        <v>77</v>
      </c>
      <c r="I1423">
        <v>1.2</v>
      </c>
      <c r="J1423">
        <v>0.2</v>
      </c>
      <c r="K1423">
        <f t="shared" si="132"/>
        <v>121</v>
      </c>
      <c r="L1423" t="str">
        <f t="shared" si="133"/>
        <v>IN-121M</v>
      </c>
      <c r="M1423">
        <f t="shared" si="134"/>
        <v>232.79999999999998</v>
      </c>
      <c r="N1423">
        <f t="shared" si="135"/>
        <v>2.9774363426114492E-3</v>
      </c>
      <c r="O1423" t="str">
        <f t="shared" si="136"/>
        <v>IN-121M232.8</v>
      </c>
      <c r="P1423" t="str">
        <f t="shared" si="137"/>
        <v/>
      </c>
    </row>
    <row r="1424" spans="1:16" x14ac:dyDescent="0.25">
      <c r="A1424">
        <v>49</v>
      </c>
      <c r="B1424">
        <v>73</v>
      </c>
      <c r="C1424" t="s">
        <v>1089</v>
      </c>
      <c r="D1424">
        <v>0</v>
      </c>
      <c r="E1424">
        <v>1.5</v>
      </c>
      <c r="F1424" t="s">
        <v>11</v>
      </c>
      <c r="G1424">
        <v>0.3</v>
      </c>
      <c r="H1424" t="s">
        <v>12</v>
      </c>
      <c r="I1424">
        <v>100</v>
      </c>
      <c r="K1424">
        <f t="shared" si="132"/>
        <v>122</v>
      </c>
      <c r="L1424" t="str">
        <f t="shared" si="133"/>
        <v>IN-122</v>
      </c>
      <c r="M1424">
        <f t="shared" si="134"/>
        <v>1.5</v>
      </c>
      <c r="N1424">
        <f t="shared" si="135"/>
        <v>0.46209812037329684</v>
      </c>
      <c r="O1424" t="str">
        <f t="shared" si="136"/>
        <v>IN-1221.5</v>
      </c>
      <c r="P1424" t="str">
        <f t="shared" si="137"/>
        <v/>
      </c>
    </row>
    <row r="1425" spans="1:16" x14ac:dyDescent="0.25">
      <c r="A1425">
        <v>49</v>
      </c>
      <c r="B1425">
        <v>73</v>
      </c>
      <c r="C1425" t="s">
        <v>1089</v>
      </c>
      <c r="D1425">
        <v>0.04</v>
      </c>
      <c r="E1425">
        <v>10.3</v>
      </c>
      <c r="F1425" t="s">
        <v>11</v>
      </c>
      <c r="G1425">
        <v>0.6</v>
      </c>
      <c r="H1425" t="s">
        <v>12</v>
      </c>
      <c r="I1425">
        <v>100</v>
      </c>
      <c r="K1425">
        <f t="shared" si="132"/>
        <v>122</v>
      </c>
      <c r="L1425" t="str">
        <f t="shared" si="133"/>
        <v>IN-122</v>
      </c>
      <c r="M1425">
        <f t="shared" si="134"/>
        <v>10.3</v>
      </c>
      <c r="N1425">
        <f t="shared" si="135"/>
        <v>6.7295842772810213E-2</v>
      </c>
      <c r="O1425" t="str">
        <f t="shared" si="136"/>
        <v>IN-12210.3</v>
      </c>
      <c r="P1425" t="str">
        <f t="shared" si="137"/>
        <v/>
      </c>
    </row>
    <row r="1426" spans="1:16" x14ac:dyDescent="0.25">
      <c r="A1426">
        <v>49</v>
      </c>
      <c r="B1426">
        <v>73</v>
      </c>
      <c r="C1426" t="s">
        <v>1089</v>
      </c>
      <c r="D1426">
        <v>0.28999999999999998</v>
      </c>
      <c r="E1426">
        <v>10.8</v>
      </c>
      <c r="F1426" t="s">
        <v>11</v>
      </c>
      <c r="G1426">
        <v>0.4</v>
      </c>
      <c r="H1426" t="s">
        <v>12</v>
      </c>
      <c r="I1426">
        <v>100</v>
      </c>
      <c r="K1426">
        <f t="shared" si="132"/>
        <v>122</v>
      </c>
      <c r="L1426" t="str">
        <f t="shared" si="133"/>
        <v>IN-122</v>
      </c>
      <c r="M1426">
        <f t="shared" si="134"/>
        <v>10.8</v>
      </c>
      <c r="N1426">
        <f t="shared" si="135"/>
        <v>6.4180294496291229E-2</v>
      </c>
      <c r="O1426" t="str">
        <f t="shared" si="136"/>
        <v>IN-12210.8</v>
      </c>
      <c r="P1426" t="str">
        <f t="shared" si="137"/>
        <v/>
      </c>
    </row>
    <row r="1427" spans="1:16" x14ac:dyDescent="0.25">
      <c r="A1427">
        <v>49</v>
      </c>
      <c r="B1427">
        <v>74</v>
      </c>
      <c r="C1427" t="s">
        <v>1088</v>
      </c>
      <c r="D1427">
        <v>0</v>
      </c>
      <c r="E1427">
        <v>6.17</v>
      </c>
      <c r="F1427" t="s">
        <v>11</v>
      </c>
      <c r="G1427">
        <v>0.05</v>
      </c>
      <c r="H1427" t="s">
        <v>12</v>
      </c>
      <c r="I1427">
        <v>100</v>
      </c>
      <c r="K1427">
        <f t="shared" si="132"/>
        <v>123</v>
      </c>
      <c r="L1427" t="str">
        <f t="shared" si="133"/>
        <v>IN-123</v>
      </c>
      <c r="M1427">
        <f t="shared" si="134"/>
        <v>6.17</v>
      </c>
      <c r="N1427">
        <f t="shared" si="135"/>
        <v>0.11234152035007217</v>
      </c>
      <c r="O1427" t="str">
        <f t="shared" si="136"/>
        <v>IN-1236.17</v>
      </c>
      <c r="P1427" t="str">
        <f t="shared" si="137"/>
        <v/>
      </c>
    </row>
    <row r="1428" spans="1:16" x14ac:dyDescent="0.25">
      <c r="A1428">
        <v>49</v>
      </c>
      <c r="B1428">
        <v>74</v>
      </c>
      <c r="C1428" t="s">
        <v>1088</v>
      </c>
      <c r="D1428">
        <v>0.32721</v>
      </c>
      <c r="E1428">
        <v>47.4</v>
      </c>
      <c r="F1428" t="s">
        <v>11</v>
      </c>
      <c r="G1428">
        <v>0.8</v>
      </c>
      <c r="H1428" t="s">
        <v>12</v>
      </c>
      <c r="I1428">
        <v>100</v>
      </c>
      <c r="K1428">
        <f t="shared" si="132"/>
        <v>123</v>
      </c>
      <c r="L1428" t="str">
        <f t="shared" si="133"/>
        <v>IN-123</v>
      </c>
      <c r="M1428">
        <f t="shared" si="134"/>
        <v>47.4</v>
      </c>
      <c r="N1428">
        <f t="shared" si="135"/>
        <v>1.4623358239661294E-2</v>
      </c>
      <c r="O1428" t="str">
        <f t="shared" si="136"/>
        <v>IN-12347.4</v>
      </c>
      <c r="P1428" t="str">
        <f t="shared" si="137"/>
        <v/>
      </c>
    </row>
    <row r="1429" spans="1:16" x14ac:dyDescent="0.25">
      <c r="A1429">
        <v>49</v>
      </c>
      <c r="B1429">
        <v>75</v>
      </c>
      <c r="C1429" t="s">
        <v>1087</v>
      </c>
      <c r="D1429">
        <v>0</v>
      </c>
      <c r="E1429">
        <v>3.12</v>
      </c>
      <c r="F1429" t="s">
        <v>11</v>
      </c>
      <c r="G1429">
        <v>0.09</v>
      </c>
      <c r="H1429" t="s">
        <v>12</v>
      </c>
      <c r="I1429">
        <v>100</v>
      </c>
      <c r="K1429">
        <f t="shared" si="132"/>
        <v>124</v>
      </c>
      <c r="L1429" t="str">
        <f t="shared" si="133"/>
        <v>IN-124</v>
      </c>
      <c r="M1429">
        <f t="shared" si="134"/>
        <v>3.12</v>
      </c>
      <c r="N1429">
        <f t="shared" si="135"/>
        <v>0.22216255787177733</v>
      </c>
      <c r="O1429" t="str">
        <f t="shared" si="136"/>
        <v>IN-1243.12</v>
      </c>
      <c r="P1429" t="str">
        <f t="shared" si="137"/>
        <v/>
      </c>
    </row>
    <row r="1430" spans="1:16" x14ac:dyDescent="0.25">
      <c r="A1430">
        <v>49</v>
      </c>
      <c r="B1430">
        <v>75</v>
      </c>
      <c r="C1430" t="s">
        <v>1087</v>
      </c>
      <c r="D1430">
        <v>2.5000000000000001E-2</v>
      </c>
      <c r="E1430">
        <v>3.67</v>
      </c>
      <c r="F1430" t="s">
        <v>11</v>
      </c>
      <c r="G1430">
        <v>0.03</v>
      </c>
      <c r="H1430" t="s">
        <v>12</v>
      </c>
      <c r="I1430">
        <v>100</v>
      </c>
      <c r="K1430">
        <f t="shared" si="132"/>
        <v>124</v>
      </c>
      <c r="L1430" t="str">
        <f t="shared" si="133"/>
        <v>IN-124</v>
      </c>
      <c r="M1430">
        <f t="shared" si="134"/>
        <v>3.67</v>
      </c>
      <c r="N1430">
        <f t="shared" si="135"/>
        <v>0.18886844156946739</v>
      </c>
      <c r="O1430" t="str">
        <f t="shared" si="136"/>
        <v>IN-1243.67</v>
      </c>
      <c r="P1430" t="str">
        <f t="shared" si="137"/>
        <v/>
      </c>
    </row>
    <row r="1431" spans="1:16" x14ac:dyDescent="0.25">
      <c r="A1431">
        <v>49</v>
      </c>
      <c r="B1431">
        <v>76</v>
      </c>
      <c r="C1431" t="s">
        <v>1086</v>
      </c>
      <c r="D1431">
        <v>0</v>
      </c>
      <c r="E1431">
        <v>2.36</v>
      </c>
      <c r="F1431" t="s">
        <v>11</v>
      </c>
      <c r="G1431">
        <v>0.04</v>
      </c>
      <c r="H1431" t="s">
        <v>12</v>
      </c>
      <c r="I1431">
        <v>100</v>
      </c>
      <c r="K1431">
        <f t="shared" si="132"/>
        <v>125</v>
      </c>
      <c r="L1431" t="str">
        <f t="shared" si="133"/>
        <v>IN-125</v>
      </c>
      <c r="M1431">
        <f t="shared" si="134"/>
        <v>2.36</v>
      </c>
      <c r="N1431">
        <f t="shared" si="135"/>
        <v>0.29370643244065481</v>
      </c>
      <c r="O1431" t="str">
        <f t="shared" si="136"/>
        <v>IN-1252.36</v>
      </c>
      <c r="P1431" t="str">
        <f t="shared" si="137"/>
        <v/>
      </c>
    </row>
    <row r="1432" spans="1:16" x14ac:dyDescent="0.25">
      <c r="A1432">
        <v>49</v>
      </c>
      <c r="B1432">
        <v>76</v>
      </c>
      <c r="C1432" t="s">
        <v>1086</v>
      </c>
      <c r="D1432">
        <v>0.36012</v>
      </c>
      <c r="E1432">
        <v>12.2</v>
      </c>
      <c r="F1432" t="s">
        <v>11</v>
      </c>
      <c r="G1432">
        <v>0.2</v>
      </c>
      <c r="H1432" t="s">
        <v>12</v>
      </c>
      <c r="I1432">
        <v>100</v>
      </c>
      <c r="K1432">
        <f t="shared" si="132"/>
        <v>125</v>
      </c>
      <c r="L1432" t="str">
        <f t="shared" si="133"/>
        <v>IN-125</v>
      </c>
      <c r="M1432">
        <f t="shared" si="134"/>
        <v>12.2</v>
      </c>
      <c r="N1432">
        <f t="shared" si="135"/>
        <v>5.6815342668847975E-2</v>
      </c>
      <c r="O1432" t="str">
        <f t="shared" si="136"/>
        <v>IN-12512.2</v>
      </c>
      <c r="P1432" t="str">
        <f t="shared" si="137"/>
        <v/>
      </c>
    </row>
    <row r="1433" spans="1:16" x14ac:dyDescent="0.25">
      <c r="A1433">
        <v>49</v>
      </c>
      <c r="B1433">
        <v>77</v>
      </c>
      <c r="C1433" t="s">
        <v>1085</v>
      </c>
      <c r="D1433">
        <v>0</v>
      </c>
      <c r="E1433">
        <v>1.53</v>
      </c>
      <c r="F1433" t="s">
        <v>11</v>
      </c>
      <c r="G1433">
        <v>0.01</v>
      </c>
      <c r="H1433" t="s">
        <v>12</v>
      </c>
      <c r="I1433">
        <v>100</v>
      </c>
      <c r="K1433">
        <f t="shared" si="132"/>
        <v>126</v>
      </c>
      <c r="L1433" t="str">
        <f t="shared" si="133"/>
        <v>IN-126</v>
      </c>
      <c r="M1433">
        <f t="shared" si="134"/>
        <v>1.53</v>
      </c>
      <c r="N1433">
        <f t="shared" si="135"/>
        <v>0.45303737291499691</v>
      </c>
      <c r="O1433" t="str">
        <f t="shared" si="136"/>
        <v>IN-1261.53</v>
      </c>
      <c r="P1433" t="str">
        <f t="shared" si="137"/>
        <v/>
      </c>
    </row>
    <row r="1434" spans="1:16" x14ac:dyDescent="0.25">
      <c r="A1434">
        <v>49</v>
      </c>
      <c r="B1434">
        <v>77</v>
      </c>
      <c r="C1434" t="s">
        <v>1085</v>
      </c>
      <c r="D1434">
        <v>0.09</v>
      </c>
      <c r="E1434">
        <v>1.64</v>
      </c>
      <c r="F1434" t="s">
        <v>11</v>
      </c>
      <c r="G1434">
        <v>0.05</v>
      </c>
      <c r="H1434" t="s">
        <v>12</v>
      </c>
      <c r="I1434">
        <v>100</v>
      </c>
      <c r="K1434">
        <f t="shared" si="132"/>
        <v>126</v>
      </c>
      <c r="L1434" t="str">
        <f t="shared" si="133"/>
        <v>IN-126</v>
      </c>
      <c r="M1434">
        <f t="shared" si="134"/>
        <v>1.64</v>
      </c>
      <c r="N1434">
        <f t="shared" si="135"/>
        <v>0.42265071985362518</v>
      </c>
      <c r="O1434" t="str">
        <f t="shared" si="136"/>
        <v>IN-1261.64</v>
      </c>
      <c r="P1434" t="str">
        <f t="shared" si="137"/>
        <v/>
      </c>
    </row>
    <row r="1435" spans="1:16" x14ac:dyDescent="0.25">
      <c r="A1435">
        <v>49</v>
      </c>
      <c r="B1435">
        <v>78</v>
      </c>
      <c r="C1435" t="s">
        <v>1094</v>
      </c>
      <c r="D1435">
        <v>0</v>
      </c>
      <c r="E1435">
        <v>1.087</v>
      </c>
      <c r="F1435" t="s">
        <v>11</v>
      </c>
      <c r="G1435">
        <v>1.0999999999999999E-2</v>
      </c>
      <c r="H1435" t="s">
        <v>12</v>
      </c>
      <c r="I1435">
        <v>100</v>
      </c>
      <c r="K1435">
        <f t="shared" si="132"/>
        <v>127</v>
      </c>
      <c r="L1435" t="str">
        <f t="shared" si="133"/>
        <v>IN-127</v>
      </c>
      <c r="M1435">
        <f t="shared" si="134"/>
        <v>1.087</v>
      </c>
      <c r="N1435">
        <f t="shared" si="135"/>
        <v>0.63766989931917695</v>
      </c>
      <c r="O1435" t="str">
        <f t="shared" si="136"/>
        <v>IN-1271.087</v>
      </c>
      <c r="P1435" t="str">
        <f t="shared" si="137"/>
        <v/>
      </c>
    </row>
    <row r="1436" spans="1:16" x14ac:dyDescent="0.25">
      <c r="A1436">
        <v>49</v>
      </c>
      <c r="B1436">
        <v>78</v>
      </c>
      <c r="C1436" t="s">
        <v>1094</v>
      </c>
      <c r="D1436">
        <v>0.40889999999999999</v>
      </c>
      <c r="E1436">
        <v>3.6179999999999999</v>
      </c>
      <c r="F1436" t="s">
        <v>11</v>
      </c>
      <c r="G1436">
        <v>3.2000000000000001E-2</v>
      </c>
      <c r="H1436" t="s">
        <v>12</v>
      </c>
      <c r="I1436">
        <v>100</v>
      </c>
      <c r="K1436">
        <f t="shared" si="132"/>
        <v>127</v>
      </c>
      <c r="L1436" t="str">
        <f t="shared" si="133"/>
        <v>IN-127</v>
      </c>
      <c r="M1436">
        <f t="shared" si="134"/>
        <v>3.6179999999999999</v>
      </c>
      <c r="N1436">
        <f t="shared" si="135"/>
        <v>0.19158296864564547</v>
      </c>
      <c r="O1436" t="str">
        <f t="shared" si="136"/>
        <v>IN-1273.618</v>
      </c>
      <c r="P1436" t="str">
        <f t="shared" si="137"/>
        <v/>
      </c>
    </row>
    <row r="1437" spans="1:16" x14ac:dyDescent="0.25">
      <c r="A1437">
        <v>49</v>
      </c>
      <c r="B1437">
        <v>78</v>
      </c>
      <c r="C1437" t="s">
        <v>1094</v>
      </c>
      <c r="D1437">
        <v>1.744</v>
      </c>
      <c r="E1437">
        <v>1.04</v>
      </c>
      <c r="F1437" t="s">
        <v>11</v>
      </c>
      <c r="G1437">
        <v>0.1</v>
      </c>
      <c r="H1437" t="s">
        <v>12</v>
      </c>
      <c r="I1437">
        <v>100</v>
      </c>
      <c r="K1437">
        <f t="shared" si="132"/>
        <v>127</v>
      </c>
      <c r="L1437" t="str">
        <f t="shared" si="133"/>
        <v>IN-127</v>
      </c>
      <c r="M1437">
        <f t="shared" si="134"/>
        <v>1.04</v>
      </c>
      <c r="N1437">
        <f t="shared" si="135"/>
        <v>0.66648767361533201</v>
      </c>
      <c r="O1437" t="str">
        <f t="shared" si="136"/>
        <v>IN-1271.04</v>
      </c>
      <c r="P1437" t="str">
        <f t="shared" si="137"/>
        <v/>
      </c>
    </row>
    <row r="1438" spans="1:16" x14ac:dyDescent="0.25">
      <c r="A1438">
        <v>49</v>
      </c>
      <c r="B1438">
        <v>79</v>
      </c>
      <c r="C1438" t="s">
        <v>1093</v>
      </c>
      <c r="D1438">
        <v>0</v>
      </c>
      <c r="E1438">
        <v>0.84</v>
      </c>
      <c r="F1438" t="s">
        <v>11</v>
      </c>
      <c r="G1438">
        <v>0.06</v>
      </c>
      <c r="H1438" t="s">
        <v>12</v>
      </c>
      <c r="I1438">
        <v>100</v>
      </c>
      <c r="K1438">
        <f t="shared" si="132"/>
        <v>128</v>
      </c>
      <c r="L1438" t="str">
        <f t="shared" si="133"/>
        <v>IN-128</v>
      </c>
      <c r="M1438">
        <f t="shared" si="134"/>
        <v>0.84</v>
      </c>
      <c r="N1438">
        <f t="shared" si="135"/>
        <v>0.82517521495231583</v>
      </c>
      <c r="O1438" t="str">
        <f t="shared" si="136"/>
        <v>IN-1280.84</v>
      </c>
      <c r="P1438" t="str">
        <f t="shared" si="137"/>
        <v/>
      </c>
    </row>
    <row r="1439" spans="1:16" x14ac:dyDescent="0.25">
      <c r="A1439">
        <v>49</v>
      </c>
      <c r="B1439">
        <v>79</v>
      </c>
      <c r="C1439" t="s">
        <v>1093</v>
      </c>
      <c r="D1439">
        <v>0.28510000000000002</v>
      </c>
      <c r="E1439">
        <v>0.72</v>
      </c>
      <c r="F1439" t="s">
        <v>11</v>
      </c>
      <c r="G1439">
        <v>0.1</v>
      </c>
      <c r="H1439" t="s">
        <v>12</v>
      </c>
      <c r="I1439">
        <v>100</v>
      </c>
      <c r="K1439">
        <f t="shared" si="132"/>
        <v>128</v>
      </c>
      <c r="L1439" t="str">
        <f t="shared" si="133"/>
        <v>IN-128</v>
      </c>
      <c r="M1439">
        <f t="shared" si="134"/>
        <v>0.72</v>
      </c>
      <c r="N1439">
        <f t="shared" si="135"/>
        <v>0.96270441744436852</v>
      </c>
      <c r="O1439" t="str">
        <f t="shared" si="136"/>
        <v>IN-1280.72</v>
      </c>
      <c r="P1439" t="str">
        <f t="shared" si="137"/>
        <v/>
      </c>
    </row>
    <row r="1440" spans="1:16" x14ac:dyDescent="0.25">
      <c r="A1440">
        <v>49</v>
      </c>
      <c r="B1440">
        <v>80</v>
      </c>
      <c r="C1440" t="s">
        <v>1084</v>
      </c>
      <c r="D1440">
        <v>0</v>
      </c>
      <c r="E1440">
        <v>629</v>
      </c>
      <c r="F1440" t="s">
        <v>17</v>
      </c>
      <c r="G1440">
        <v>24</v>
      </c>
      <c r="H1440" t="s">
        <v>12</v>
      </c>
      <c r="I1440">
        <v>100</v>
      </c>
      <c r="K1440">
        <f t="shared" si="132"/>
        <v>129</v>
      </c>
      <c r="L1440" t="str">
        <f t="shared" si="133"/>
        <v>IN-129</v>
      </c>
      <c r="M1440">
        <f t="shared" si="134"/>
        <v>0.629</v>
      </c>
      <c r="N1440">
        <f t="shared" si="135"/>
        <v>1.1019827989824249</v>
      </c>
      <c r="O1440" t="str">
        <f t="shared" si="136"/>
        <v>IN-1290.629</v>
      </c>
      <c r="P1440" t="str">
        <f t="shared" si="137"/>
        <v/>
      </c>
    </row>
    <row r="1441" spans="1:16" x14ac:dyDescent="0.25">
      <c r="A1441">
        <v>49</v>
      </c>
      <c r="B1441">
        <v>80</v>
      </c>
      <c r="C1441" t="s">
        <v>1084</v>
      </c>
      <c r="D1441">
        <v>0.45600000000000002</v>
      </c>
      <c r="E1441">
        <v>1.22</v>
      </c>
      <c r="F1441" t="s">
        <v>11</v>
      </c>
      <c r="G1441">
        <v>0.95</v>
      </c>
      <c r="H1441" t="s">
        <v>12</v>
      </c>
      <c r="I1441">
        <v>99.7</v>
      </c>
      <c r="K1441">
        <f t="shared" si="132"/>
        <v>129</v>
      </c>
      <c r="L1441" t="str">
        <f t="shared" si="133"/>
        <v>IN-129</v>
      </c>
      <c r="M1441">
        <f t="shared" si="134"/>
        <v>1.22</v>
      </c>
      <c r="N1441">
        <f t="shared" si="135"/>
        <v>0.56815342668847979</v>
      </c>
      <c r="O1441" t="str">
        <f t="shared" si="136"/>
        <v>IN-1291.22</v>
      </c>
      <c r="P1441" t="str">
        <f t="shared" si="137"/>
        <v/>
      </c>
    </row>
    <row r="1442" spans="1:16" x14ac:dyDescent="0.25">
      <c r="A1442">
        <v>49</v>
      </c>
      <c r="B1442">
        <v>80</v>
      </c>
      <c r="C1442" t="s">
        <v>1084</v>
      </c>
      <c r="D1442">
        <v>1.64</v>
      </c>
      <c r="E1442">
        <v>651</v>
      </c>
      <c r="F1442" t="s">
        <v>17</v>
      </c>
      <c r="G1442">
        <v>20</v>
      </c>
      <c r="H1442" t="s">
        <v>12</v>
      </c>
      <c r="I1442">
        <v>100</v>
      </c>
      <c r="K1442">
        <f t="shared" si="132"/>
        <v>129</v>
      </c>
      <c r="L1442" t="str">
        <f t="shared" si="133"/>
        <v>IN-129</v>
      </c>
      <c r="M1442">
        <f t="shared" si="134"/>
        <v>0.65100000000000002</v>
      </c>
      <c r="N1442">
        <f t="shared" si="135"/>
        <v>1.0647422128416979</v>
      </c>
      <c r="O1442" t="str">
        <f t="shared" si="136"/>
        <v>IN-1290.651</v>
      </c>
      <c r="P1442" t="str">
        <f t="shared" si="137"/>
        <v/>
      </c>
    </row>
    <row r="1443" spans="1:16" x14ac:dyDescent="0.25">
      <c r="A1443">
        <v>49</v>
      </c>
      <c r="B1443">
        <v>80</v>
      </c>
      <c r="C1443" t="s">
        <v>1084</v>
      </c>
      <c r="D1443">
        <v>1.911</v>
      </c>
      <c r="E1443">
        <v>98</v>
      </c>
      <c r="F1443" t="s">
        <v>17</v>
      </c>
      <c r="G1443">
        <v>13</v>
      </c>
      <c r="H1443" t="s">
        <v>12</v>
      </c>
      <c r="K1443">
        <f t="shared" si="132"/>
        <v>129</v>
      </c>
      <c r="L1443" t="str">
        <f t="shared" si="133"/>
        <v>IN-129</v>
      </c>
      <c r="M1443">
        <f t="shared" si="134"/>
        <v>9.8000000000000004E-2</v>
      </c>
      <c r="N1443">
        <f t="shared" si="135"/>
        <v>7.0729304138769926</v>
      </c>
      <c r="O1443" t="str">
        <f t="shared" si="136"/>
        <v>IN-1290.098</v>
      </c>
      <c r="P1443" t="str">
        <f t="shared" si="137"/>
        <v/>
      </c>
    </row>
    <row r="1444" spans="1:16" x14ac:dyDescent="0.25">
      <c r="A1444">
        <v>49</v>
      </c>
      <c r="B1444">
        <v>80</v>
      </c>
      <c r="C1444" t="s">
        <v>1084</v>
      </c>
      <c r="D1444">
        <v>0.45600000000000002</v>
      </c>
      <c r="E1444">
        <v>1.22</v>
      </c>
      <c r="F1444" t="s">
        <v>11</v>
      </c>
      <c r="G1444">
        <v>0.95</v>
      </c>
      <c r="H1444" t="s">
        <v>77</v>
      </c>
      <c r="I1444">
        <v>0.3</v>
      </c>
      <c r="K1444">
        <f t="shared" si="132"/>
        <v>129</v>
      </c>
      <c r="L1444" t="str">
        <f t="shared" si="133"/>
        <v>IN-129M</v>
      </c>
      <c r="M1444">
        <f t="shared" si="134"/>
        <v>1.22</v>
      </c>
      <c r="N1444">
        <f t="shared" si="135"/>
        <v>0.56815342668847979</v>
      </c>
      <c r="O1444" t="str">
        <f t="shared" si="136"/>
        <v>IN-129M1.22</v>
      </c>
      <c r="P1444" t="str">
        <f t="shared" si="137"/>
        <v/>
      </c>
    </row>
    <row r="1445" spans="1:16" x14ac:dyDescent="0.25">
      <c r="A1445">
        <v>49</v>
      </c>
      <c r="B1445">
        <v>80</v>
      </c>
      <c r="C1445" t="s">
        <v>1084</v>
      </c>
      <c r="D1445">
        <v>1.64</v>
      </c>
      <c r="E1445">
        <v>651</v>
      </c>
      <c r="F1445" t="s">
        <v>17</v>
      </c>
      <c r="G1445">
        <v>20</v>
      </c>
      <c r="H1445" t="s">
        <v>77</v>
      </c>
      <c r="K1445">
        <f t="shared" si="132"/>
        <v>129</v>
      </c>
      <c r="L1445" t="str">
        <f t="shared" si="133"/>
        <v>IN-129M</v>
      </c>
      <c r="M1445">
        <f t="shared" si="134"/>
        <v>0.65100000000000002</v>
      </c>
      <c r="N1445">
        <f t="shared" si="135"/>
        <v>1.0647422128416979</v>
      </c>
      <c r="O1445" t="str">
        <f t="shared" si="136"/>
        <v>IN-129M0.651</v>
      </c>
      <c r="P1445" t="str">
        <f t="shared" si="137"/>
        <v/>
      </c>
    </row>
    <row r="1446" spans="1:16" x14ac:dyDescent="0.25">
      <c r="A1446">
        <v>49</v>
      </c>
      <c r="B1446">
        <v>80</v>
      </c>
      <c r="C1446" t="s">
        <v>1084</v>
      </c>
      <c r="D1446">
        <v>1.911</v>
      </c>
      <c r="E1446">
        <v>98</v>
      </c>
      <c r="F1446" t="s">
        <v>17</v>
      </c>
      <c r="G1446">
        <v>13</v>
      </c>
      <c r="H1446" t="s">
        <v>77</v>
      </c>
      <c r="I1446">
        <v>100</v>
      </c>
      <c r="K1446">
        <f t="shared" si="132"/>
        <v>129</v>
      </c>
      <c r="L1446" t="str">
        <f t="shared" si="133"/>
        <v>IN-129M</v>
      </c>
      <c r="M1446">
        <f t="shared" si="134"/>
        <v>9.8000000000000004E-2</v>
      </c>
      <c r="N1446">
        <f t="shared" si="135"/>
        <v>7.0729304138769926</v>
      </c>
      <c r="O1446" t="str">
        <f t="shared" si="136"/>
        <v>IN-129M0.098</v>
      </c>
      <c r="P1446" t="str">
        <f t="shared" si="137"/>
        <v/>
      </c>
    </row>
    <row r="1447" spans="1:16" x14ac:dyDescent="0.25">
      <c r="A1447">
        <v>49</v>
      </c>
      <c r="B1447">
        <v>81</v>
      </c>
      <c r="C1447" t="s">
        <v>1083</v>
      </c>
      <c r="D1447">
        <v>0</v>
      </c>
      <c r="E1447">
        <v>277</v>
      </c>
      <c r="F1447" t="s">
        <v>17</v>
      </c>
      <c r="G1447">
        <v>12</v>
      </c>
      <c r="H1447" t="s">
        <v>12</v>
      </c>
      <c r="I1447">
        <v>100</v>
      </c>
      <c r="K1447">
        <f t="shared" si="132"/>
        <v>130</v>
      </c>
      <c r="L1447" t="str">
        <f t="shared" si="133"/>
        <v>IN-130</v>
      </c>
      <c r="M1447">
        <f t="shared" si="134"/>
        <v>0.27700000000000002</v>
      </c>
      <c r="N1447">
        <f t="shared" si="135"/>
        <v>2.5023363919131598</v>
      </c>
      <c r="O1447" t="str">
        <f t="shared" si="136"/>
        <v>IN-1300.277</v>
      </c>
      <c r="P1447" t="str">
        <f t="shared" si="137"/>
        <v/>
      </c>
    </row>
    <row r="1448" spans="1:16" x14ac:dyDescent="0.25">
      <c r="A1448">
        <v>49</v>
      </c>
      <c r="B1448">
        <v>81</v>
      </c>
      <c r="C1448" t="s">
        <v>1083</v>
      </c>
      <c r="D1448">
        <v>6.6500000000000004E-2</v>
      </c>
      <c r="E1448">
        <v>541</v>
      </c>
      <c r="F1448" t="s">
        <v>17</v>
      </c>
      <c r="G1448">
        <v>6</v>
      </c>
      <c r="H1448" t="s">
        <v>12</v>
      </c>
      <c r="I1448">
        <v>100</v>
      </c>
      <c r="K1448">
        <f t="shared" si="132"/>
        <v>130</v>
      </c>
      <c r="L1448" t="str">
        <f t="shared" si="133"/>
        <v>IN-130</v>
      </c>
      <c r="M1448">
        <f t="shared" si="134"/>
        <v>0.54100000000000004</v>
      </c>
      <c r="N1448">
        <f t="shared" si="135"/>
        <v>1.281233235785481</v>
      </c>
      <c r="O1448" t="str">
        <f t="shared" si="136"/>
        <v>IN-1300.541</v>
      </c>
      <c r="P1448" t="str">
        <f t="shared" si="137"/>
        <v/>
      </c>
    </row>
    <row r="1449" spans="1:16" x14ac:dyDescent="0.25">
      <c r="A1449">
        <v>49</v>
      </c>
      <c r="B1449">
        <v>82</v>
      </c>
      <c r="C1449" t="s">
        <v>1082</v>
      </c>
      <c r="D1449">
        <v>0</v>
      </c>
      <c r="E1449">
        <v>261</v>
      </c>
      <c r="F1449" t="s">
        <v>17</v>
      </c>
      <c r="G1449">
        <v>3</v>
      </c>
      <c r="H1449" t="s">
        <v>12</v>
      </c>
      <c r="I1449">
        <v>100</v>
      </c>
      <c r="K1449">
        <f t="shared" si="132"/>
        <v>131</v>
      </c>
      <c r="L1449" t="str">
        <f t="shared" si="133"/>
        <v>IN-131</v>
      </c>
      <c r="M1449">
        <f t="shared" si="134"/>
        <v>0.26100000000000001</v>
      </c>
      <c r="N1449">
        <f t="shared" si="135"/>
        <v>2.6557363239844647</v>
      </c>
      <c r="O1449" t="str">
        <f t="shared" si="136"/>
        <v>IN-1310.261</v>
      </c>
      <c r="P1449" t="str">
        <f t="shared" si="137"/>
        <v/>
      </c>
    </row>
    <row r="1450" spans="1:16" x14ac:dyDescent="0.25">
      <c r="A1450">
        <v>49</v>
      </c>
      <c r="B1450">
        <v>82</v>
      </c>
      <c r="C1450" t="s">
        <v>1082</v>
      </c>
      <c r="D1450">
        <v>0.36699999999999999</v>
      </c>
      <c r="E1450">
        <v>328</v>
      </c>
      <c r="F1450" t="s">
        <v>17</v>
      </c>
      <c r="G1450">
        <v>15</v>
      </c>
      <c r="H1450" t="s">
        <v>12</v>
      </c>
      <c r="I1450">
        <v>100</v>
      </c>
      <c r="K1450">
        <f t="shared" si="132"/>
        <v>131</v>
      </c>
      <c r="L1450" t="str">
        <f t="shared" si="133"/>
        <v>IN-131</v>
      </c>
      <c r="M1450">
        <f t="shared" si="134"/>
        <v>0.32800000000000001</v>
      </c>
      <c r="N1450">
        <f t="shared" si="135"/>
        <v>2.1132535992681256</v>
      </c>
      <c r="O1450" t="str">
        <f t="shared" si="136"/>
        <v>IN-1310.328</v>
      </c>
      <c r="P1450" t="str">
        <f t="shared" si="137"/>
        <v/>
      </c>
    </row>
    <row r="1451" spans="1:16" x14ac:dyDescent="0.25">
      <c r="A1451">
        <v>49</v>
      </c>
      <c r="B1451">
        <v>82</v>
      </c>
      <c r="C1451" t="s">
        <v>1082</v>
      </c>
      <c r="D1451">
        <v>3.7709999999999999</v>
      </c>
      <c r="E1451">
        <v>322</v>
      </c>
      <c r="F1451" t="s">
        <v>17</v>
      </c>
      <c r="G1451">
        <v>41</v>
      </c>
      <c r="H1451" t="s">
        <v>12</v>
      </c>
      <c r="I1451">
        <v>100</v>
      </c>
      <c r="K1451">
        <f t="shared" si="132"/>
        <v>131</v>
      </c>
      <c r="L1451" t="str">
        <f t="shared" si="133"/>
        <v>IN-131</v>
      </c>
      <c r="M1451">
        <f t="shared" si="134"/>
        <v>0.32200000000000001</v>
      </c>
      <c r="N1451">
        <f t="shared" si="135"/>
        <v>2.1526309955277805</v>
      </c>
      <c r="O1451" t="str">
        <f t="shared" si="136"/>
        <v>IN-1310.322</v>
      </c>
      <c r="P1451" t="str">
        <f t="shared" si="137"/>
        <v/>
      </c>
    </row>
    <row r="1452" spans="1:16" x14ac:dyDescent="0.25">
      <c r="A1452">
        <v>49</v>
      </c>
      <c r="B1452">
        <v>83</v>
      </c>
      <c r="C1452" t="s">
        <v>1081</v>
      </c>
      <c r="D1452">
        <v>0</v>
      </c>
      <c r="E1452">
        <v>200</v>
      </c>
      <c r="F1452" t="s">
        <v>17</v>
      </c>
      <c r="G1452">
        <v>2</v>
      </c>
      <c r="H1452" t="s">
        <v>12</v>
      </c>
      <c r="I1452">
        <v>100</v>
      </c>
      <c r="K1452">
        <f t="shared" si="132"/>
        <v>132</v>
      </c>
      <c r="L1452" t="str">
        <f t="shared" si="133"/>
        <v>IN-132</v>
      </c>
      <c r="M1452">
        <f t="shared" si="134"/>
        <v>0.2</v>
      </c>
      <c r="N1452">
        <f t="shared" si="135"/>
        <v>3.4657359027997261</v>
      </c>
      <c r="O1452" t="str">
        <f t="shared" si="136"/>
        <v>IN-1320.2</v>
      </c>
      <c r="P1452" t="str">
        <f t="shared" si="137"/>
        <v/>
      </c>
    </row>
    <row r="1453" spans="1:16" x14ac:dyDescent="0.25">
      <c r="A1453">
        <v>49</v>
      </c>
      <c r="B1453">
        <v>84</v>
      </c>
      <c r="C1453" t="s">
        <v>1080</v>
      </c>
      <c r="D1453">
        <v>0</v>
      </c>
      <c r="E1453">
        <v>162</v>
      </c>
      <c r="F1453" t="s">
        <v>17</v>
      </c>
      <c r="G1453">
        <v>2</v>
      </c>
      <c r="H1453" t="s">
        <v>12</v>
      </c>
      <c r="I1453">
        <v>100</v>
      </c>
      <c r="K1453">
        <f t="shared" si="132"/>
        <v>133</v>
      </c>
      <c r="L1453" t="str">
        <f t="shared" si="133"/>
        <v>IN-133</v>
      </c>
      <c r="M1453">
        <f t="shared" si="134"/>
        <v>0.16200000000000001</v>
      </c>
      <c r="N1453">
        <f t="shared" si="135"/>
        <v>4.2786862997527484</v>
      </c>
      <c r="O1453" t="str">
        <f t="shared" si="136"/>
        <v>IN-1330.162</v>
      </c>
      <c r="P1453" t="str">
        <f t="shared" si="137"/>
        <v/>
      </c>
    </row>
    <row r="1454" spans="1:16" x14ac:dyDescent="0.25">
      <c r="A1454">
        <v>49</v>
      </c>
      <c r="B1454">
        <v>84</v>
      </c>
      <c r="C1454" t="s">
        <v>1080</v>
      </c>
      <c r="D1454">
        <v>0.64200000000000002</v>
      </c>
      <c r="E1454">
        <v>167</v>
      </c>
      <c r="F1454" t="s">
        <v>17</v>
      </c>
      <c r="G1454">
        <v>11</v>
      </c>
      <c r="H1454" t="s">
        <v>12</v>
      </c>
      <c r="I1454">
        <v>100</v>
      </c>
      <c r="K1454">
        <f t="shared" si="132"/>
        <v>133</v>
      </c>
      <c r="L1454" t="str">
        <f t="shared" si="133"/>
        <v>IN-133</v>
      </c>
      <c r="M1454">
        <f t="shared" si="134"/>
        <v>0.16700000000000001</v>
      </c>
      <c r="N1454">
        <f t="shared" si="135"/>
        <v>4.1505819195206302</v>
      </c>
      <c r="O1454" t="str">
        <f t="shared" si="136"/>
        <v>IN-1330.167</v>
      </c>
      <c r="P1454" t="str">
        <f t="shared" si="137"/>
        <v/>
      </c>
    </row>
    <row r="1455" spans="1:16" x14ac:dyDescent="0.25">
      <c r="A1455">
        <v>49</v>
      </c>
      <c r="B1455">
        <v>85</v>
      </c>
      <c r="C1455" t="s">
        <v>1079</v>
      </c>
      <c r="D1455">
        <v>0</v>
      </c>
      <c r="E1455">
        <v>121</v>
      </c>
      <c r="F1455" t="s">
        <v>17</v>
      </c>
      <c r="G1455">
        <v>5</v>
      </c>
      <c r="H1455" t="s">
        <v>12</v>
      </c>
      <c r="I1455">
        <v>100</v>
      </c>
      <c r="K1455">
        <f t="shared" si="132"/>
        <v>134</v>
      </c>
      <c r="L1455" t="str">
        <f t="shared" si="133"/>
        <v>IN-134</v>
      </c>
      <c r="M1455">
        <f t="shared" si="134"/>
        <v>0.121</v>
      </c>
      <c r="N1455">
        <f t="shared" si="135"/>
        <v>5.7284890955367382</v>
      </c>
      <c r="O1455" t="str">
        <f t="shared" si="136"/>
        <v>IN-1340.121</v>
      </c>
      <c r="P1455" t="str">
        <f t="shared" si="137"/>
        <v/>
      </c>
    </row>
    <row r="1456" spans="1:16" x14ac:dyDescent="0.25">
      <c r="A1456">
        <v>49</v>
      </c>
      <c r="B1456">
        <v>86</v>
      </c>
      <c r="C1456" t="s">
        <v>1078</v>
      </c>
      <c r="D1456">
        <v>0</v>
      </c>
      <c r="E1456">
        <v>97</v>
      </c>
      <c r="F1456" t="s">
        <v>17</v>
      </c>
      <c r="G1456">
        <v>5</v>
      </c>
      <c r="H1456" t="s">
        <v>12</v>
      </c>
      <c r="I1456">
        <v>100</v>
      </c>
      <c r="K1456">
        <f t="shared" si="132"/>
        <v>135</v>
      </c>
      <c r="L1456" t="str">
        <f t="shared" si="133"/>
        <v>IN-135</v>
      </c>
      <c r="M1456">
        <f t="shared" si="134"/>
        <v>9.7000000000000003E-2</v>
      </c>
      <c r="N1456">
        <f t="shared" si="135"/>
        <v>7.1458472222674772</v>
      </c>
      <c r="O1456" t="str">
        <f t="shared" si="136"/>
        <v>IN-1350.097</v>
      </c>
      <c r="P1456" t="str">
        <f t="shared" si="137"/>
        <v/>
      </c>
    </row>
    <row r="1457" spans="1:16" x14ac:dyDescent="0.25">
      <c r="A1457">
        <v>49</v>
      </c>
      <c r="B1457">
        <v>87</v>
      </c>
      <c r="C1457" t="s">
        <v>1077</v>
      </c>
      <c r="D1457">
        <v>0</v>
      </c>
      <c r="E1457">
        <v>85</v>
      </c>
      <c r="F1457" t="s">
        <v>17</v>
      </c>
      <c r="G1457">
        <f>10-8</f>
        <v>2</v>
      </c>
      <c r="H1457" t="s">
        <v>12</v>
      </c>
      <c r="I1457">
        <v>100</v>
      </c>
      <c r="K1457">
        <f t="shared" si="132"/>
        <v>136</v>
      </c>
      <c r="L1457" t="str">
        <f t="shared" si="133"/>
        <v>IN-136</v>
      </c>
      <c r="M1457">
        <f t="shared" si="134"/>
        <v>8.5000000000000006E-2</v>
      </c>
      <c r="N1457">
        <f t="shared" si="135"/>
        <v>8.1546727124699441</v>
      </c>
      <c r="O1457" t="str">
        <f t="shared" si="136"/>
        <v>IN-1360.085</v>
      </c>
      <c r="P1457" t="str">
        <f t="shared" si="137"/>
        <v/>
      </c>
    </row>
    <row r="1458" spans="1:16" x14ac:dyDescent="0.25">
      <c r="A1458">
        <v>49</v>
      </c>
      <c r="B1458">
        <v>88</v>
      </c>
      <c r="C1458" t="s">
        <v>1076</v>
      </c>
      <c r="D1458">
        <v>0</v>
      </c>
      <c r="E1458">
        <v>65</v>
      </c>
      <c r="F1458" t="s">
        <v>17</v>
      </c>
      <c r="G1458">
        <f>40-30</f>
        <v>10</v>
      </c>
      <c r="H1458" t="s">
        <v>12</v>
      </c>
      <c r="I1458">
        <v>100</v>
      </c>
      <c r="K1458">
        <f t="shared" si="132"/>
        <v>137</v>
      </c>
      <c r="L1458" t="str">
        <f t="shared" si="133"/>
        <v>IN-137</v>
      </c>
      <c r="M1458">
        <f t="shared" si="134"/>
        <v>6.5000000000000002E-2</v>
      </c>
      <c r="N1458">
        <f t="shared" si="135"/>
        <v>10.663802777845312</v>
      </c>
      <c r="O1458" t="str">
        <f t="shared" si="136"/>
        <v>IN-1370.065</v>
      </c>
      <c r="P1458" t="str">
        <f t="shared" si="137"/>
        <v/>
      </c>
    </row>
    <row r="1459" spans="1:16" x14ac:dyDescent="0.25">
      <c r="A1459">
        <v>49</v>
      </c>
      <c r="B1459">
        <v>48</v>
      </c>
      <c r="C1459" t="s">
        <v>1116</v>
      </c>
      <c r="D1459">
        <v>0</v>
      </c>
      <c r="E1459">
        <v>36</v>
      </c>
      <c r="F1459" t="s">
        <v>17</v>
      </c>
      <c r="G1459">
        <v>6</v>
      </c>
      <c r="H1459" t="s">
        <v>36</v>
      </c>
      <c r="I1459">
        <v>100</v>
      </c>
      <c r="K1459">
        <f t="shared" si="132"/>
        <v>97</v>
      </c>
      <c r="L1459" t="str">
        <f t="shared" si="133"/>
        <v>IN-97</v>
      </c>
      <c r="M1459">
        <f t="shared" si="134"/>
        <v>3.6000000000000004E-2</v>
      </c>
      <c r="N1459">
        <f t="shared" si="135"/>
        <v>19.254088348887368</v>
      </c>
      <c r="O1459" t="str">
        <f t="shared" si="136"/>
        <v>IN-970.036</v>
      </c>
      <c r="P1459" t="str">
        <f t="shared" si="137"/>
        <v/>
      </c>
    </row>
    <row r="1460" spans="1:16" x14ac:dyDescent="0.25">
      <c r="A1460">
        <v>49</v>
      </c>
      <c r="B1460">
        <v>49</v>
      </c>
      <c r="C1460" t="s">
        <v>1115</v>
      </c>
      <c r="D1460">
        <v>0</v>
      </c>
      <c r="E1460">
        <v>30</v>
      </c>
      <c r="F1460" t="s">
        <v>17</v>
      </c>
      <c r="G1460">
        <v>1</v>
      </c>
      <c r="H1460" t="s">
        <v>36</v>
      </c>
      <c r="I1460">
        <v>100</v>
      </c>
      <c r="K1460">
        <f t="shared" si="132"/>
        <v>98</v>
      </c>
      <c r="L1460" t="str">
        <f t="shared" si="133"/>
        <v>IN-98</v>
      </c>
      <c r="M1460">
        <f t="shared" si="134"/>
        <v>0.03</v>
      </c>
      <c r="N1460">
        <f t="shared" si="135"/>
        <v>23.104906018664845</v>
      </c>
      <c r="O1460" t="str">
        <f t="shared" si="136"/>
        <v>IN-980.03</v>
      </c>
      <c r="P1460" t="str">
        <f t="shared" si="137"/>
        <v/>
      </c>
    </row>
    <row r="1461" spans="1:16" x14ac:dyDescent="0.25">
      <c r="A1461">
        <v>49</v>
      </c>
      <c r="B1461">
        <v>49</v>
      </c>
      <c r="C1461" t="s">
        <v>1115</v>
      </c>
      <c r="D1461">
        <v>0.82</v>
      </c>
      <c r="E1461">
        <v>0.89</v>
      </c>
      <c r="F1461" t="s">
        <v>11</v>
      </c>
      <c r="G1461">
        <v>0.02</v>
      </c>
      <c r="H1461" t="s">
        <v>36</v>
      </c>
      <c r="I1461">
        <v>100</v>
      </c>
      <c r="K1461">
        <f t="shared" si="132"/>
        <v>98</v>
      </c>
      <c r="L1461" t="str">
        <f t="shared" si="133"/>
        <v>IN-98</v>
      </c>
      <c r="M1461">
        <f t="shared" si="134"/>
        <v>0.89</v>
      </c>
      <c r="N1461">
        <f t="shared" si="135"/>
        <v>0.77881705680892732</v>
      </c>
      <c r="O1461" t="str">
        <f t="shared" si="136"/>
        <v>IN-980.89</v>
      </c>
      <c r="P1461" t="str">
        <f t="shared" si="137"/>
        <v/>
      </c>
    </row>
    <row r="1462" spans="1:16" x14ac:dyDescent="0.25">
      <c r="A1462">
        <v>49</v>
      </c>
      <c r="B1462">
        <v>50</v>
      </c>
      <c r="C1462" t="s">
        <v>1110</v>
      </c>
      <c r="D1462">
        <v>0</v>
      </c>
      <c r="E1462">
        <v>3.11</v>
      </c>
      <c r="F1462" t="s">
        <v>11</v>
      </c>
      <c r="G1462">
        <v>0.06</v>
      </c>
      <c r="H1462" t="s">
        <v>36</v>
      </c>
      <c r="I1462">
        <v>100</v>
      </c>
      <c r="K1462">
        <f t="shared" si="132"/>
        <v>99</v>
      </c>
      <c r="L1462" t="str">
        <f t="shared" si="133"/>
        <v>IN-99</v>
      </c>
      <c r="M1462">
        <f t="shared" si="134"/>
        <v>3.11</v>
      </c>
      <c r="N1462">
        <f t="shared" si="135"/>
        <v>0.22287690693245829</v>
      </c>
      <c r="O1462" t="str">
        <f t="shared" si="136"/>
        <v>IN-993.11</v>
      </c>
      <c r="P1462" t="str">
        <f t="shared" si="137"/>
        <v/>
      </c>
    </row>
    <row r="1463" spans="1:16" x14ac:dyDescent="0.25">
      <c r="A1463">
        <v>77</v>
      </c>
      <c r="B1463">
        <v>88</v>
      </c>
      <c r="C1463" t="s">
        <v>2080</v>
      </c>
      <c r="D1463">
        <v>0.2</v>
      </c>
      <c r="E1463">
        <v>0.33</v>
      </c>
      <c r="F1463" t="s">
        <v>17</v>
      </c>
      <c r="G1463">
        <v>0.03</v>
      </c>
      <c r="H1463" t="s">
        <v>19</v>
      </c>
      <c r="I1463">
        <v>88</v>
      </c>
      <c r="J1463">
        <v>2</v>
      </c>
      <c r="K1463">
        <f t="shared" si="132"/>
        <v>165</v>
      </c>
      <c r="L1463" t="str">
        <f t="shared" si="133"/>
        <v>IR-165</v>
      </c>
      <c r="M1463">
        <f t="shared" si="134"/>
        <v>3.3E-4</v>
      </c>
      <c r="N1463">
        <f t="shared" si="135"/>
        <v>2100.4460016968037</v>
      </c>
      <c r="O1463" t="str">
        <f t="shared" si="136"/>
        <v>IR-1650.00033</v>
      </c>
      <c r="P1463" t="str">
        <f t="shared" si="137"/>
        <v/>
      </c>
    </row>
    <row r="1464" spans="1:16" x14ac:dyDescent="0.25">
      <c r="A1464">
        <v>77</v>
      </c>
      <c r="B1464">
        <v>89</v>
      </c>
      <c r="C1464" t="s">
        <v>2081</v>
      </c>
      <c r="D1464">
        <v>0</v>
      </c>
      <c r="E1464">
        <v>11.7</v>
      </c>
      <c r="F1464" t="s">
        <v>17</v>
      </c>
      <c r="G1464">
        <v>0.9</v>
      </c>
      <c r="H1464" t="s">
        <v>27</v>
      </c>
      <c r="I1464">
        <v>93</v>
      </c>
      <c r="J1464">
        <v>3</v>
      </c>
      <c r="K1464">
        <f t="shared" si="132"/>
        <v>166</v>
      </c>
      <c r="L1464" t="str">
        <f t="shared" si="133"/>
        <v>IR-166</v>
      </c>
      <c r="M1464">
        <f t="shared" si="134"/>
        <v>1.17E-2</v>
      </c>
      <c r="N1464">
        <f t="shared" si="135"/>
        <v>59.243348765807291</v>
      </c>
      <c r="O1464" t="str">
        <f t="shared" si="136"/>
        <v>IR-1660.0117</v>
      </c>
      <c r="P1464" t="str">
        <f t="shared" si="137"/>
        <v/>
      </c>
    </row>
    <row r="1465" spans="1:16" x14ac:dyDescent="0.25">
      <c r="A1465">
        <v>77</v>
      </c>
      <c r="B1465">
        <v>89</v>
      </c>
      <c r="C1465" t="s">
        <v>2081</v>
      </c>
      <c r="D1465">
        <v>0.17199999999999999</v>
      </c>
      <c r="E1465">
        <v>15</v>
      </c>
      <c r="F1465" t="s">
        <v>17</v>
      </c>
      <c r="G1465">
        <v>0.8</v>
      </c>
      <c r="H1465" t="s">
        <v>27</v>
      </c>
      <c r="I1465">
        <v>98.2</v>
      </c>
      <c r="J1465">
        <v>0.6</v>
      </c>
      <c r="K1465">
        <f t="shared" si="132"/>
        <v>166</v>
      </c>
      <c r="L1465" t="str">
        <f t="shared" si="133"/>
        <v>IR-166</v>
      </c>
      <c r="M1465">
        <f t="shared" si="134"/>
        <v>1.4999999999999999E-2</v>
      </c>
      <c r="N1465">
        <f t="shared" si="135"/>
        <v>46.209812037329691</v>
      </c>
      <c r="O1465" t="str">
        <f t="shared" si="136"/>
        <v>IR-1660.015</v>
      </c>
      <c r="P1465" t="str">
        <f t="shared" si="137"/>
        <v/>
      </c>
    </row>
    <row r="1466" spans="1:16" x14ac:dyDescent="0.25">
      <c r="A1466">
        <v>77</v>
      </c>
      <c r="B1466">
        <v>90</v>
      </c>
      <c r="C1466" t="s">
        <v>2070</v>
      </c>
      <c r="D1466">
        <v>0</v>
      </c>
      <c r="E1466">
        <v>30</v>
      </c>
      <c r="F1466" t="s">
        <v>17</v>
      </c>
      <c r="G1466">
        <v>0.9</v>
      </c>
      <c r="H1466" t="s">
        <v>27</v>
      </c>
      <c r="I1466">
        <v>44</v>
      </c>
      <c r="J1466">
        <v>2</v>
      </c>
      <c r="K1466">
        <f t="shared" si="132"/>
        <v>167</v>
      </c>
      <c r="L1466" t="str">
        <f t="shared" si="133"/>
        <v>IR-167</v>
      </c>
      <c r="M1466">
        <f t="shared" si="134"/>
        <v>0.03</v>
      </c>
      <c r="N1466">
        <f t="shared" si="135"/>
        <v>23.104906018664845</v>
      </c>
      <c r="O1466" t="str">
        <f t="shared" si="136"/>
        <v>IR-1670.03</v>
      </c>
      <c r="P1466" t="str">
        <f t="shared" si="137"/>
        <v/>
      </c>
    </row>
    <row r="1467" spans="1:16" x14ac:dyDescent="0.25">
      <c r="A1467">
        <v>77</v>
      </c>
      <c r="B1467">
        <v>90</v>
      </c>
      <c r="C1467" t="s">
        <v>2070</v>
      </c>
      <c r="D1467">
        <v>0.17530000000000001</v>
      </c>
      <c r="E1467">
        <v>28.6</v>
      </c>
      <c r="F1467" t="s">
        <v>17</v>
      </c>
      <c r="G1467">
        <v>0.9</v>
      </c>
      <c r="H1467" t="s">
        <v>27</v>
      </c>
      <c r="I1467">
        <v>89</v>
      </c>
      <c r="J1467">
        <v>3</v>
      </c>
      <c r="K1467">
        <f t="shared" si="132"/>
        <v>167</v>
      </c>
      <c r="L1467" t="str">
        <f t="shared" si="133"/>
        <v>IR-167</v>
      </c>
      <c r="M1467">
        <f t="shared" si="134"/>
        <v>2.86E-2</v>
      </c>
      <c r="N1467">
        <f t="shared" si="135"/>
        <v>24.235915404193889</v>
      </c>
      <c r="O1467" t="str">
        <f t="shared" si="136"/>
        <v>IR-1670.0286</v>
      </c>
      <c r="P1467" t="str">
        <f t="shared" si="137"/>
        <v/>
      </c>
    </row>
    <row r="1468" spans="1:16" x14ac:dyDescent="0.25">
      <c r="A1468">
        <v>77</v>
      </c>
      <c r="B1468">
        <v>91</v>
      </c>
      <c r="C1468" t="s">
        <v>2071</v>
      </c>
      <c r="D1468">
        <v>0</v>
      </c>
      <c r="E1468">
        <v>222</v>
      </c>
      <c r="F1468" t="s">
        <v>17</v>
      </c>
      <c r="G1468">
        <f>60-40</f>
        <v>20</v>
      </c>
      <c r="H1468" t="s">
        <v>27</v>
      </c>
      <c r="I1468">
        <v>100</v>
      </c>
      <c r="K1468">
        <f t="shared" si="132"/>
        <v>168</v>
      </c>
      <c r="L1468" t="str">
        <f t="shared" si="133"/>
        <v>IR-168</v>
      </c>
      <c r="M1468">
        <f t="shared" si="134"/>
        <v>0.222</v>
      </c>
      <c r="N1468">
        <f t="shared" si="135"/>
        <v>3.1222845971168707</v>
      </c>
      <c r="O1468" t="str">
        <f t="shared" si="136"/>
        <v>IR-1680.222</v>
      </c>
      <c r="P1468" t="str">
        <f t="shared" si="137"/>
        <v/>
      </c>
    </row>
    <row r="1469" spans="1:16" x14ac:dyDescent="0.25">
      <c r="A1469">
        <v>77</v>
      </c>
      <c r="B1469">
        <v>91</v>
      </c>
      <c r="C1469" t="s">
        <v>2071</v>
      </c>
      <c r="D1469" t="s">
        <v>70</v>
      </c>
      <c r="E1469">
        <v>160</v>
      </c>
      <c r="F1469" t="s">
        <v>17</v>
      </c>
      <c r="G1469">
        <f>16-13</f>
        <v>3</v>
      </c>
      <c r="H1469" t="s">
        <v>27</v>
      </c>
      <c r="I1469">
        <v>78</v>
      </c>
      <c r="J1469">
        <v>9</v>
      </c>
      <c r="K1469">
        <f t="shared" si="132"/>
        <v>168</v>
      </c>
      <c r="L1469" t="str">
        <f t="shared" si="133"/>
        <v>IR-168</v>
      </c>
      <c r="M1469">
        <f t="shared" si="134"/>
        <v>0.16</v>
      </c>
      <c r="N1469">
        <f t="shared" si="135"/>
        <v>4.3321698784996583</v>
      </c>
      <c r="O1469" t="str">
        <f t="shared" si="136"/>
        <v>IR-1680.16</v>
      </c>
      <c r="P1469" t="str">
        <f t="shared" si="137"/>
        <v/>
      </c>
    </row>
    <row r="1470" spans="1:16" x14ac:dyDescent="0.25">
      <c r="A1470">
        <v>77</v>
      </c>
      <c r="B1470">
        <v>92</v>
      </c>
      <c r="C1470" t="s">
        <v>2072</v>
      </c>
      <c r="D1470">
        <v>0</v>
      </c>
      <c r="E1470">
        <v>353</v>
      </c>
      <c r="F1470" t="s">
        <v>17</v>
      </c>
      <c r="G1470">
        <v>4</v>
      </c>
      <c r="H1470" t="s">
        <v>27</v>
      </c>
      <c r="I1470">
        <v>53</v>
      </c>
      <c r="J1470">
        <v>7</v>
      </c>
      <c r="K1470">
        <f t="shared" si="132"/>
        <v>169</v>
      </c>
      <c r="L1470" t="str">
        <f t="shared" si="133"/>
        <v>IR-169</v>
      </c>
      <c r="M1470">
        <f t="shared" si="134"/>
        <v>0.35299999999999998</v>
      </c>
      <c r="N1470">
        <f t="shared" si="135"/>
        <v>1.9635897466287402</v>
      </c>
      <c r="O1470" t="str">
        <f t="shared" si="136"/>
        <v>IR-1690.353</v>
      </c>
      <c r="P1470" t="str">
        <f t="shared" si="137"/>
        <v/>
      </c>
    </row>
    <row r="1471" spans="1:16" x14ac:dyDescent="0.25">
      <c r="A1471">
        <v>77</v>
      </c>
      <c r="B1471">
        <v>92</v>
      </c>
      <c r="C1471" t="s">
        <v>2072</v>
      </c>
      <c r="D1471">
        <v>0.153</v>
      </c>
      <c r="E1471">
        <v>280</v>
      </c>
      <c r="F1471" t="s">
        <v>17</v>
      </c>
      <c r="G1471">
        <v>1</v>
      </c>
      <c r="H1471" t="s">
        <v>27</v>
      </c>
      <c r="I1471">
        <v>79</v>
      </c>
      <c r="J1471">
        <v>5</v>
      </c>
      <c r="K1471">
        <f t="shared" si="132"/>
        <v>169</v>
      </c>
      <c r="L1471" t="str">
        <f t="shared" si="133"/>
        <v>IR-169</v>
      </c>
      <c r="M1471">
        <f t="shared" si="134"/>
        <v>0.28000000000000003</v>
      </c>
      <c r="N1471">
        <f t="shared" si="135"/>
        <v>2.4755256448569471</v>
      </c>
      <c r="O1471" t="str">
        <f t="shared" si="136"/>
        <v>IR-1690.28</v>
      </c>
      <c r="P1471" t="str">
        <f t="shared" si="137"/>
        <v/>
      </c>
    </row>
    <row r="1472" spans="1:16" x14ac:dyDescent="0.25">
      <c r="A1472">
        <v>77</v>
      </c>
      <c r="B1472">
        <v>93</v>
      </c>
      <c r="C1472" t="s">
        <v>2073</v>
      </c>
      <c r="D1472">
        <v>0</v>
      </c>
      <c r="E1472">
        <v>0.87</v>
      </c>
      <c r="F1472" t="s">
        <v>11</v>
      </c>
      <c r="G1472">
        <f>0.18-0.12</f>
        <v>0.06</v>
      </c>
      <c r="H1472" t="s">
        <v>36</v>
      </c>
      <c r="I1472">
        <v>94.8</v>
      </c>
      <c r="J1472">
        <v>1.7</v>
      </c>
      <c r="K1472">
        <f t="shared" si="132"/>
        <v>170</v>
      </c>
      <c r="L1472" t="str">
        <f t="shared" si="133"/>
        <v>IR-170</v>
      </c>
      <c r="M1472">
        <f t="shared" si="134"/>
        <v>0.87</v>
      </c>
      <c r="N1472">
        <f t="shared" si="135"/>
        <v>0.79672089719533945</v>
      </c>
      <c r="O1472" t="str">
        <f t="shared" si="136"/>
        <v>IR-1700.87</v>
      </c>
      <c r="P1472" t="str">
        <f t="shared" si="137"/>
        <v/>
      </c>
    </row>
    <row r="1473" spans="1:16" x14ac:dyDescent="0.25">
      <c r="A1473">
        <v>77</v>
      </c>
      <c r="B1473">
        <v>93</v>
      </c>
      <c r="C1473" t="s">
        <v>2073</v>
      </c>
      <c r="D1473" t="s">
        <v>70</v>
      </c>
      <c r="E1473">
        <v>811</v>
      </c>
      <c r="F1473" t="s">
        <v>17</v>
      </c>
      <c r="G1473">
        <v>18</v>
      </c>
      <c r="H1473" t="s">
        <v>77</v>
      </c>
      <c r="I1473">
        <v>62</v>
      </c>
      <c r="K1473">
        <f t="shared" si="132"/>
        <v>170</v>
      </c>
      <c r="L1473" t="str">
        <f t="shared" si="133"/>
        <v>IR-170M</v>
      </c>
      <c r="M1473">
        <f t="shared" si="134"/>
        <v>0.81100000000000005</v>
      </c>
      <c r="N1473">
        <f t="shared" si="135"/>
        <v>0.85468209686799657</v>
      </c>
      <c r="O1473" t="str">
        <f t="shared" si="136"/>
        <v>IR-170M0.811</v>
      </c>
      <c r="P1473" t="str">
        <f t="shared" si="137"/>
        <v/>
      </c>
    </row>
    <row r="1474" spans="1:16" x14ac:dyDescent="0.25">
      <c r="A1474">
        <v>77</v>
      </c>
      <c r="B1474">
        <v>94</v>
      </c>
      <c r="C1474" t="s">
        <v>2074</v>
      </c>
      <c r="D1474">
        <v>0</v>
      </c>
      <c r="E1474">
        <v>3.2</v>
      </c>
      <c r="F1474" t="s">
        <v>11</v>
      </c>
      <c r="G1474">
        <f>1.3-0.7</f>
        <v>0.60000000000000009</v>
      </c>
      <c r="H1474" t="s">
        <v>36</v>
      </c>
      <c r="I1474">
        <v>85</v>
      </c>
      <c r="J1474">
        <v>2</v>
      </c>
      <c r="K1474">
        <f t="shared" ref="K1474:K1537" si="138">A1474+B1474</f>
        <v>171</v>
      </c>
      <c r="L1474" t="str">
        <f t="shared" ref="L1474:L1537" si="139">UPPER(SUBSTITUTE(C1474,K1474,""))&amp;"-"&amp;K1474&amp;IF(H1474="IT","M","")</f>
        <v>IR-171</v>
      </c>
      <c r="M1474">
        <f t="shared" ref="M1474:M1537" si="140">E1474*VLOOKUP(F1474,_TimeConvert,2,FALSE)</f>
        <v>3.2</v>
      </c>
      <c r="N1474">
        <f t="shared" ref="N1474:N1537" si="141">LN(2)/M1474</f>
        <v>0.21660849392498288</v>
      </c>
      <c r="O1474" t="str">
        <f t="shared" ref="O1474:O1537" si="142">L1474&amp;M1474</f>
        <v>IR-1713.2</v>
      </c>
      <c r="P1474" t="str">
        <f t="shared" ref="P1474:P1537" si="143">IF(AND(RIGHT(L1475,1)="M",M1474=M1475),"Delete","")</f>
        <v/>
      </c>
    </row>
    <row r="1475" spans="1:16" x14ac:dyDescent="0.25">
      <c r="A1475">
        <v>77</v>
      </c>
      <c r="B1475">
        <v>94</v>
      </c>
      <c r="C1475" t="s">
        <v>2074</v>
      </c>
      <c r="D1475" t="s">
        <v>70</v>
      </c>
      <c r="E1475">
        <v>1.2</v>
      </c>
      <c r="F1475" t="s">
        <v>11</v>
      </c>
      <c r="G1475">
        <v>0.05</v>
      </c>
      <c r="H1475" t="s">
        <v>27</v>
      </c>
      <c r="I1475">
        <v>54</v>
      </c>
      <c r="J1475">
        <v>5</v>
      </c>
      <c r="K1475">
        <f t="shared" si="138"/>
        <v>171</v>
      </c>
      <c r="L1475" t="str">
        <f t="shared" si="139"/>
        <v>IR-171</v>
      </c>
      <c r="M1475">
        <f t="shared" si="140"/>
        <v>1.2</v>
      </c>
      <c r="N1475">
        <f t="shared" si="141"/>
        <v>0.57762265046662109</v>
      </c>
      <c r="O1475" t="str">
        <f t="shared" si="142"/>
        <v>IR-1711.2</v>
      </c>
      <c r="P1475" t="str">
        <f t="shared" si="143"/>
        <v/>
      </c>
    </row>
    <row r="1476" spans="1:16" x14ac:dyDescent="0.25">
      <c r="A1476">
        <v>77</v>
      </c>
      <c r="B1476">
        <v>95</v>
      </c>
      <c r="C1476" t="s">
        <v>2075</v>
      </c>
      <c r="D1476">
        <v>0</v>
      </c>
      <c r="E1476">
        <v>4.4000000000000004</v>
      </c>
      <c r="F1476" t="s">
        <v>11</v>
      </c>
      <c r="G1476">
        <v>0.3</v>
      </c>
      <c r="H1476" t="s">
        <v>36</v>
      </c>
      <c r="I1476">
        <v>98</v>
      </c>
      <c r="K1476">
        <f t="shared" si="138"/>
        <v>172</v>
      </c>
      <c r="L1476" t="str">
        <f t="shared" si="139"/>
        <v>IR-172</v>
      </c>
      <c r="M1476">
        <f t="shared" si="140"/>
        <v>4.4000000000000004</v>
      </c>
      <c r="N1476">
        <f t="shared" si="141"/>
        <v>0.15753345012726028</v>
      </c>
      <c r="O1476" t="str">
        <f t="shared" si="142"/>
        <v>IR-1724.4</v>
      </c>
      <c r="P1476" t="str">
        <f t="shared" si="143"/>
        <v/>
      </c>
    </row>
    <row r="1477" spans="1:16" x14ac:dyDescent="0.25">
      <c r="A1477">
        <v>77</v>
      </c>
      <c r="B1477">
        <v>95</v>
      </c>
      <c r="C1477" t="s">
        <v>2075</v>
      </c>
      <c r="D1477">
        <v>0.13900000000000001</v>
      </c>
      <c r="E1477">
        <v>2.19</v>
      </c>
      <c r="F1477" t="s">
        <v>11</v>
      </c>
      <c r="G1477">
        <v>7.0000000000000007E-2</v>
      </c>
      <c r="H1477" t="s">
        <v>36</v>
      </c>
      <c r="I1477">
        <v>90.5</v>
      </c>
      <c r="J1477">
        <v>1.1000000000000001</v>
      </c>
      <c r="K1477">
        <f t="shared" si="138"/>
        <v>172</v>
      </c>
      <c r="L1477" t="str">
        <f t="shared" si="139"/>
        <v>IR-172</v>
      </c>
      <c r="M1477">
        <f t="shared" si="140"/>
        <v>2.19</v>
      </c>
      <c r="N1477">
        <f t="shared" si="141"/>
        <v>0.3165055618995184</v>
      </c>
      <c r="O1477" t="str">
        <f t="shared" si="142"/>
        <v>IR-1722.19</v>
      </c>
      <c r="P1477" t="str">
        <f t="shared" si="143"/>
        <v/>
      </c>
    </row>
    <row r="1478" spans="1:16" x14ac:dyDescent="0.25">
      <c r="A1478">
        <v>77</v>
      </c>
      <c r="B1478">
        <v>96</v>
      </c>
      <c r="C1478" t="s">
        <v>2076</v>
      </c>
      <c r="D1478">
        <v>0</v>
      </c>
      <c r="E1478">
        <v>9</v>
      </c>
      <c r="F1478" t="s">
        <v>11</v>
      </c>
      <c r="G1478">
        <v>0.9</v>
      </c>
      <c r="H1478" t="s">
        <v>36</v>
      </c>
      <c r="I1478">
        <v>96.5</v>
      </c>
      <c r="J1478">
        <v>3.5</v>
      </c>
      <c r="K1478">
        <f t="shared" si="138"/>
        <v>173</v>
      </c>
      <c r="L1478" t="str">
        <f t="shared" si="139"/>
        <v>IR-173</v>
      </c>
      <c r="M1478">
        <f t="shared" si="140"/>
        <v>9</v>
      </c>
      <c r="N1478">
        <f t="shared" si="141"/>
        <v>7.7016353395549478E-2</v>
      </c>
      <c r="O1478" t="str">
        <f t="shared" si="142"/>
        <v>IR-1739</v>
      </c>
      <c r="P1478" t="str">
        <f t="shared" si="143"/>
        <v/>
      </c>
    </row>
    <row r="1479" spans="1:16" x14ac:dyDescent="0.25">
      <c r="A1479">
        <v>77</v>
      </c>
      <c r="B1479">
        <v>96</v>
      </c>
      <c r="C1479" t="s">
        <v>2076</v>
      </c>
      <c r="D1479">
        <v>0.21299999999999999</v>
      </c>
      <c r="E1479">
        <v>2.2000000000000002</v>
      </c>
      <c r="F1479" t="s">
        <v>11</v>
      </c>
      <c r="G1479">
        <v>0.05</v>
      </c>
      <c r="H1479" t="s">
        <v>36</v>
      </c>
      <c r="I1479">
        <v>89</v>
      </c>
      <c r="J1479">
        <v>2</v>
      </c>
      <c r="K1479">
        <f t="shared" si="138"/>
        <v>173</v>
      </c>
      <c r="L1479" t="str">
        <f t="shared" si="139"/>
        <v>IR-173</v>
      </c>
      <c r="M1479">
        <f t="shared" si="140"/>
        <v>2.2000000000000002</v>
      </c>
      <c r="N1479">
        <f t="shared" si="141"/>
        <v>0.31506690025452055</v>
      </c>
      <c r="O1479" t="str">
        <f t="shared" si="142"/>
        <v>IR-1732.2</v>
      </c>
      <c r="P1479" t="str">
        <f t="shared" si="143"/>
        <v/>
      </c>
    </row>
    <row r="1480" spans="1:16" x14ac:dyDescent="0.25">
      <c r="A1480">
        <v>77</v>
      </c>
      <c r="B1480">
        <v>97</v>
      </c>
      <c r="C1480" t="s">
        <v>2077</v>
      </c>
      <c r="D1480">
        <v>0</v>
      </c>
      <c r="E1480">
        <v>7.9</v>
      </c>
      <c r="F1480" t="s">
        <v>11</v>
      </c>
      <c r="G1480">
        <v>0.6</v>
      </c>
      <c r="H1480" t="s">
        <v>26</v>
      </c>
      <c r="I1480">
        <v>99.5</v>
      </c>
      <c r="J1480">
        <v>0.3</v>
      </c>
      <c r="K1480">
        <f t="shared" si="138"/>
        <v>174</v>
      </c>
      <c r="L1480" t="str">
        <f t="shared" si="139"/>
        <v>IR-174</v>
      </c>
      <c r="M1480">
        <f t="shared" si="140"/>
        <v>7.9</v>
      </c>
      <c r="N1480">
        <f t="shared" si="141"/>
        <v>8.7740149437967749E-2</v>
      </c>
      <c r="O1480" t="str">
        <f t="shared" si="142"/>
        <v>IR-1747.9</v>
      </c>
      <c r="P1480" t="str">
        <f t="shared" si="143"/>
        <v/>
      </c>
    </row>
    <row r="1481" spans="1:16" x14ac:dyDescent="0.25">
      <c r="A1481">
        <v>77</v>
      </c>
      <c r="B1481">
        <v>97</v>
      </c>
      <c r="C1481" t="s">
        <v>2077</v>
      </c>
      <c r="D1481">
        <v>0.13</v>
      </c>
      <c r="E1481">
        <v>4.9000000000000004</v>
      </c>
      <c r="F1481" t="s">
        <v>11</v>
      </c>
      <c r="G1481">
        <v>0.2</v>
      </c>
      <c r="H1481" t="s">
        <v>26</v>
      </c>
      <c r="I1481">
        <v>97.5</v>
      </c>
      <c r="J1481">
        <v>0.3</v>
      </c>
      <c r="K1481">
        <f t="shared" si="138"/>
        <v>174</v>
      </c>
      <c r="L1481" t="str">
        <f t="shared" si="139"/>
        <v>IR-174</v>
      </c>
      <c r="M1481">
        <f t="shared" si="140"/>
        <v>4.9000000000000004</v>
      </c>
      <c r="N1481">
        <f t="shared" si="141"/>
        <v>0.14145860827753984</v>
      </c>
      <c r="O1481" t="str">
        <f t="shared" si="142"/>
        <v>IR-1744.9</v>
      </c>
      <c r="P1481" t="str">
        <f t="shared" si="143"/>
        <v/>
      </c>
    </row>
    <row r="1482" spans="1:16" x14ac:dyDescent="0.25">
      <c r="A1482">
        <v>77</v>
      </c>
      <c r="B1482">
        <v>98</v>
      </c>
      <c r="C1482" t="s">
        <v>2078</v>
      </c>
      <c r="D1482">
        <v>0</v>
      </c>
      <c r="E1482">
        <v>8.9</v>
      </c>
      <c r="F1482" t="s">
        <v>11</v>
      </c>
      <c r="G1482">
        <v>0.7</v>
      </c>
      <c r="H1482" t="s">
        <v>36</v>
      </c>
      <c r="I1482">
        <v>99.15</v>
      </c>
      <c r="J1482">
        <v>0.28000000000000003</v>
      </c>
      <c r="K1482">
        <f t="shared" si="138"/>
        <v>175</v>
      </c>
      <c r="L1482" t="str">
        <f t="shared" si="139"/>
        <v>IR-175</v>
      </c>
      <c r="M1482">
        <f t="shared" si="140"/>
        <v>8.9</v>
      </c>
      <c r="N1482">
        <f t="shared" si="141"/>
        <v>7.7881705680892727E-2</v>
      </c>
      <c r="O1482" t="str">
        <f t="shared" si="142"/>
        <v>IR-1758.9</v>
      </c>
      <c r="P1482" t="str">
        <f t="shared" si="143"/>
        <v/>
      </c>
    </row>
    <row r="1483" spans="1:16" x14ac:dyDescent="0.25">
      <c r="A1483">
        <v>77</v>
      </c>
      <c r="B1483">
        <v>98</v>
      </c>
      <c r="C1483" t="s">
        <v>2078</v>
      </c>
      <c r="D1483" t="s">
        <v>70</v>
      </c>
      <c r="E1483">
        <v>33</v>
      </c>
      <c r="F1483" t="s">
        <v>11</v>
      </c>
      <c r="G1483">
        <v>4</v>
      </c>
      <c r="H1483" t="s">
        <v>77</v>
      </c>
      <c r="K1483">
        <f t="shared" si="138"/>
        <v>175</v>
      </c>
      <c r="L1483" t="str">
        <f t="shared" si="139"/>
        <v>IR-175M</v>
      </c>
      <c r="M1483">
        <f t="shared" si="140"/>
        <v>33</v>
      </c>
      <c r="N1483">
        <f t="shared" si="141"/>
        <v>2.1004460016968041E-2</v>
      </c>
      <c r="O1483" t="str">
        <f t="shared" si="142"/>
        <v>IR-175M33</v>
      </c>
      <c r="P1483" t="str">
        <f t="shared" si="143"/>
        <v/>
      </c>
    </row>
    <row r="1484" spans="1:16" x14ac:dyDescent="0.25">
      <c r="A1484">
        <v>77</v>
      </c>
      <c r="B1484">
        <v>99</v>
      </c>
      <c r="C1484" t="s">
        <v>2079</v>
      </c>
      <c r="D1484">
        <v>0</v>
      </c>
      <c r="E1484">
        <v>8.9</v>
      </c>
      <c r="F1484" t="s">
        <v>11</v>
      </c>
      <c r="G1484">
        <v>0.5</v>
      </c>
      <c r="H1484" t="s">
        <v>36</v>
      </c>
      <c r="I1484">
        <v>96.9</v>
      </c>
      <c r="J1484">
        <v>0.6</v>
      </c>
      <c r="K1484">
        <f t="shared" si="138"/>
        <v>176</v>
      </c>
      <c r="L1484" t="str">
        <f t="shared" si="139"/>
        <v>IR-176</v>
      </c>
      <c r="M1484">
        <f t="shared" si="140"/>
        <v>8.9</v>
      </c>
      <c r="N1484">
        <f t="shared" si="141"/>
        <v>7.7881705680892727E-2</v>
      </c>
      <c r="O1484" t="str">
        <f t="shared" si="142"/>
        <v>IR-1768.9</v>
      </c>
      <c r="P1484" t="str">
        <f t="shared" si="143"/>
        <v/>
      </c>
    </row>
    <row r="1485" spans="1:16" x14ac:dyDescent="0.25">
      <c r="A1485">
        <v>77</v>
      </c>
      <c r="B1485">
        <v>100</v>
      </c>
      <c r="C1485" t="s">
        <v>2062</v>
      </c>
      <c r="D1485">
        <v>0</v>
      </c>
      <c r="E1485">
        <v>30</v>
      </c>
      <c r="F1485" t="s">
        <v>11</v>
      </c>
      <c r="G1485">
        <v>2</v>
      </c>
      <c r="H1485" t="s">
        <v>36</v>
      </c>
      <c r="I1485">
        <v>99.94</v>
      </c>
      <c r="J1485">
        <v>0.01</v>
      </c>
      <c r="K1485">
        <f t="shared" si="138"/>
        <v>177</v>
      </c>
      <c r="L1485" t="str">
        <f t="shared" si="139"/>
        <v>IR-177</v>
      </c>
      <c r="M1485">
        <f t="shared" si="140"/>
        <v>30</v>
      </c>
      <c r="N1485">
        <f t="shared" si="141"/>
        <v>2.3104906018664842E-2</v>
      </c>
      <c r="O1485" t="str">
        <f t="shared" si="142"/>
        <v>IR-17730</v>
      </c>
      <c r="P1485" t="str">
        <f t="shared" si="143"/>
        <v/>
      </c>
    </row>
    <row r="1486" spans="1:16" x14ac:dyDescent="0.25">
      <c r="A1486">
        <v>77</v>
      </c>
      <c r="B1486">
        <v>101</v>
      </c>
      <c r="C1486" t="s">
        <v>2060</v>
      </c>
      <c r="D1486">
        <v>0</v>
      </c>
      <c r="E1486">
        <v>12</v>
      </c>
      <c r="F1486" t="s">
        <v>11</v>
      </c>
      <c r="G1486">
        <v>2</v>
      </c>
      <c r="H1486" t="s">
        <v>36</v>
      </c>
      <c r="I1486">
        <v>100</v>
      </c>
      <c r="K1486">
        <f t="shared" si="138"/>
        <v>178</v>
      </c>
      <c r="L1486" t="str">
        <f t="shared" si="139"/>
        <v>IR-178</v>
      </c>
      <c r="M1486">
        <f t="shared" si="140"/>
        <v>12</v>
      </c>
      <c r="N1486">
        <f t="shared" si="141"/>
        <v>5.7762265046662105E-2</v>
      </c>
      <c r="O1486" t="str">
        <f t="shared" si="142"/>
        <v>IR-17812</v>
      </c>
      <c r="P1486" t="str">
        <f t="shared" si="143"/>
        <v/>
      </c>
    </row>
    <row r="1487" spans="1:16" x14ac:dyDescent="0.25">
      <c r="A1487">
        <v>77</v>
      </c>
      <c r="B1487">
        <v>102</v>
      </c>
      <c r="C1487" t="s">
        <v>2061</v>
      </c>
      <c r="D1487">
        <v>0</v>
      </c>
      <c r="E1487">
        <v>79</v>
      </c>
      <c r="F1487" t="s">
        <v>11</v>
      </c>
      <c r="G1487">
        <v>1</v>
      </c>
      <c r="H1487" t="s">
        <v>36</v>
      </c>
      <c r="I1487">
        <v>100</v>
      </c>
      <c r="K1487">
        <f t="shared" si="138"/>
        <v>179</v>
      </c>
      <c r="L1487" t="str">
        <f t="shared" si="139"/>
        <v>IR-179</v>
      </c>
      <c r="M1487">
        <f t="shared" si="140"/>
        <v>79</v>
      </c>
      <c r="N1487">
        <f t="shared" si="141"/>
        <v>8.7740149437967752E-3</v>
      </c>
      <c r="O1487" t="str">
        <f t="shared" si="142"/>
        <v>IR-17979</v>
      </c>
      <c r="P1487" t="str">
        <f t="shared" si="143"/>
        <v/>
      </c>
    </row>
    <row r="1488" spans="1:16" x14ac:dyDescent="0.25">
      <c r="A1488">
        <v>77</v>
      </c>
      <c r="B1488">
        <v>103</v>
      </c>
      <c r="C1488" t="s">
        <v>2068</v>
      </c>
      <c r="D1488">
        <v>0</v>
      </c>
      <c r="E1488">
        <v>1.5</v>
      </c>
      <c r="F1488" t="s">
        <v>43</v>
      </c>
      <c r="G1488">
        <v>0.1</v>
      </c>
      <c r="H1488" t="s">
        <v>36</v>
      </c>
      <c r="I1488">
        <v>100</v>
      </c>
      <c r="K1488">
        <f t="shared" si="138"/>
        <v>180</v>
      </c>
      <c r="L1488" t="str">
        <f t="shared" si="139"/>
        <v>IR-180</v>
      </c>
      <c r="M1488">
        <f t="shared" si="140"/>
        <v>90</v>
      </c>
      <c r="N1488">
        <f t="shared" si="141"/>
        <v>7.7016353395549476E-3</v>
      </c>
      <c r="O1488" t="str">
        <f t="shared" si="142"/>
        <v>IR-18090</v>
      </c>
      <c r="P1488" t="str">
        <f t="shared" si="143"/>
        <v/>
      </c>
    </row>
    <row r="1489" spans="1:16" x14ac:dyDescent="0.25">
      <c r="A1489">
        <v>77</v>
      </c>
      <c r="B1489">
        <v>104</v>
      </c>
      <c r="C1489" t="s">
        <v>2069</v>
      </c>
      <c r="D1489">
        <v>0</v>
      </c>
      <c r="E1489">
        <v>4.9000000000000004</v>
      </c>
      <c r="F1489" t="s">
        <v>43</v>
      </c>
      <c r="G1489">
        <v>0.15</v>
      </c>
      <c r="H1489" t="s">
        <v>36</v>
      </c>
      <c r="I1489">
        <v>100</v>
      </c>
      <c r="K1489">
        <f t="shared" si="138"/>
        <v>181</v>
      </c>
      <c r="L1489" t="str">
        <f t="shared" si="139"/>
        <v>IR-181</v>
      </c>
      <c r="M1489">
        <f t="shared" si="140"/>
        <v>294</v>
      </c>
      <c r="N1489">
        <f t="shared" si="141"/>
        <v>2.3576434712923311E-3</v>
      </c>
      <c r="O1489" t="str">
        <f t="shared" si="142"/>
        <v>IR-181294</v>
      </c>
      <c r="P1489" t="str">
        <f t="shared" si="143"/>
        <v/>
      </c>
    </row>
    <row r="1490" spans="1:16" x14ac:dyDescent="0.25">
      <c r="A1490">
        <v>77</v>
      </c>
      <c r="B1490">
        <v>105</v>
      </c>
      <c r="C1490" t="s">
        <v>2066</v>
      </c>
      <c r="D1490">
        <v>0</v>
      </c>
      <c r="E1490">
        <v>15</v>
      </c>
      <c r="F1490" t="s">
        <v>43</v>
      </c>
      <c r="G1490">
        <v>1</v>
      </c>
      <c r="H1490" t="s">
        <v>36</v>
      </c>
      <c r="I1490">
        <v>100</v>
      </c>
      <c r="K1490">
        <f t="shared" si="138"/>
        <v>182</v>
      </c>
      <c r="L1490" t="str">
        <f t="shared" si="139"/>
        <v>IR-182</v>
      </c>
      <c r="M1490">
        <f t="shared" si="140"/>
        <v>900</v>
      </c>
      <c r="N1490">
        <f t="shared" si="141"/>
        <v>7.7016353395549476E-4</v>
      </c>
      <c r="O1490" t="str">
        <f t="shared" si="142"/>
        <v>IR-182900</v>
      </c>
      <c r="P1490" t="str">
        <f t="shared" si="143"/>
        <v/>
      </c>
    </row>
    <row r="1491" spans="1:16" x14ac:dyDescent="0.25">
      <c r="A1491">
        <v>77</v>
      </c>
      <c r="B1491">
        <v>106</v>
      </c>
      <c r="C1491" t="s">
        <v>2067</v>
      </c>
      <c r="D1491">
        <v>0</v>
      </c>
      <c r="E1491">
        <v>58</v>
      </c>
      <c r="F1491" t="s">
        <v>43</v>
      </c>
      <c r="G1491">
        <v>5</v>
      </c>
      <c r="H1491" t="s">
        <v>36</v>
      </c>
      <c r="I1491">
        <v>100</v>
      </c>
      <c r="K1491">
        <f t="shared" si="138"/>
        <v>183</v>
      </c>
      <c r="L1491" t="str">
        <f t="shared" si="139"/>
        <v>IR-183</v>
      </c>
      <c r="M1491">
        <f t="shared" si="140"/>
        <v>3480</v>
      </c>
      <c r="N1491">
        <f t="shared" si="141"/>
        <v>1.9918022429883485E-4</v>
      </c>
      <c r="O1491" t="str">
        <f t="shared" si="142"/>
        <v>IR-1833480</v>
      </c>
      <c r="P1491" t="str">
        <f t="shared" si="143"/>
        <v/>
      </c>
    </row>
    <row r="1492" spans="1:16" x14ac:dyDescent="0.25">
      <c r="A1492">
        <v>77</v>
      </c>
      <c r="B1492">
        <v>107</v>
      </c>
      <c r="C1492" t="s">
        <v>2064</v>
      </c>
      <c r="D1492">
        <v>0</v>
      </c>
      <c r="E1492">
        <v>3.09</v>
      </c>
      <c r="F1492" t="s">
        <v>109</v>
      </c>
      <c r="G1492">
        <v>0.03</v>
      </c>
      <c r="H1492" t="s">
        <v>36</v>
      </c>
      <c r="I1492">
        <v>100</v>
      </c>
      <c r="K1492">
        <f t="shared" si="138"/>
        <v>184</v>
      </c>
      <c r="L1492" t="str">
        <f t="shared" si="139"/>
        <v>IR-184</v>
      </c>
      <c r="M1492">
        <f t="shared" si="140"/>
        <v>11124</v>
      </c>
      <c r="N1492">
        <f t="shared" si="141"/>
        <v>6.2310965530379829E-5</v>
      </c>
      <c r="O1492" t="str">
        <f t="shared" si="142"/>
        <v>IR-18411124</v>
      </c>
      <c r="P1492" t="str">
        <f t="shared" si="143"/>
        <v/>
      </c>
    </row>
    <row r="1493" spans="1:16" x14ac:dyDescent="0.25">
      <c r="A1493">
        <v>77</v>
      </c>
      <c r="B1493">
        <v>108</v>
      </c>
      <c r="C1493" t="s">
        <v>2065</v>
      </c>
      <c r="D1493">
        <v>0</v>
      </c>
      <c r="E1493">
        <v>14.4</v>
      </c>
      <c r="F1493" t="s">
        <v>109</v>
      </c>
      <c r="G1493">
        <v>0.1</v>
      </c>
      <c r="H1493" t="s">
        <v>36</v>
      </c>
      <c r="I1493">
        <v>100</v>
      </c>
      <c r="K1493">
        <f t="shared" si="138"/>
        <v>185</v>
      </c>
      <c r="L1493" t="str">
        <f t="shared" si="139"/>
        <v>IR-185</v>
      </c>
      <c r="M1493">
        <f t="shared" si="140"/>
        <v>51840</v>
      </c>
      <c r="N1493">
        <f t="shared" si="141"/>
        <v>1.337089468672734E-5</v>
      </c>
      <c r="O1493" t="str">
        <f t="shared" si="142"/>
        <v>IR-18551840</v>
      </c>
      <c r="P1493" t="str">
        <f t="shared" si="143"/>
        <v/>
      </c>
    </row>
    <row r="1494" spans="1:16" x14ac:dyDescent="0.25">
      <c r="A1494">
        <v>77</v>
      </c>
      <c r="B1494">
        <v>109</v>
      </c>
      <c r="C1494" t="s">
        <v>2063</v>
      </c>
      <c r="D1494">
        <v>0</v>
      </c>
      <c r="E1494">
        <v>16.64</v>
      </c>
      <c r="F1494" t="s">
        <v>109</v>
      </c>
      <c r="G1494">
        <v>0.03</v>
      </c>
      <c r="H1494" t="s">
        <v>36</v>
      </c>
      <c r="I1494">
        <v>100</v>
      </c>
      <c r="K1494">
        <f t="shared" si="138"/>
        <v>186</v>
      </c>
      <c r="L1494" t="str">
        <f t="shared" si="139"/>
        <v>IR-186</v>
      </c>
      <c r="M1494">
        <f t="shared" si="140"/>
        <v>59904</v>
      </c>
      <c r="N1494">
        <f t="shared" si="141"/>
        <v>1.1570966555821736E-5</v>
      </c>
      <c r="O1494" t="str">
        <f t="shared" si="142"/>
        <v>IR-18659904</v>
      </c>
      <c r="P1494" t="str">
        <f t="shared" si="143"/>
        <v/>
      </c>
    </row>
    <row r="1495" spans="1:16" x14ac:dyDescent="0.25">
      <c r="A1495">
        <v>77</v>
      </c>
      <c r="B1495">
        <v>109</v>
      </c>
      <c r="C1495" t="s">
        <v>2063</v>
      </c>
      <c r="D1495">
        <v>8.0000000000000004E-4</v>
      </c>
      <c r="E1495">
        <v>1.87</v>
      </c>
      <c r="F1495" t="s">
        <v>109</v>
      </c>
      <c r="G1495">
        <v>0.04</v>
      </c>
      <c r="H1495" t="s">
        <v>77</v>
      </c>
      <c r="I1495">
        <v>25</v>
      </c>
      <c r="K1495">
        <f t="shared" si="138"/>
        <v>186</v>
      </c>
      <c r="L1495" t="str">
        <f t="shared" si="139"/>
        <v>IR-186M</v>
      </c>
      <c r="M1495">
        <f t="shared" si="140"/>
        <v>6732</v>
      </c>
      <c r="N1495">
        <f t="shared" si="141"/>
        <v>1.0296303929886293E-4</v>
      </c>
      <c r="O1495" t="str">
        <f t="shared" si="142"/>
        <v>IR-186M6732</v>
      </c>
      <c r="P1495" t="str">
        <f t="shared" si="143"/>
        <v/>
      </c>
    </row>
    <row r="1496" spans="1:16" x14ac:dyDescent="0.25">
      <c r="A1496">
        <v>77</v>
      </c>
      <c r="B1496">
        <v>110</v>
      </c>
      <c r="C1496" t="s">
        <v>2052</v>
      </c>
      <c r="D1496">
        <v>0</v>
      </c>
      <c r="E1496">
        <v>10.5</v>
      </c>
      <c r="F1496" t="s">
        <v>109</v>
      </c>
      <c r="G1496">
        <v>0.3</v>
      </c>
      <c r="H1496" t="s">
        <v>36</v>
      </c>
      <c r="I1496">
        <v>100</v>
      </c>
      <c r="K1496">
        <f t="shared" si="138"/>
        <v>187</v>
      </c>
      <c r="L1496" t="str">
        <f t="shared" si="139"/>
        <v>IR-187</v>
      </c>
      <c r="M1496">
        <f t="shared" si="140"/>
        <v>37800</v>
      </c>
      <c r="N1496">
        <f t="shared" si="141"/>
        <v>1.833722699894035E-5</v>
      </c>
      <c r="O1496" t="str">
        <f t="shared" si="142"/>
        <v>IR-18737800</v>
      </c>
      <c r="P1496" t="str">
        <f t="shared" si="143"/>
        <v/>
      </c>
    </row>
    <row r="1497" spans="1:16" x14ac:dyDescent="0.25">
      <c r="A1497">
        <v>77</v>
      </c>
      <c r="B1497">
        <v>110</v>
      </c>
      <c r="C1497" t="s">
        <v>2052</v>
      </c>
      <c r="D1497">
        <v>0.18615999999999999</v>
      </c>
      <c r="E1497">
        <v>30.3</v>
      </c>
      <c r="F1497" t="s">
        <v>17</v>
      </c>
      <c r="G1497">
        <v>0.6</v>
      </c>
      <c r="H1497" t="s">
        <v>77</v>
      </c>
      <c r="I1497">
        <v>100</v>
      </c>
      <c r="K1497">
        <f t="shared" si="138"/>
        <v>187</v>
      </c>
      <c r="L1497" t="str">
        <f t="shared" si="139"/>
        <v>IR-187M</v>
      </c>
      <c r="M1497">
        <f t="shared" si="140"/>
        <v>3.0300000000000001E-2</v>
      </c>
      <c r="N1497">
        <f t="shared" si="141"/>
        <v>22.876144572935488</v>
      </c>
      <c r="O1497" t="str">
        <f t="shared" si="142"/>
        <v>IR-187M0.0303</v>
      </c>
      <c r="P1497" t="str">
        <f t="shared" si="143"/>
        <v/>
      </c>
    </row>
    <row r="1498" spans="1:16" x14ac:dyDescent="0.25">
      <c r="A1498">
        <v>77</v>
      </c>
      <c r="B1498">
        <v>111</v>
      </c>
      <c r="C1498" t="s">
        <v>2053</v>
      </c>
      <c r="D1498">
        <v>0</v>
      </c>
      <c r="E1498">
        <v>41.5</v>
      </c>
      <c r="F1498" t="s">
        <v>109</v>
      </c>
      <c r="G1498">
        <v>0.5</v>
      </c>
      <c r="H1498" t="s">
        <v>36</v>
      </c>
      <c r="I1498">
        <v>100</v>
      </c>
      <c r="K1498">
        <f t="shared" si="138"/>
        <v>188</v>
      </c>
      <c r="L1498" t="str">
        <f t="shared" si="139"/>
        <v>IR-188</v>
      </c>
      <c r="M1498">
        <f t="shared" si="140"/>
        <v>149400</v>
      </c>
      <c r="N1498">
        <f t="shared" si="141"/>
        <v>4.6395393611776789E-6</v>
      </c>
      <c r="O1498" t="str">
        <f t="shared" si="142"/>
        <v>IR-188149400</v>
      </c>
      <c r="P1498" t="str">
        <f t="shared" si="143"/>
        <v/>
      </c>
    </row>
    <row r="1499" spans="1:16" x14ac:dyDescent="0.25">
      <c r="A1499">
        <v>77</v>
      </c>
      <c r="B1499">
        <v>112</v>
      </c>
      <c r="C1499" t="s">
        <v>2050</v>
      </c>
      <c r="D1499">
        <v>0</v>
      </c>
      <c r="E1499">
        <v>13.2</v>
      </c>
      <c r="F1499" t="s">
        <v>25</v>
      </c>
      <c r="G1499">
        <v>0.1</v>
      </c>
      <c r="H1499" t="s">
        <v>26</v>
      </c>
      <c r="I1499">
        <v>100</v>
      </c>
      <c r="K1499">
        <f t="shared" si="138"/>
        <v>189</v>
      </c>
      <c r="L1499" t="str">
        <f t="shared" si="139"/>
        <v>IR-189</v>
      </c>
      <c r="M1499">
        <f t="shared" si="140"/>
        <v>1140480</v>
      </c>
      <c r="N1499">
        <f t="shared" si="141"/>
        <v>6.077679403057882E-7</v>
      </c>
      <c r="O1499" t="str">
        <f t="shared" si="142"/>
        <v>IR-1891140480</v>
      </c>
      <c r="P1499" t="str">
        <f t="shared" si="143"/>
        <v/>
      </c>
    </row>
    <row r="1500" spans="1:16" x14ac:dyDescent="0.25">
      <c r="A1500">
        <v>77</v>
      </c>
      <c r="B1500">
        <v>113</v>
      </c>
      <c r="C1500" t="s">
        <v>2051</v>
      </c>
      <c r="D1500">
        <v>0</v>
      </c>
      <c r="E1500">
        <v>11.78</v>
      </c>
      <c r="F1500" t="s">
        <v>25</v>
      </c>
      <c r="G1500">
        <v>0.1</v>
      </c>
      <c r="H1500" t="s">
        <v>36</v>
      </c>
      <c r="I1500">
        <v>100</v>
      </c>
      <c r="K1500">
        <f t="shared" si="138"/>
        <v>190</v>
      </c>
      <c r="L1500" t="str">
        <f t="shared" si="139"/>
        <v>IR-190</v>
      </c>
      <c r="M1500">
        <f t="shared" si="140"/>
        <v>1017792</v>
      </c>
      <c r="N1500">
        <f t="shared" si="141"/>
        <v>6.8103028964655379E-7</v>
      </c>
      <c r="O1500" t="str">
        <f t="shared" si="142"/>
        <v>IR-1901017792</v>
      </c>
      <c r="P1500" t="str">
        <f t="shared" si="143"/>
        <v/>
      </c>
    </row>
    <row r="1501" spans="1:16" x14ac:dyDescent="0.25">
      <c r="A1501">
        <v>77</v>
      </c>
      <c r="B1501">
        <v>113</v>
      </c>
      <c r="C1501" t="s">
        <v>2051</v>
      </c>
      <c r="D1501">
        <v>0.37640000000000001</v>
      </c>
      <c r="E1501">
        <v>3.0870000000000002</v>
      </c>
      <c r="F1501" t="s">
        <v>109</v>
      </c>
      <c r="G1501">
        <v>1.2E-2</v>
      </c>
      <c r="H1501" t="s">
        <v>36</v>
      </c>
      <c r="I1501">
        <v>91.4</v>
      </c>
      <c r="J1501">
        <v>0.2</v>
      </c>
      <c r="K1501">
        <f t="shared" si="138"/>
        <v>190</v>
      </c>
      <c r="L1501" t="str">
        <f t="shared" si="139"/>
        <v>IR-190</v>
      </c>
      <c r="M1501">
        <f t="shared" si="140"/>
        <v>11113.2</v>
      </c>
      <c r="N1501">
        <f t="shared" si="141"/>
        <v>6.2371520404559021E-5</v>
      </c>
      <c r="O1501" t="str">
        <f t="shared" si="142"/>
        <v>IR-19011113.2</v>
      </c>
      <c r="P1501" t="str">
        <f t="shared" si="143"/>
        <v/>
      </c>
    </row>
    <row r="1502" spans="1:16" x14ac:dyDescent="0.25">
      <c r="A1502">
        <v>77</v>
      </c>
      <c r="B1502">
        <v>113</v>
      </c>
      <c r="C1502" t="s">
        <v>2051</v>
      </c>
      <c r="D1502">
        <v>2.2460000000000001E-2</v>
      </c>
      <c r="E1502">
        <v>1.1200000000000001</v>
      </c>
      <c r="F1502" t="s">
        <v>109</v>
      </c>
      <c r="G1502">
        <v>3.0000000000000001E-3</v>
      </c>
      <c r="H1502" t="s">
        <v>77</v>
      </c>
      <c r="I1502">
        <v>100</v>
      </c>
      <c r="K1502">
        <f t="shared" si="138"/>
        <v>190</v>
      </c>
      <c r="L1502" t="str">
        <f t="shared" si="139"/>
        <v>IR-190M</v>
      </c>
      <c r="M1502">
        <f t="shared" si="140"/>
        <v>4032.0000000000005</v>
      </c>
      <c r="N1502">
        <f t="shared" si="141"/>
        <v>1.7191150311506576E-4</v>
      </c>
      <c r="O1502" t="str">
        <f t="shared" si="142"/>
        <v>IR-190M4032</v>
      </c>
      <c r="P1502" t="str">
        <f t="shared" si="143"/>
        <v/>
      </c>
    </row>
    <row r="1503" spans="1:16" x14ac:dyDescent="0.25">
      <c r="A1503">
        <v>77</v>
      </c>
      <c r="B1503">
        <v>113</v>
      </c>
      <c r="C1503" t="s">
        <v>2051</v>
      </c>
      <c r="D1503">
        <v>0.37640000000000001</v>
      </c>
      <c r="E1503">
        <v>3.0870000000000002</v>
      </c>
      <c r="F1503" t="s">
        <v>109</v>
      </c>
      <c r="G1503">
        <v>1.2E-2</v>
      </c>
      <c r="H1503" t="s">
        <v>77</v>
      </c>
      <c r="I1503">
        <v>8.6</v>
      </c>
      <c r="J1503">
        <v>0.2</v>
      </c>
      <c r="K1503">
        <f t="shared" si="138"/>
        <v>190</v>
      </c>
      <c r="L1503" t="str">
        <f t="shared" si="139"/>
        <v>IR-190M</v>
      </c>
      <c r="M1503">
        <f t="shared" si="140"/>
        <v>11113.2</v>
      </c>
      <c r="N1503">
        <f t="shared" si="141"/>
        <v>6.2371520404559021E-5</v>
      </c>
      <c r="O1503" t="str">
        <f t="shared" si="142"/>
        <v>IR-190M11113.2</v>
      </c>
      <c r="P1503" t="str">
        <f t="shared" si="143"/>
        <v/>
      </c>
    </row>
    <row r="1504" spans="1:16" x14ac:dyDescent="0.25">
      <c r="A1504">
        <v>77</v>
      </c>
      <c r="B1504">
        <v>114</v>
      </c>
      <c r="C1504" t="s">
        <v>2058</v>
      </c>
      <c r="D1504">
        <v>0.17129</v>
      </c>
      <c r="E1504">
        <v>4.8899999999999997</v>
      </c>
      <c r="F1504" t="s">
        <v>11</v>
      </c>
      <c r="G1504">
        <v>0.02</v>
      </c>
      <c r="H1504" t="s">
        <v>77</v>
      </c>
      <c r="I1504">
        <v>100</v>
      </c>
      <c r="K1504">
        <f t="shared" si="138"/>
        <v>191</v>
      </c>
      <c r="L1504" t="str">
        <f t="shared" si="139"/>
        <v>IR-191M</v>
      </c>
      <c r="M1504">
        <f t="shared" si="140"/>
        <v>4.8899999999999997</v>
      </c>
      <c r="N1504">
        <f t="shared" si="141"/>
        <v>0.14174788968506039</v>
      </c>
      <c r="O1504" t="str">
        <f t="shared" si="142"/>
        <v>IR-191M4.89</v>
      </c>
      <c r="P1504" t="str">
        <f t="shared" si="143"/>
        <v/>
      </c>
    </row>
    <row r="1505" spans="1:16" x14ac:dyDescent="0.25">
      <c r="A1505">
        <v>77</v>
      </c>
      <c r="B1505">
        <v>114</v>
      </c>
      <c r="C1505" t="s">
        <v>2058</v>
      </c>
      <c r="D1505">
        <v>2.10109999999999</v>
      </c>
      <c r="E1505">
        <v>5.7</v>
      </c>
      <c r="F1505" t="s">
        <v>11</v>
      </c>
      <c r="G1505">
        <v>0.5</v>
      </c>
      <c r="H1505" t="s">
        <v>77</v>
      </c>
      <c r="I1505">
        <v>100</v>
      </c>
      <c r="K1505">
        <f t="shared" si="138"/>
        <v>191</v>
      </c>
      <c r="L1505" t="str">
        <f t="shared" si="139"/>
        <v>IR-191M</v>
      </c>
      <c r="M1505">
        <f t="shared" si="140"/>
        <v>5.7</v>
      </c>
      <c r="N1505">
        <f t="shared" si="141"/>
        <v>0.12160476851928864</v>
      </c>
      <c r="O1505" t="str">
        <f t="shared" si="142"/>
        <v>IR-191M5.7</v>
      </c>
      <c r="P1505" t="str">
        <f t="shared" si="143"/>
        <v/>
      </c>
    </row>
    <row r="1506" spans="1:16" x14ac:dyDescent="0.25">
      <c r="A1506">
        <v>77</v>
      </c>
      <c r="B1506">
        <v>115</v>
      </c>
      <c r="C1506" t="s">
        <v>2059</v>
      </c>
      <c r="D1506">
        <v>0</v>
      </c>
      <c r="E1506">
        <v>73.825999999999993</v>
      </c>
      <c r="F1506" t="s">
        <v>25</v>
      </c>
      <c r="G1506">
        <v>1.0999999999999999E-2</v>
      </c>
      <c r="H1506" t="s">
        <v>12</v>
      </c>
      <c r="I1506">
        <v>95.24</v>
      </c>
      <c r="J1506">
        <v>0.04</v>
      </c>
      <c r="K1506">
        <f t="shared" si="138"/>
        <v>192</v>
      </c>
      <c r="L1506" t="str">
        <f t="shared" si="139"/>
        <v>IR-192</v>
      </c>
      <c r="M1506">
        <f t="shared" si="140"/>
        <v>6378566.3999999994</v>
      </c>
      <c r="N1506">
        <f t="shared" si="141"/>
        <v>1.0866817668621358E-7</v>
      </c>
      <c r="O1506" t="str">
        <f t="shared" si="142"/>
        <v>IR-1926378566.4</v>
      </c>
      <c r="P1506" t="str">
        <f t="shared" si="143"/>
        <v/>
      </c>
    </row>
    <row r="1507" spans="1:16" x14ac:dyDescent="0.25">
      <c r="A1507">
        <v>77</v>
      </c>
      <c r="B1507">
        <v>115</v>
      </c>
      <c r="C1507" t="s">
        <v>2059</v>
      </c>
      <c r="D1507">
        <v>5.672E-2</v>
      </c>
      <c r="E1507">
        <v>1.44</v>
      </c>
      <c r="F1507" t="s">
        <v>43</v>
      </c>
      <c r="G1507">
        <v>0.04</v>
      </c>
      <c r="H1507" t="s">
        <v>77</v>
      </c>
      <c r="I1507">
        <v>99.982500000000002</v>
      </c>
      <c r="K1507">
        <f t="shared" si="138"/>
        <v>192</v>
      </c>
      <c r="L1507" t="str">
        <f t="shared" si="139"/>
        <v>IR-192M</v>
      </c>
      <c r="M1507">
        <f t="shared" si="140"/>
        <v>86.399999999999991</v>
      </c>
      <c r="N1507">
        <f t="shared" si="141"/>
        <v>8.0225368120364054E-3</v>
      </c>
      <c r="O1507" t="str">
        <f t="shared" si="142"/>
        <v>IR-192M86.4</v>
      </c>
      <c r="P1507" t="str">
        <f t="shared" si="143"/>
        <v/>
      </c>
    </row>
    <row r="1508" spans="1:16" x14ac:dyDescent="0.25">
      <c r="A1508">
        <v>77</v>
      </c>
      <c r="B1508">
        <v>115</v>
      </c>
      <c r="C1508" t="s">
        <v>2059</v>
      </c>
      <c r="D1508">
        <v>0.16813999999999901</v>
      </c>
      <c r="E1508">
        <v>241</v>
      </c>
      <c r="F1508" t="s">
        <v>14</v>
      </c>
      <c r="G1508">
        <v>9</v>
      </c>
      <c r="H1508" t="s">
        <v>77</v>
      </c>
      <c r="I1508">
        <v>100</v>
      </c>
      <c r="K1508">
        <f t="shared" si="138"/>
        <v>192</v>
      </c>
      <c r="L1508" t="str">
        <f t="shared" si="139"/>
        <v>IR-192M</v>
      </c>
      <c r="M1508">
        <f t="shared" si="140"/>
        <v>7605381600</v>
      </c>
      <c r="N1508">
        <f t="shared" si="141"/>
        <v>9.1139040355311732E-11</v>
      </c>
      <c r="O1508" t="str">
        <f t="shared" si="142"/>
        <v>IR-192M7605381600</v>
      </c>
      <c r="P1508" t="str">
        <f t="shared" si="143"/>
        <v/>
      </c>
    </row>
    <row r="1509" spans="1:16" x14ac:dyDescent="0.25">
      <c r="A1509">
        <v>77</v>
      </c>
      <c r="B1509">
        <v>116</v>
      </c>
      <c r="C1509" t="s">
        <v>2056</v>
      </c>
      <c r="D1509">
        <v>8.0238000000000004E-2</v>
      </c>
      <c r="E1509">
        <v>10.54</v>
      </c>
      <c r="F1509" t="s">
        <v>25</v>
      </c>
      <c r="G1509">
        <v>0.04</v>
      </c>
      <c r="H1509" t="s">
        <v>77</v>
      </c>
      <c r="I1509">
        <v>100</v>
      </c>
      <c r="K1509">
        <f t="shared" si="138"/>
        <v>193</v>
      </c>
      <c r="L1509" t="str">
        <f t="shared" si="139"/>
        <v>IR-193M</v>
      </c>
      <c r="M1509">
        <f t="shared" si="140"/>
        <v>910655.99999999988</v>
      </c>
      <c r="N1509">
        <f t="shared" si="141"/>
        <v>7.6115150019320731E-7</v>
      </c>
      <c r="O1509" t="str">
        <f t="shared" si="142"/>
        <v>IR-193M910656</v>
      </c>
      <c r="P1509" t="str">
        <f t="shared" si="143"/>
        <v/>
      </c>
    </row>
    <row r="1510" spans="1:16" x14ac:dyDescent="0.25">
      <c r="A1510">
        <v>77</v>
      </c>
      <c r="B1510">
        <v>117</v>
      </c>
      <c r="C1510" t="s">
        <v>2057</v>
      </c>
      <c r="D1510">
        <v>0</v>
      </c>
      <c r="E1510">
        <v>19.2</v>
      </c>
      <c r="F1510" t="s">
        <v>109</v>
      </c>
      <c r="G1510">
        <v>0.02</v>
      </c>
      <c r="H1510" t="s">
        <v>12</v>
      </c>
      <c r="I1510">
        <v>100</v>
      </c>
      <c r="K1510">
        <f t="shared" si="138"/>
        <v>194</v>
      </c>
      <c r="L1510" t="str">
        <f t="shared" si="139"/>
        <v>IR-194</v>
      </c>
      <c r="M1510">
        <f t="shared" si="140"/>
        <v>69120</v>
      </c>
      <c r="N1510">
        <f t="shared" si="141"/>
        <v>1.0028171015045505E-5</v>
      </c>
      <c r="O1510" t="str">
        <f t="shared" si="142"/>
        <v>IR-19469120</v>
      </c>
      <c r="P1510" t="str">
        <f t="shared" si="143"/>
        <v/>
      </c>
    </row>
    <row r="1511" spans="1:16" x14ac:dyDescent="0.25">
      <c r="A1511">
        <v>77</v>
      </c>
      <c r="B1511">
        <v>117</v>
      </c>
      <c r="C1511" t="s">
        <v>2057</v>
      </c>
      <c r="D1511">
        <v>0.34</v>
      </c>
      <c r="E1511">
        <v>171</v>
      </c>
      <c r="F1511" t="s">
        <v>25</v>
      </c>
      <c r="G1511">
        <v>11</v>
      </c>
      <c r="H1511" t="s">
        <v>12</v>
      </c>
      <c r="I1511">
        <v>100</v>
      </c>
      <c r="K1511">
        <f t="shared" si="138"/>
        <v>194</v>
      </c>
      <c r="L1511" t="str">
        <f t="shared" si="139"/>
        <v>IR-194</v>
      </c>
      <c r="M1511">
        <f t="shared" si="140"/>
        <v>14774400</v>
      </c>
      <c r="N1511">
        <f t="shared" si="141"/>
        <v>4.6915419953429263E-8</v>
      </c>
      <c r="O1511" t="str">
        <f t="shared" si="142"/>
        <v>IR-19414774400</v>
      </c>
      <c r="P1511" t="str">
        <f t="shared" si="143"/>
        <v/>
      </c>
    </row>
    <row r="1512" spans="1:16" x14ac:dyDescent="0.25">
      <c r="A1512">
        <v>77</v>
      </c>
      <c r="B1512">
        <v>118</v>
      </c>
      <c r="C1512" t="s">
        <v>2054</v>
      </c>
      <c r="D1512">
        <v>0</v>
      </c>
      <c r="E1512">
        <v>2.29</v>
      </c>
      <c r="F1512" t="s">
        <v>109</v>
      </c>
      <c r="G1512">
        <v>0.13</v>
      </c>
      <c r="H1512" t="s">
        <v>12</v>
      </c>
      <c r="I1512">
        <v>100</v>
      </c>
      <c r="K1512">
        <f t="shared" si="138"/>
        <v>195</v>
      </c>
      <c r="L1512" t="str">
        <f t="shared" si="139"/>
        <v>IR-195</v>
      </c>
      <c r="M1512">
        <f t="shared" si="140"/>
        <v>8244</v>
      </c>
      <c r="N1512">
        <f t="shared" si="141"/>
        <v>8.4078988423088945E-5</v>
      </c>
      <c r="O1512" t="str">
        <f t="shared" si="142"/>
        <v>IR-1958244</v>
      </c>
      <c r="P1512" t="str">
        <f t="shared" si="143"/>
        <v/>
      </c>
    </row>
    <row r="1513" spans="1:16" x14ac:dyDescent="0.25">
      <c r="A1513">
        <v>77</v>
      </c>
      <c r="B1513">
        <v>118</v>
      </c>
      <c r="C1513" t="s">
        <v>2054</v>
      </c>
      <c r="D1513">
        <v>0.1</v>
      </c>
      <c r="E1513">
        <v>3.74</v>
      </c>
      <c r="F1513" t="s">
        <v>109</v>
      </c>
      <c r="G1513">
        <v>0.14000000000000001</v>
      </c>
      <c r="H1513" t="s">
        <v>77</v>
      </c>
      <c r="I1513">
        <v>5</v>
      </c>
      <c r="J1513">
        <v>5</v>
      </c>
      <c r="K1513">
        <f t="shared" si="138"/>
        <v>195</v>
      </c>
      <c r="L1513" t="str">
        <f t="shared" si="139"/>
        <v>IR-195M</v>
      </c>
      <c r="M1513">
        <f t="shared" si="140"/>
        <v>13464</v>
      </c>
      <c r="N1513">
        <f t="shared" si="141"/>
        <v>5.1481519649431467E-5</v>
      </c>
      <c r="O1513" t="str">
        <f t="shared" si="142"/>
        <v>IR-195M13464</v>
      </c>
      <c r="P1513" t="str">
        <f t="shared" si="143"/>
        <v/>
      </c>
    </row>
    <row r="1514" spans="1:16" x14ac:dyDescent="0.25">
      <c r="A1514">
        <v>77</v>
      </c>
      <c r="B1514">
        <v>119</v>
      </c>
      <c r="C1514" t="s">
        <v>2055</v>
      </c>
      <c r="D1514">
        <v>0</v>
      </c>
      <c r="E1514">
        <v>51.9</v>
      </c>
      <c r="F1514" t="s">
        <v>11</v>
      </c>
      <c r="G1514">
        <v>1.1000000000000001</v>
      </c>
      <c r="H1514" t="s">
        <v>12</v>
      </c>
      <c r="I1514">
        <v>100</v>
      </c>
      <c r="K1514">
        <f t="shared" si="138"/>
        <v>196</v>
      </c>
      <c r="L1514" t="str">
        <f t="shared" si="139"/>
        <v>IR-196</v>
      </c>
      <c r="M1514">
        <f t="shared" si="140"/>
        <v>51.9</v>
      </c>
      <c r="N1514">
        <f t="shared" si="141"/>
        <v>1.335543700500858E-2</v>
      </c>
      <c r="O1514" t="str">
        <f t="shared" si="142"/>
        <v>IR-19651.9</v>
      </c>
      <c r="P1514" t="str">
        <f t="shared" si="143"/>
        <v/>
      </c>
    </row>
    <row r="1515" spans="1:16" x14ac:dyDescent="0.25">
      <c r="A1515">
        <v>77</v>
      </c>
      <c r="B1515">
        <v>119</v>
      </c>
      <c r="C1515" t="s">
        <v>2055</v>
      </c>
      <c r="D1515">
        <v>0.41</v>
      </c>
      <c r="E1515">
        <v>1.4</v>
      </c>
      <c r="F1515" t="s">
        <v>109</v>
      </c>
      <c r="G1515">
        <v>0.02</v>
      </c>
      <c r="H1515" t="s">
        <v>77</v>
      </c>
      <c r="I1515">
        <v>0.3</v>
      </c>
      <c r="K1515">
        <f t="shared" si="138"/>
        <v>196</v>
      </c>
      <c r="L1515" t="str">
        <f t="shared" si="139"/>
        <v>IR-196M</v>
      </c>
      <c r="M1515">
        <f t="shared" si="140"/>
        <v>5040</v>
      </c>
      <c r="N1515">
        <f t="shared" si="141"/>
        <v>1.3752920249205264E-4</v>
      </c>
      <c r="O1515" t="str">
        <f t="shared" si="142"/>
        <v>IR-196M5040</v>
      </c>
      <c r="P1515" t="str">
        <f t="shared" si="143"/>
        <v/>
      </c>
    </row>
    <row r="1516" spans="1:16" x14ac:dyDescent="0.25">
      <c r="A1516">
        <v>77</v>
      </c>
      <c r="B1516">
        <v>120</v>
      </c>
      <c r="C1516" t="s">
        <v>2048</v>
      </c>
      <c r="D1516">
        <v>0</v>
      </c>
      <c r="E1516">
        <v>5.8</v>
      </c>
      <c r="F1516" t="s">
        <v>43</v>
      </c>
      <c r="G1516">
        <v>0.5</v>
      </c>
      <c r="H1516" t="s">
        <v>12</v>
      </c>
      <c r="I1516">
        <v>100</v>
      </c>
      <c r="K1516">
        <f t="shared" si="138"/>
        <v>197</v>
      </c>
      <c r="L1516" t="str">
        <f t="shared" si="139"/>
        <v>IR-197</v>
      </c>
      <c r="M1516">
        <f t="shared" si="140"/>
        <v>348</v>
      </c>
      <c r="N1516">
        <f t="shared" si="141"/>
        <v>1.9918022429883486E-3</v>
      </c>
      <c r="O1516" t="str">
        <f t="shared" si="142"/>
        <v>IR-197348</v>
      </c>
      <c r="P1516" t="str">
        <f t="shared" si="143"/>
        <v/>
      </c>
    </row>
    <row r="1517" spans="1:16" x14ac:dyDescent="0.25">
      <c r="A1517">
        <v>77</v>
      </c>
      <c r="B1517">
        <v>120</v>
      </c>
      <c r="C1517" t="s">
        <v>2048</v>
      </c>
      <c r="D1517">
        <v>0.115</v>
      </c>
      <c r="E1517">
        <v>8.9</v>
      </c>
      <c r="F1517" t="s">
        <v>43</v>
      </c>
      <c r="G1517">
        <v>0.3</v>
      </c>
      <c r="H1517" t="s">
        <v>77</v>
      </c>
      <c r="I1517">
        <v>0.25</v>
      </c>
      <c r="J1517">
        <v>0.25</v>
      </c>
      <c r="K1517">
        <f t="shared" si="138"/>
        <v>197</v>
      </c>
      <c r="L1517" t="str">
        <f t="shared" si="139"/>
        <v>IR-197M</v>
      </c>
      <c r="M1517">
        <f t="shared" si="140"/>
        <v>534</v>
      </c>
      <c r="N1517">
        <f t="shared" si="141"/>
        <v>1.2980284280148789E-3</v>
      </c>
      <c r="O1517" t="str">
        <f t="shared" si="142"/>
        <v>IR-197M534</v>
      </c>
      <c r="P1517" t="str">
        <f t="shared" si="143"/>
        <v/>
      </c>
    </row>
    <row r="1518" spans="1:16" x14ac:dyDescent="0.25">
      <c r="A1518">
        <v>77</v>
      </c>
      <c r="B1518">
        <v>121</v>
      </c>
      <c r="C1518" t="s">
        <v>2046</v>
      </c>
      <c r="D1518">
        <v>0</v>
      </c>
      <c r="E1518">
        <v>9.1</v>
      </c>
      <c r="F1518" t="s">
        <v>11</v>
      </c>
      <c r="G1518">
        <v>0.3</v>
      </c>
      <c r="H1518" t="s">
        <v>12</v>
      </c>
      <c r="I1518">
        <v>100</v>
      </c>
      <c r="K1518">
        <f t="shared" si="138"/>
        <v>198</v>
      </c>
      <c r="L1518" t="str">
        <f t="shared" si="139"/>
        <v>IR-198</v>
      </c>
      <c r="M1518">
        <f t="shared" si="140"/>
        <v>9.1</v>
      </c>
      <c r="N1518">
        <f t="shared" si="141"/>
        <v>7.6170019841752229E-2</v>
      </c>
      <c r="O1518" t="str">
        <f t="shared" si="142"/>
        <v>IR-1989.1</v>
      </c>
      <c r="P1518" t="str">
        <f t="shared" si="143"/>
        <v/>
      </c>
    </row>
    <row r="1519" spans="1:16" x14ac:dyDescent="0.25">
      <c r="A1519">
        <v>77</v>
      </c>
      <c r="B1519">
        <v>122</v>
      </c>
      <c r="C1519" t="s">
        <v>2047</v>
      </c>
      <c r="D1519">
        <v>0</v>
      </c>
      <c r="E1519">
        <v>6</v>
      </c>
      <c r="F1519" t="s">
        <v>11</v>
      </c>
      <c r="G1519">
        <v>4</v>
      </c>
      <c r="H1519" t="s">
        <v>12</v>
      </c>
      <c r="I1519">
        <v>100</v>
      </c>
      <c r="K1519">
        <f t="shared" si="138"/>
        <v>199</v>
      </c>
      <c r="L1519" t="str">
        <f t="shared" si="139"/>
        <v>IR-199</v>
      </c>
      <c r="M1519">
        <f t="shared" si="140"/>
        <v>6</v>
      </c>
      <c r="N1519">
        <f t="shared" si="141"/>
        <v>0.11552453009332421</v>
      </c>
      <c r="O1519" t="str">
        <f t="shared" si="142"/>
        <v>IR-1996</v>
      </c>
      <c r="P1519" t="str">
        <f t="shared" si="143"/>
        <v/>
      </c>
    </row>
    <row r="1520" spans="1:16" x14ac:dyDescent="0.25">
      <c r="A1520">
        <v>77</v>
      </c>
      <c r="B1520">
        <v>123</v>
      </c>
      <c r="C1520" t="s">
        <v>2044</v>
      </c>
      <c r="D1520">
        <v>0</v>
      </c>
      <c r="E1520">
        <v>43</v>
      </c>
      <c r="F1520" t="s">
        <v>11</v>
      </c>
      <c r="G1520">
        <v>6</v>
      </c>
      <c r="H1520" t="s">
        <v>12</v>
      </c>
      <c r="I1520">
        <v>100</v>
      </c>
      <c r="K1520">
        <f t="shared" si="138"/>
        <v>200</v>
      </c>
      <c r="L1520" t="str">
        <f t="shared" si="139"/>
        <v>IR-200</v>
      </c>
      <c r="M1520">
        <f t="shared" si="140"/>
        <v>43</v>
      </c>
      <c r="N1520">
        <f t="shared" si="141"/>
        <v>1.6119701873487099E-2</v>
      </c>
      <c r="O1520" t="str">
        <f t="shared" si="142"/>
        <v>IR-20043</v>
      </c>
      <c r="P1520" t="str">
        <f t="shared" si="143"/>
        <v/>
      </c>
    </row>
    <row r="1521" spans="1:16" x14ac:dyDescent="0.25">
      <c r="A1521">
        <v>77</v>
      </c>
      <c r="B1521">
        <v>124</v>
      </c>
      <c r="C1521" t="s">
        <v>2045</v>
      </c>
      <c r="D1521">
        <v>0</v>
      </c>
      <c r="E1521">
        <v>21</v>
      </c>
      <c r="F1521" t="s">
        <v>11</v>
      </c>
      <c r="G1521">
        <v>5</v>
      </c>
      <c r="H1521" t="s">
        <v>12</v>
      </c>
      <c r="I1521">
        <v>100</v>
      </c>
      <c r="K1521">
        <f t="shared" si="138"/>
        <v>201</v>
      </c>
      <c r="L1521" t="str">
        <f t="shared" si="139"/>
        <v>IR-201</v>
      </c>
      <c r="M1521">
        <f t="shared" si="140"/>
        <v>21</v>
      </c>
      <c r="N1521">
        <f t="shared" si="141"/>
        <v>3.3007008598092635E-2</v>
      </c>
      <c r="O1521" t="str">
        <f t="shared" si="142"/>
        <v>IR-20121</v>
      </c>
      <c r="P1521" t="str">
        <f t="shared" si="143"/>
        <v/>
      </c>
    </row>
    <row r="1522" spans="1:16" x14ac:dyDescent="0.25">
      <c r="A1522">
        <v>77</v>
      </c>
      <c r="B1522">
        <v>125</v>
      </c>
      <c r="C1522" t="s">
        <v>2049</v>
      </c>
      <c r="D1522">
        <v>0</v>
      </c>
      <c r="E1522">
        <v>11</v>
      </c>
      <c r="F1522" t="s">
        <v>11</v>
      </c>
      <c r="G1522">
        <v>3</v>
      </c>
      <c r="H1522" t="s">
        <v>12</v>
      </c>
      <c r="I1522">
        <v>100</v>
      </c>
      <c r="K1522">
        <f t="shared" si="138"/>
        <v>202</v>
      </c>
      <c r="L1522" t="str">
        <f t="shared" si="139"/>
        <v>IR-202</v>
      </c>
      <c r="M1522">
        <f t="shared" si="140"/>
        <v>11</v>
      </c>
      <c r="N1522">
        <f t="shared" si="141"/>
        <v>6.3013380050904122E-2</v>
      </c>
      <c r="O1522" t="str">
        <f t="shared" si="142"/>
        <v>IR-20211</v>
      </c>
      <c r="P1522" t="str">
        <f t="shared" si="143"/>
        <v/>
      </c>
    </row>
    <row r="1523" spans="1:16" x14ac:dyDescent="0.25">
      <c r="A1523">
        <v>19</v>
      </c>
      <c r="B1523">
        <v>16</v>
      </c>
      <c r="C1523" t="s">
        <v>254</v>
      </c>
      <c r="D1523">
        <v>0</v>
      </c>
      <c r="E1523">
        <v>178</v>
      </c>
      <c r="F1523" t="s">
        <v>17</v>
      </c>
      <c r="G1523">
        <v>8</v>
      </c>
      <c r="H1523" t="s">
        <v>36</v>
      </c>
      <c r="I1523">
        <v>100</v>
      </c>
      <c r="K1523">
        <f t="shared" si="138"/>
        <v>35</v>
      </c>
      <c r="L1523" t="str">
        <f t="shared" si="139"/>
        <v>K-35</v>
      </c>
      <c r="M1523">
        <f t="shared" si="140"/>
        <v>0.17799999999999999</v>
      </c>
      <c r="N1523">
        <f t="shared" si="141"/>
        <v>3.8940852840446367</v>
      </c>
      <c r="O1523" t="str">
        <f t="shared" si="142"/>
        <v>K-350.178</v>
      </c>
      <c r="P1523" t="str">
        <f t="shared" si="143"/>
        <v/>
      </c>
    </row>
    <row r="1524" spans="1:16" x14ac:dyDescent="0.25">
      <c r="A1524">
        <v>19</v>
      </c>
      <c r="B1524">
        <v>17</v>
      </c>
      <c r="C1524" t="s">
        <v>256</v>
      </c>
      <c r="D1524">
        <v>0</v>
      </c>
      <c r="E1524">
        <v>341</v>
      </c>
      <c r="F1524" t="s">
        <v>17</v>
      </c>
      <c r="G1524">
        <v>3</v>
      </c>
      <c r="H1524" t="s">
        <v>36</v>
      </c>
      <c r="I1524">
        <v>100</v>
      </c>
      <c r="K1524">
        <f t="shared" si="138"/>
        <v>36</v>
      </c>
      <c r="L1524" t="str">
        <f t="shared" si="139"/>
        <v>K-36</v>
      </c>
      <c r="M1524">
        <f t="shared" si="140"/>
        <v>0.34100000000000003</v>
      </c>
      <c r="N1524">
        <f t="shared" si="141"/>
        <v>2.0326896790614231</v>
      </c>
      <c r="O1524" t="str">
        <f t="shared" si="142"/>
        <v>K-360.341</v>
      </c>
      <c r="P1524" t="str">
        <f t="shared" si="143"/>
        <v/>
      </c>
    </row>
    <row r="1525" spans="1:16" x14ac:dyDescent="0.25">
      <c r="A1525">
        <v>19</v>
      </c>
      <c r="B1525">
        <v>18</v>
      </c>
      <c r="C1525" t="s">
        <v>255</v>
      </c>
      <c r="D1525">
        <v>0</v>
      </c>
      <c r="E1525">
        <v>1.23647</v>
      </c>
      <c r="F1525" t="s">
        <v>11</v>
      </c>
      <c r="G1525">
        <v>4.0999999999999999E-4</v>
      </c>
      <c r="H1525" t="s">
        <v>36</v>
      </c>
      <c r="I1525">
        <v>100</v>
      </c>
      <c r="K1525">
        <f t="shared" si="138"/>
        <v>37</v>
      </c>
      <c r="L1525" t="str">
        <f t="shared" si="139"/>
        <v>K-37</v>
      </c>
      <c r="M1525">
        <f t="shared" si="140"/>
        <v>1.23647</v>
      </c>
      <c r="N1525">
        <f t="shared" si="141"/>
        <v>0.56058552213959523</v>
      </c>
      <c r="O1525" t="str">
        <f t="shared" si="142"/>
        <v>K-371.23647</v>
      </c>
      <c r="P1525" t="str">
        <f t="shared" si="143"/>
        <v/>
      </c>
    </row>
    <row r="1526" spans="1:16" x14ac:dyDescent="0.25">
      <c r="A1526">
        <v>19</v>
      </c>
      <c r="B1526">
        <v>19</v>
      </c>
      <c r="C1526" t="s">
        <v>253</v>
      </c>
      <c r="D1526">
        <v>0</v>
      </c>
      <c r="E1526">
        <v>7.6449999999999996</v>
      </c>
      <c r="F1526" t="s">
        <v>43</v>
      </c>
      <c r="G1526">
        <v>0.02</v>
      </c>
      <c r="H1526" t="s">
        <v>36</v>
      </c>
      <c r="I1526">
        <v>100</v>
      </c>
      <c r="K1526">
        <f t="shared" si="138"/>
        <v>38</v>
      </c>
      <c r="L1526" t="str">
        <f t="shared" si="139"/>
        <v>K-38</v>
      </c>
      <c r="M1526">
        <f t="shared" si="140"/>
        <v>458.7</v>
      </c>
      <c r="N1526">
        <f t="shared" si="141"/>
        <v>1.5111122314365496E-3</v>
      </c>
      <c r="O1526" t="str">
        <f t="shared" si="142"/>
        <v>K-38458.7</v>
      </c>
      <c r="P1526" t="str">
        <f t="shared" si="143"/>
        <v/>
      </c>
    </row>
    <row r="1527" spans="1:16" x14ac:dyDescent="0.25">
      <c r="A1527">
        <v>19</v>
      </c>
      <c r="B1527">
        <v>19</v>
      </c>
      <c r="C1527" t="s">
        <v>253</v>
      </c>
      <c r="D1527">
        <v>0.13022</v>
      </c>
      <c r="E1527">
        <v>924.4</v>
      </c>
      <c r="F1527" t="s">
        <v>17</v>
      </c>
      <c r="G1527">
        <v>0.21</v>
      </c>
      <c r="H1527" t="s">
        <v>77</v>
      </c>
      <c r="I1527">
        <v>3.3000000000000002E-2</v>
      </c>
      <c r="J1527">
        <v>4.3E-3</v>
      </c>
      <c r="K1527">
        <f t="shared" si="138"/>
        <v>38</v>
      </c>
      <c r="L1527" t="str">
        <f t="shared" si="139"/>
        <v>K-38M</v>
      </c>
      <c r="M1527">
        <f t="shared" si="140"/>
        <v>0.9244</v>
      </c>
      <c r="N1527">
        <f t="shared" si="141"/>
        <v>0.74983468256160246</v>
      </c>
      <c r="O1527" t="str">
        <f t="shared" si="142"/>
        <v>K-38M0.9244</v>
      </c>
      <c r="P1527" t="str">
        <f t="shared" si="143"/>
        <v/>
      </c>
    </row>
    <row r="1528" spans="1:16" x14ac:dyDescent="0.25">
      <c r="A1528">
        <v>19</v>
      </c>
      <c r="B1528">
        <v>21</v>
      </c>
      <c r="C1528" t="s">
        <v>246</v>
      </c>
      <c r="D1528">
        <v>0</v>
      </c>
      <c r="E1528" s="1">
        <v>1250000000</v>
      </c>
      <c r="F1528" t="s">
        <v>14</v>
      </c>
      <c r="G1528" s="1">
        <v>3000000</v>
      </c>
      <c r="H1528" t="s">
        <v>12</v>
      </c>
      <c r="I1528">
        <v>89.28</v>
      </c>
      <c r="J1528">
        <v>0.11</v>
      </c>
      <c r="K1528">
        <f t="shared" si="138"/>
        <v>40</v>
      </c>
      <c r="L1528" t="str">
        <f t="shared" si="139"/>
        <v>K-40</v>
      </c>
      <c r="M1528">
        <f t="shared" si="140"/>
        <v>3.9447E+16</v>
      </c>
      <c r="N1528">
        <f t="shared" si="141"/>
        <v>1.7571606980504102E-17</v>
      </c>
      <c r="O1528" t="str">
        <f t="shared" si="142"/>
        <v>K-4039447000000000000</v>
      </c>
      <c r="P1528" t="str">
        <f t="shared" si="143"/>
        <v/>
      </c>
    </row>
    <row r="1529" spans="1:16" x14ac:dyDescent="0.25">
      <c r="A1529">
        <v>19</v>
      </c>
      <c r="B1529">
        <v>23</v>
      </c>
      <c r="C1529" t="s">
        <v>243</v>
      </c>
      <c r="D1529">
        <v>0</v>
      </c>
      <c r="E1529">
        <v>12.359</v>
      </c>
      <c r="F1529" t="s">
        <v>109</v>
      </c>
      <c r="G1529">
        <v>4.0000000000000001E-3</v>
      </c>
      <c r="H1529" t="s">
        <v>12</v>
      </c>
      <c r="I1529">
        <v>100</v>
      </c>
      <c r="K1529">
        <f t="shared" si="138"/>
        <v>42</v>
      </c>
      <c r="L1529" t="str">
        <f t="shared" si="139"/>
        <v>K-42</v>
      </c>
      <c r="M1529">
        <f t="shared" si="140"/>
        <v>44492.4</v>
      </c>
      <c r="N1529">
        <f t="shared" si="141"/>
        <v>1.5579001819635382E-5</v>
      </c>
      <c r="O1529" t="str">
        <f t="shared" si="142"/>
        <v>K-4244492.4</v>
      </c>
      <c r="P1529" t="str">
        <f t="shared" si="143"/>
        <v/>
      </c>
    </row>
    <row r="1530" spans="1:16" x14ac:dyDescent="0.25">
      <c r="A1530">
        <v>19</v>
      </c>
      <c r="B1530">
        <v>24</v>
      </c>
      <c r="C1530" t="s">
        <v>245</v>
      </c>
      <c r="D1530">
        <v>0</v>
      </c>
      <c r="E1530">
        <v>22.28</v>
      </c>
      <c r="F1530" t="s">
        <v>109</v>
      </c>
      <c r="G1530">
        <v>0.11</v>
      </c>
      <c r="H1530" t="s">
        <v>12</v>
      </c>
      <c r="I1530">
        <v>100</v>
      </c>
      <c r="K1530">
        <f t="shared" si="138"/>
        <v>43</v>
      </c>
      <c r="L1530" t="str">
        <f t="shared" si="139"/>
        <v>K-43</v>
      </c>
      <c r="M1530">
        <f t="shared" si="140"/>
        <v>80208</v>
      </c>
      <c r="N1530">
        <f t="shared" si="141"/>
        <v>8.6418708926783523E-6</v>
      </c>
      <c r="O1530" t="str">
        <f t="shared" si="142"/>
        <v>K-4380208</v>
      </c>
      <c r="P1530" t="str">
        <f t="shared" si="143"/>
        <v/>
      </c>
    </row>
    <row r="1531" spans="1:16" x14ac:dyDescent="0.25">
      <c r="A1531">
        <v>19</v>
      </c>
      <c r="B1531">
        <v>25</v>
      </c>
      <c r="C1531" t="s">
        <v>244</v>
      </c>
      <c r="D1531">
        <v>0</v>
      </c>
      <c r="E1531">
        <v>22.13</v>
      </c>
      <c r="F1531" t="s">
        <v>43</v>
      </c>
      <c r="G1531">
        <v>0.19</v>
      </c>
      <c r="H1531" t="s">
        <v>12</v>
      </c>
      <c r="I1531">
        <v>100</v>
      </c>
      <c r="K1531">
        <f t="shared" si="138"/>
        <v>44</v>
      </c>
      <c r="L1531" t="str">
        <f t="shared" si="139"/>
        <v>K-44</v>
      </c>
      <c r="M1531">
        <f t="shared" si="140"/>
        <v>1327.8</v>
      </c>
      <c r="N1531">
        <f t="shared" si="141"/>
        <v>5.2202679662595669E-4</v>
      </c>
      <c r="O1531" t="str">
        <f t="shared" si="142"/>
        <v>K-441327.8</v>
      </c>
      <c r="P1531" t="str">
        <f t="shared" si="143"/>
        <v/>
      </c>
    </row>
    <row r="1532" spans="1:16" x14ac:dyDescent="0.25">
      <c r="A1532">
        <v>19</v>
      </c>
      <c r="B1532">
        <v>26</v>
      </c>
      <c r="C1532" t="s">
        <v>240</v>
      </c>
      <c r="D1532">
        <v>0</v>
      </c>
      <c r="E1532">
        <v>17.79</v>
      </c>
      <c r="F1532" t="s">
        <v>43</v>
      </c>
      <c r="G1532">
        <v>0.43</v>
      </c>
      <c r="H1532" t="s">
        <v>12</v>
      </c>
      <c r="I1532">
        <v>100</v>
      </c>
      <c r="K1532">
        <f t="shared" si="138"/>
        <v>45</v>
      </c>
      <c r="L1532" t="str">
        <f t="shared" si="139"/>
        <v>K-45</v>
      </c>
      <c r="M1532">
        <f t="shared" si="140"/>
        <v>1067.3999999999999</v>
      </c>
      <c r="N1532">
        <f t="shared" si="141"/>
        <v>6.4937903368928742E-4</v>
      </c>
      <c r="O1532" t="str">
        <f t="shared" si="142"/>
        <v>K-451067.4</v>
      </c>
      <c r="P1532" t="str">
        <f t="shared" si="143"/>
        <v/>
      </c>
    </row>
    <row r="1533" spans="1:16" x14ac:dyDescent="0.25">
      <c r="A1533">
        <v>19</v>
      </c>
      <c r="B1533">
        <v>27</v>
      </c>
      <c r="C1533" t="s">
        <v>239</v>
      </c>
      <c r="D1533">
        <v>0</v>
      </c>
      <c r="E1533">
        <v>96.31</v>
      </c>
      <c r="F1533" t="s">
        <v>11</v>
      </c>
      <c r="G1533">
        <v>7.8E-2</v>
      </c>
      <c r="H1533" t="s">
        <v>12</v>
      </c>
      <c r="I1533">
        <v>100</v>
      </c>
      <c r="K1533">
        <f t="shared" si="138"/>
        <v>46</v>
      </c>
      <c r="L1533" t="str">
        <f t="shared" si="139"/>
        <v>K-46</v>
      </c>
      <c r="M1533">
        <f t="shared" si="140"/>
        <v>96.31</v>
      </c>
      <c r="N1533">
        <f t="shared" si="141"/>
        <v>7.1970426805102825E-3</v>
      </c>
      <c r="O1533" t="str">
        <f t="shared" si="142"/>
        <v>K-4696.31</v>
      </c>
      <c r="P1533" t="str">
        <f t="shared" si="143"/>
        <v/>
      </c>
    </row>
    <row r="1534" spans="1:16" x14ac:dyDescent="0.25">
      <c r="A1534">
        <v>19</v>
      </c>
      <c r="B1534">
        <v>28</v>
      </c>
      <c r="C1534" t="s">
        <v>242</v>
      </c>
      <c r="D1534">
        <v>0</v>
      </c>
      <c r="E1534">
        <v>17.38</v>
      </c>
      <c r="F1534" t="s">
        <v>11</v>
      </c>
      <c r="G1534">
        <v>0.03</v>
      </c>
      <c r="H1534" t="s">
        <v>12</v>
      </c>
      <c r="I1534">
        <v>100</v>
      </c>
      <c r="K1534">
        <f t="shared" si="138"/>
        <v>47</v>
      </c>
      <c r="L1534" t="str">
        <f t="shared" si="139"/>
        <v>K-47</v>
      </c>
      <c r="M1534">
        <f t="shared" si="140"/>
        <v>17.38</v>
      </c>
      <c r="N1534">
        <f t="shared" si="141"/>
        <v>3.9881886108167168E-2</v>
      </c>
      <c r="O1534" t="str">
        <f t="shared" si="142"/>
        <v>K-4717.38</v>
      </c>
      <c r="P1534" t="str">
        <f t="shared" si="143"/>
        <v/>
      </c>
    </row>
    <row r="1535" spans="1:16" x14ac:dyDescent="0.25">
      <c r="A1535">
        <v>19</v>
      </c>
      <c r="B1535">
        <v>29</v>
      </c>
      <c r="C1535" t="s">
        <v>241</v>
      </c>
      <c r="D1535">
        <v>0</v>
      </c>
      <c r="E1535">
        <v>6.8</v>
      </c>
      <c r="F1535" t="s">
        <v>11</v>
      </c>
      <c r="G1535">
        <v>0.2</v>
      </c>
      <c r="H1535" t="s">
        <v>12</v>
      </c>
      <c r="I1535">
        <v>100</v>
      </c>
      <c r="K1535">
        <f t="shared" si="138"/>
        <v>48</v>
      </c>
      <c r="L1535" t="str">
        <f t="shared" si="139"/>
        <v>K-48</v>
      </c>
      <c r="M1535">
        <f t="shared" si="140"/>
        <v>6.8</v>
      </c>
      <c r="N1535">
        <f t="shared" si="141"/>
        <v>0.10193340890587431</v>
      </c>
      <c r="O1535" t="str">
        <f t="shared" si="142"/>
        <v>K-486.8</v>
      </c>
      <c r="P1535" t="str">
        <f t="shared" si="143"/>
        <v/>
      </c>
    </row>
    <row r="1536" spans="1:16" x14ac:dyDescent="0.25">
      <c r="A1536">
        <v>19</v>
      </c>
      <c r="B1536">
        <v>30</v>
      </c>
      <c r="C1536" t="s">
        <v>250</v>
      </c>
      <c r="D1536">
        <v>0</v>
      </c>
      <c r="E1536">
        <v>1.26</v>
      </c>
      <c r="F1536" t="s">
        <v>11</v>
      </c>
      <c r="G1536">
        <v>0.05</v>
      </c>
      <c r="H1536" t="s">
        <v>12</v>
      </c>
      <c r="I1536">
        <v>100</v>
      </c>
      <c r="K1536">
        <f t="shared" si="138"/>
        <v>49</v>
      </c>
      <c r="L1536" t="str">
        <f t="shared" si="139"/>
        <v>K-49</v>
      </c>
      <c r="M1536">
        <f t="shared" si="140"/>
        <v>1.26</v>
      </c>
      <c r="N1536">
        <f t="shared" si="141"/>
        <v>0.55011680996821055</v>
      </c>
      <c r="O1536" t="str">
        <f t="shared" si="142"/>
        <v>K-491.26</v>
      </c>
      <c r="P1536" t="str">
        <f t="shared" si="143"/>
        <v/>
      </c>
    </row>
    <row r="1537" spans="1:16" x14ac:dyDescent="0.25">
      <c r="A1537">
        <v>19</v>
      </c>
      <c r="B1537">
        <v>31</v>
      </c>
      <c r="C1537" t="s">
        <v>252</v>
      </c>
      <c r="D1537">
        <v>0</v>
      </c>
      <c r="E1537">
        <v>472</v>
      </c>
      <c r="F1537" t="s">
        <v>17</v>
      </c>
      <c r="G1537">
        <v>4</v>
      </c>
      <c r="H1537" t="s">
        <v>12</v>
      </c>
      <c r="I1537">
        <v>100</v>
      </c>
      <c r="K1537">
        <f t="shared" si="138"/>
        <v>50</v>
      </c>
      <c r="L1537" t="str">
        <f t="shared" si="139"/>
        <v>K-50</v>
      </c>
      <c r="M1537">
        <f t="shared" si="140"/>
        <v>0.47200000000000003</v>
      </c>
      <c r="N1537">
        <f t="shared" si="141"/>
        <v>1.4685321622032739</v>
      </c>
      <c r="O1537" t="str">
        <f t="shared" si="142"/>
        <v>K-500.472</v>
      </c>
      <c r="P1537" t="str">
        <f t="shared" si="143"/>
        <v/>
      </c>
    </row>
    <row r="1538" spans="1:16" x14ac:dyDescent="0.25">
      <c r="A1538">
        <v>19</v>
      </c>
      <c r="B1538">
        <v>32</v>
      </c>
      <c r="C1538" t="s">
        <v>251</v>
      </c>
      <c r="D1538">
        <v>0</v>
      </c>
      <c r="E1538">
        <v>365</v>
      </c>
      <c r="F1538" t="s">
        <v>17</v>
      </c>
      <c r="G1538">
        <v>5</v>
      </c>
      <c r="H1538" t="s">
        <v>12</v>
      </c>
      <c r="I1538">
        <v>100</v>
      </c>
      <c r="K1538">
        <f t="shared" ref="K1538:K1601" si="144">A1538+B1538</f>
        <v>51</v>
      </c>
      <c r="L1538" t="str">
        <f t="shared" ref="L1538:L1601" si="145">UPPER(SUBSTITUTE(C1538,K1538,""))&amp;"-"&amp;K1538&amp;IF(H1538="IT","M","")</f>
        <v>K-51</v>
      </c>
      <c r="M1538">
        <f t="shared" ref="M1538:M1601" si="146">E1538*VLOOKUP(F1538,_TimeConvert,2,FALSE)</f>
        <v>0.36499999999999999</v>
      </c>
      <c r="N1538">
        <f t="shared" ref="N1538:N1601" si="147">LN(2)/M1538</f>
        <v>1.8990333713971104</v>
      </c>
      <c r="O1538" t="str">
        <f t="shared" ref="O1538:O1601" si="148">L1538&amp;M1538</f>
        <v>K-510.365</v>
      </c>
      <c r="P1538" t="str">
        <f t="shared" ref="P1538:P1601" si="149">IF(AND(RIGHT(L1539,1)="M",M1538=M1539),"Delete","")</f>
        <v/>
      </c>
    </row>
    <row r="1539" spans="1:16" x14ac:dyDescent="0.25">
      <c r="A1539">
        <v>19</v>
      </c>
      <c r="B1539">
        <v>33</v>
      </c>
      <c r="C1539" t="s">
        <v>248</v>
      </c>
      <c r="D1539">
        <v>0</v>
      </c>
      <c r="E1539">
        <v>110</v>
      </c>
      <c r="F1539" t="s">
        <v>17</v>
      </c>
      <c r="G1539">
        <v>4</v>
      </c>
      <c r="H1539" t="s">
        <v>12</v>
      </c>
      <c r="I1539">
        <v>100</v>
      </c>
      <c r="K1539">
        <f t="shared" si="144"/>
        <v>52</v>
      </c>
      <c r="L1539" t="str">
        <f t="shared" si="145"/>
        <v>K-52</v>
      </c>
      <c r="M1539">
        <f t="shared" si="146"/>
        <v>0.11</v>
      </c>
      <c r="N1539">
        <f t="shared" si="147"/>
        <v>6.301338005090412</v>
      </c>
      <c r="O1539" t="str">
        <f t="shared" si="148"/>
        <v>K-520.11</v>
      </c>
      <c r="P1539" t="str">
        <f t="shared" si="149"/>
        <v/>
      </c>
    </row>
    <row r="1540" spans="1:16" x14ac:dyDescent="0.25">
      <c r="A1540">
        <v>19</v>
      </c>
      <c r="B1540">
        <v>34</v>
      </c>
      <c r="C1540" t="s">
        <v>247</v>
      </c>
      <c r="D1540">
        <v>0</v>
      </c>
      <c r="E1540">
        <v>30</v>
      </c>
      <c r="F1540" t="s">
        <v>17</v>
      </c>
      <c r="G1540">
        <v>5</v>
      </c>
      <c r="H1540" t="s">
        <v>12</v>
      </c>
      <c r="I1540">
        <v>100</v>
      </c>
      <c r="K1540">
        <f t="shared" si="144"/>
        <v>53</v>
      </c>
      <c r="L1540" t="str">
        <f t="shared" si="145"/>
        <v>K-53</v>
      </c>
      <c r="M1540">
        <f t="shared" si="146"/>
        <v>0.03</v>
      </c>
      <c r="N1540">
        <f t="shared" si="147"/>
        <v>23.104906018664845</v>
      </c>
      <c r="O1540" t="str">
        <f t="shared" si="148"/>
        <v>K-530.03</v>
      </c>
      <c r="P1540" t="str">
        <f t="shared" si="149"/>
        <v/>
      </c>
    </row>
    <row r="1541" spans="1:16" x14ac:dyDescent="0.25">
      <c r="A1541">
        <v>19</v>
      </c>
      <c r="B1541">
        <v>35</v>
      </c>
      <c r="C1541" t="s">
        <v>249</v>
      </c>
      <c r="D1541">
        <v>0</v>
      </c>
      <c r="E1541">
        <v>10</v>
      </c>
      <c r="F1541" t="s">
        <v>17</v>
      </c>
      <c r="G1541">
        <v>5</v>
      </c>
      <c r="H1541" t="s">
        <v>12</v>
      </c>
      <c r="I1541">
        <v>100</v>
      </c>
      <c r="K1541">
        <f t="shared" si="144"/>
        <v>54</v>
      </c>
      <c r="L1541" t="str">
        <f t="shared" si="145"/>
        <v>K-54</v>
      </c>
      <c r="M1541">
        <f t="shared" si="146"/>
        <v>0.01</v>
      </c>
      <c r="N1541">
        <f t="shared" si="147"/>
        <v>69.314718055994533</v>
      </c>
      <c r="O1541" t="str">
        <f t="shared" si="148"/>
        <v>K-540.01</v>
      </c>
      <c r="P1541" t="str">
        <f t="shared" si="149"/>
        <v/>
      </c>
    </row>
    <row r="1542" spans="1:16" x14ac:dyDescent="0.25">
      <c r="A1542">
        <v>36</v>
      </c>
      <c r="B1542">
        <v>64</v>
      </c>
      <c r="C1542" t="s">
        <v>642</v>
      </c>
      <c r="D1542">
        <v>0</v>
      </c>
      <c r="E1542">
        <v>7</v>
      </c>
      <c r="F1542" t="s">
        <v>17</v>
      </c>
      <c r="G1542">
        <f>11-3</f>
        <v>8</v>
      </c>
      <c r="H1542" t="s">
        <v>12</v>
      </c>
      <c r="I1542">
        <v>100</v>
      </c>
      <c r="K1542">
        <f t="shared" si="144"/>
        <v>100</v>
      </c>
      <c r="L1542" t="str">
        <f t="shared" si="145"/>
        <v>KR-100</v>
      </c>
      <c r="M1542">
        <f t="shared" si="146"/>
        <v>7.0000000000000001E-3</v>
      </c>
      <c r="N1542">
        <f t="shared" si="147"/>
        <v>99.02102579427789</v>
      </c>
      <c r="O1542" t="str">
        <f t="shared" si="148"/>
        <v>KR-1000.007</v>
      </c>
      <c r="P1542" t="str">
        <f t="shared" si="149"/>
        <v/>
      </c>
    </row>
    <row r="1543" spans="1:16" x14ac:dyDescent="0.25">
      <c r="A1543">
        <v>36</v>
      </c>
      <c r="B1543">
        <v>31</v>
      </c>
      <c r="C1543" t="s">
        <v>662</v>
      </c>
      <c r="D1543">
        <v>0</v>
      </c>
      <c r="E1543">
        <v>7.4</v>
      </c>
      <c r="F1543" t="s">
        <v>17</v>
      </c>
      <c r="G1543">
        <v>3</v>
      </c>
      <c r="H1543" t="s">
        <v>23</v>
      </c>
      <c r="I1543">
        <v>37</v>
      </c>
      <c r="J1543">
        <v>14</v>
      </c>
      <c r="K1543">
        <f t="shared" si="144"/>
        <v>67</v>
      </c>
      <c r="L1543" t="str">
        <f t="shared" si="145"/>
        <v>KR-67</v>
      </c>
      <c r="M1543">
        <f t="shared" si="146"/>
        <v>7.4000000000000003E-3</v>
      </c>
      <c r="N1543">
        <f t="shared" si="147"/>
        <v>93.668537913506114</v>
      </c>
      <c r="O1543" t="str">
        <f t="shared" si="148"/>
        <v>KR-670.0074</v>
      </c>
      <c r="P1543" t="str">
        <f t="shared" si="149"/>
        <v/>
      </c>
    </row>
    <row r="1544" spans="1:16" x14ac:dyDescent="0.25">
      <c r="A1544">
        <v>36</v>
      </c>
      <c r="B1544">
        <v>32</v>
      </c>
      <c r="C1544" t="s">
        <v>670</v>
      </c>
      <c r="D1544">
        <v>0</v>
      </c>
      <c r="E1544">
        <v>21.6</v>
      </c>
      <c r="F1544" t="s">
        <v>17</v>
      </c>
      <c r="G1544">
        <v>3.3</v>
      </c>
      <c r="H1544" t="s">
        <v>36</v>
      </c>
      <c r="I1544">
        <v>100</v>
      </c>
      <c r="K1544">
        <f t="shared" si="144"/>
        <v>68</v>
      </c>
      <c r="L1544" t="str">
        <f t="shared" si="145"/>
        <v>KR-68</v>
      </c>
      <c r="M1544">
        <f t="shared" si="146"/>
        <v>2.1600000000000001E-2</v>
      </c>
      <c r="N1544">
        <f t="shared" si="147"/>
        <v>32.090147248145612</v>
      </c>
      <c r="O1544" t="str">
        <f t="shared" si="148"/>
        <v>KR-680.0216</v>
      </c>
      <c r="P1544" t="str">
        <f t="shared" si="149"/>
        <v/>
      </c>
    </row>
    <row r="1545" spans="1:16" x14ac:dyDescent="0.25">
      <c r="A1545">
        <v>36</v>
      </c>
      <c r="B1545">
        <v>33</v>
      </c>
      <c r="C1545" t="s">
        <v>669</v>
      </c>
      <c r="D1545">
        <v>0</v>
      </c>
      <c r="E1545">
        <v>27.9</v>
      </c>
      <c r="F1545" t="s">
        <v>17</v>
      </c>
      <c r="G1545">
        <v>0.8</v>
      </c>
      <c r="H1545" t="s">
        <v>36</v>
      </c>
      <c r="I1545">
        <v>100</v>
      </c>
      <c r="K1545">
        <f t="shared" si="144"/>
        <v>69</v>
      </c>
      <c r="L1545" t="str">
        <f t="shared" si="145"/>
        <v>KR-69</v>
      </c>
      <c r="M1545">
        <f t="shared" si="146"/>
        <v>2.7899999999999998E-2</v>
      </c>
      <c r="N1545">
        <f t="shared" si="147"/>
        <v>24.843984966306284</v>
      </c>
      <c r="O1545" t="str">
        <f t="shared" si="148"/>
        <v>KR-690.0279</v>
      </c>
      <c r="P1545" t="str">
        <f t="shared" si="149"/>
        <v/>
      </c>
    </row>
    <row r="1546" spans="1:16" x14ac:dyDescent="0.25">
      <c r="A1546">
        <v>36</v>
      </c>
      <c r="B1546">
        <v>34</v>
      </c>
      <c r="C1546" t="s">
        <v>668</v>
      </c>
      <c r="D1546">
        <v>0</v>
      </c>
      <c r="E1546">
        <v>45.19</v>
      </c>
      <c r="F1546" t="s">
        <v>17</v>
      </c>
      <c r="G1546">
        <v>0.14000000000000001</v>
      </c>
      <c r="H1546" t="s">
        <v>36</v>
      </c>
      <c r="I1546">
        <v>100</v>
      </c>
      <c r="K1546">
        <f t="shared" si="144"/>
        <v>70</v>
      </c>
      <c r="L1546" t="str">
        <f t="shared" si="145"/>
        <v>KR-70</v>
      </c>
      <c r="M1546">
        <f t="shared" si="146"/>
        <v>4.5190000000000001E-2</v>
      </c>
      <c r="N1546">
        <f t="shared" si="147"/>
        <v>15.338508089399099</v>
      </c>
      <c r="O1546" t="str">
        <f t="shared" si="148"/>
        <v>KR-700.04519</v>
      </c>
      <c r="P1546" t="str">
        <f t="shared" si="149"/>
        <v/>
      </c>
    </row>
    <row r="1547" spans="1:16" x14ac:dyDescent="0.25">
      <c r="A1547">
        <v>36</v>
      </c>
      <c r="B1547">
        <v>35</v>
      </c>
      <c r="C1547" t="s">
        <v>667</v>
      </c>
      <c r="D1547">
        <v>0</v>
      </c>
      <c r="E1547">
        <v>95</v>
      </c>
      <c r="F1547" t="s">
        <v>17</v>
      </c>
      <c r="G1547">
        <v>0.4</v>
      </c>
      <c r="H1547" t="s">
        <v>36</v>
      </c>
      <c r="I1547">
        <v>100</v>
      </c>
      <c r="K1547">
        <f t="shared" si="144"/>
        <v>71</v>
      </c>
      <c r="L1547" t="str">
        <f t="shared" si="145"/>
        <v>KR-71</v>
      </c>
      <c r="M1547">
        <f t="shared" si="146"/>
        <v>9.5000000000000001E-2</v>
      </c>
      <c r="N1547">
        <f t="shared" si="147"/>
        <v>7.2962861111573183</v>
      </c>
      <c r="O1547" t="str">
        <f t="shared" si="148"/>
        <v>KR-710.095</v>
      </c>
      <c r="P1547" t="str">
        <f t="shared" si="149"/>
        <v/>
      </c>
    </row>
    <row r="1548" spans="1:16" x14ac:dyDescent="0.25">
      <c r="A1548">
        <v>36</v>
      </c>
      <c r="B1548">
        <v>36</v>
      </c>
      <c r="C1548" t="s">
        <v>666</v>
      </c>
      <c r="D1548">
        <v>0</v>
      </c>
      <c r="E1548">
        <v>17.100000000000001</v>
      </c>
      <c r="F1548" t="s">
        <v>11</v>
      </c>
      <c r="G1548">
        <v>0.2</v>
      </c>
      <c r="H1548" t="s">
        <v>36</v>
      </c>
      <c r="I1548">
        <v>100</v>
      </c>
      <c r="K1548">
        <f t="shared" si="144"/>
        <v>72</v>
      </c>
      <c r="L1548" t="str">
        <f t="shared" si="145"/>
        <v>KR-72</v>
      </c>
      <c r="M1548">
        <f t="shared" si="146"/>
        <v>17.100000000000001</v>
      </c>
      <c r="N1548">
        <f t="shared" si="147"/>
        <v>4.0534922839762878E-2</v>
      </c>
      <c r="O1548" t="str">
        <f t="shared" si="148"/>
        <v>KR-7217.1</v>
      </c>
      <c r="P1548" t="str">
        <f t="shared" si="149"/>
        <v/>
      </c>
    </row>
    <row r="1549" spans="1:16" x14ac:dyDescent="0.25">
      <c r="A1549">
        <v>36</v>
      </c>
      <c r="B1549">
        <v>37</v>
      </c>
      <c r="C1549" t="s">
        <v>665</v>
      </c>
      <c r="D1549">
        <v>0</v>
      </c>
      <c r="E1549">
        <v>27.3</v>
      </c>
      <c r="F1549" t="s">
        <v>11</v>
      </c>
      <c r="G1549">
        <v>1</v>
      </c>
      <c r="H1549" t="s">
        <v>36</v>
      </c>
      <c r="I1549">
        <v>100</v>
      </c>
      <c r="K1549">
        <f t="shared" si="144"/>
        <v>73</v>
      </c>
      <c r="L1549" t="str">
        <f t="shared" si="145"/>
        <v>KR-73</v>
      </c>
      <c r="M1549">
        <f t="shared" si="146"/>
        <v>27.3</v>
      </c>
      <c r="N1549">
        <f t="shared" si="147"/>
        <v>2.539000661391741E-2</v>
      </c>
      <c r="O1549" t="str">
        <f t="shared" si="148"/>
        <v>KR-7327.3</v>
      </c>
      <c r="P1549" t="str">
        <f t="shared" si="149"/>
        <v/>
      </c>
    </row>
    <row r="1550" spans="1:16" x14ac:dyDescent="0.25">
      <c r="A1550">
        <v>36</v>
      </c>
      <c r="B1550">
        <v>38</v>
      </c>
      <c r="C1550" t="s">
        <v>664</v>
      </c>
      <c r="D1550">
        <v>0</v>
      </c>
      <c r="E1550">
        <v>11.5</v>
      </c>
      <c r="F1550" t="s">
        <v>43</v>
      </c>
      <c r="G1550">
        <v>0.1</v>
      </c>
      <c r="H1550" t="s">
        <v>36</v>
      </c>
      <c r="I1550">
        <v>100</v>
      </c>
      <c r="K1550">
        <f t="shared" si="144"/>
        <v>74</v>
      </c>
      <c r="L1550" t="str">
        <f t="shared" si="145"/>
        <v>KR-74</v>
      </c>
      <c r="M1550">
        <f t="shared" si="146"/>
        <v>690</v>
      </c>
      <c r="N1550">
        <f t="shared" si="147"/>
        <v>1.0045611312462974E-3</v>
      </c>
      <c r="O1550" t="str">
        <f t="shared" si="148"/>
        <v>KR-74690</v>
      </c>
      <c r="P1550" t="str">
        <f t="shared" si="149"/>
        <v/>
      </c>
    </row>
    <row r="1551" spans="1:16" x14ac:dyDescent="0.25">
      <c r="A1551">
        <v>36</v>
      </c>
      <c r="B1551">
        <v>39</v>
      </c>
      <c r="C1551" t="s">
        <v>663</v>
      </c>
      <c r="D1551">
        <v>0</v>
      </c>
      <c r="E1551">
        <v>4.55</v>
      </c>
      <c r="F1551" t="s">
        <v>43</v>
      </c>
      <c r="G1551">
        <v>0.09</v>
      </c>
      <c r="H1551" t="s">
        <v>36</v>
      </c>
      <c r="I1551">
        <v>100</v>
      </c>
      <c r="K1551">
        <f t="shared" si="144"/>
        <v>75</v>
      </c>
      <c r="L1551" t="str">
        <f t="shared" si="145"/>
        <v>KR-75</v>
      </c>
      <c r="M1551">
        <f t="shared" si="146"/>
        <v>273</v>
      </c>
      <c r="N1551">
        <f t="shared" si="147"/>
        <v>2.5390006613917409E-3</v>
      </c>
      <c r="O1551" t="str">
        <f t="shared" si="148"/>
        <v>KR-75273</v>
      </c>
      <c r="P1551" t="str">
        <f t="shared" si="149"/>
        <v/>
      </c>
    </row>
    <row r="1552" spans="1:16" x14ac:dyDescent="0.25">
      <c r="A1552">
        <v>36</v>
      </c>
      <c r="B1552">
        <v>40</v>
      </c>
      <c r="C1552" t="s">
        <v>657</v>
      </c>
      <c r="D1552">
        <v>0</v>
      </c>
      <c r="E1552">
        <v>14.8</v>
      </c>
      <c r="F1552" t="s">
        <v>109</v>
      </c>
      <c r="G1552">
        <v>0.1</v>
      </c>
      <c r="H1552" t="s">
        <v>36</v>
      </c>
      <c r="I1552">
        <v>100</v>
      </c>
      <c r="K1552">
        <f t="shared" si="144"/>
        <v>76</v>
      </c>
      <c r="L1552" t="str">
        <f t="shared" si="145"/>
        <v>KR-76</v>
      </c>
      <c r="M1552">
        <f t="shared" si="146"/>
        <v>53280</v>
      </c>
      <c r="N1552">
        <f t="shared" si="147"/>
        <v>1.3009519154653629E-5</v>
      </c>
      <c r="O1552" t="str">
        <f t="shared" si="148"/>
        <v>KR-7653280</v>
      </c>
      <c r="P1552" t="str">
        <f t="shared" si="149"/>
        <v/>
      </c>
    </row>
    <row r="1553" spans="1:16" x14ac:dyDescent="0.25">
      <c r="A1553">
        <v>36</v>
      </c>
      <c r="B1553">
        <v>41</v>
      </c>
      <c r="C1553" t="s">
        <v>656</v>
      </c>
      <c r="D1553">
        <v>0</v>
      </c>
      <c r="E1553">
        <v>71.25</v>
      </c>
      <c r="F1553" t="s">
        <v>43</v>
      </c>
      <c r="G1553">
        <v>0.42</v>
      </c>
      <c r="H1553" t="s">
        <v>36</v>
      </c>
      <c r="I1553">
        <v>100</v>
      </c>
      <c r="K1553">
        <f t="shared" si="144"/>
        <v>77</v>
      </c>
      <c r="L1553" t="str">
        <f t="shared" si="145"/>
        <v>KR-77</v>
      </c>
      <c r="M1553">
        <f t="shared" si="146"/>
        <v>4275</v>
      </c>
      <c r="N1553">
        <f t="shared" si="147"/>
        <v>1.6213969135905152E-4</v>
      </c>
      <c r="O1553" t="str">
        <f t="shared" si="148"/>
        <v>KR-774275</v>
      </c>
      <c r="P1553" t="str">
        <f t="shared" si="149"/>
        <v/>
      </c>
    </row>
    <row r="1554" spans="1:16" x14ac:dyDescent="0.25">
      <c r="A1554">
        <v>36</v>
      </c>
      <c r="B1554">
        <v>43</v>
      </c>
      <c r="C1554" t="s">
        <v>661</v>
      </c>
      <c r="D1554">
        <v>0</v>
      </c>
      <c r="E1554">
        <v>34.96</v>
      </c>
      <c r="F1554" t="s">
        <v>109</v>
      </c>
      <c r="G1554">
        <v>0.03</v>
      </c>
      <c r="H1554" t="s">
        <v>36</v>
      </c>
      <c r="I1554">
        <v>100</v>
      </c>
      <c r="K1554">
        <f t="shared" si="144"/>
        <v>79</v>
      </c>
      <c r="L1554" t="str">
        <f t="shared" si="145"/>
        <v>KR-79</v>
      </c>
      <c r="M1554">
        <f t="shared" si="146"/>
        <v>125856</v>
      </c>
      <c r="N1554">
        <f t="shared" si="147"/>
        <v>5.5074623423590871E-6</v>
      </c>
      <c r="O1554" t="str">
        <f t="shared" si="148"/>
        <v>KR-79125856</v>
      </c>
      <c r="P1554" t="str">
        <f t="shared" si="149"/>
        <v/>
      </c>
    </row>
    <row r="1555" spans="1:16" x14ac:dyDescent="0.25">
      <c r="A1555">
        <v>36</v>
      </c>
      <c r="B1555">
        <v>43</v>
      </c>
      <c r="C1555" t="s">
        <v>661</v>
      </c>
      <c r="D1555">
        <v>0.12977</v>
      </c>
      <c r="E1555">
        <v>50</v>
      </c>
      <c r="F1555" t="s">
        <v>11</v>
      </c>
      <c r="G1555">
        <v>3</v>
      </c>
      <c r="H1555" t="s">
        <v>77</v>
      </c>
      <c r="I1555">
        <v>100</v>
      </c>
      <c r="K1555">
        <f t="shared" si="144"/>
        <v>79</v>
      </c>
      <c r="L1555" t="str">
        <f t="shared" si="145"/>
        <v>KR-79M</v>
      </c>
      <c r="M1555">
        <f t="shared" si="146"/>
        <v>50</v>
      </c>
      <c r="N1555">
        <f t="shared" si="147"/>
        <v>1.3862943611198907E-2</v>
      </c>
      <c r="O1555" t="str">
        <f t="shared" si="148"/>
        <v>KR-79M50</v>
      </c>
      <c r="P1555" t="str">
        <f t="shared" si="149"/>
        <v/>
      </c>
    </row>
    <row r="1556" spans="1:16" x14ac:dyDescent="0.25">
      <c r="A1556">
        <v>36</v>
      </c>
      <c r="B1556">
        <v>45</v>
      </c>
      <c r="C1556" t="s">
        <v>660</v>
      </c>
      <c r="D1556">
        <v>0</v>
      </c>
      <c r="E1556" s="1">
        <v>229000</v>
      </c>
      <c r="F1556" t="s">
        <v>14</v>
      </c>
      <c r="G1556" s="1">
        <v>11000</v>
      </c>
      <c r="H1556" t="s">
        <v>26</v>
      </c>
      <c r="I1556">
        <v>100</v>
      </c>
      <c r="K1556">
        <f t="shared" si="144"/>
        <v>81</v>
      </c>
      <c r="L1556" t="str">
        <f t="shared" si="145"/>
        <v>KR-81</v>
      </c>
      <c r="M1556">
        <f t="shared" si="146"/>
        <v>7226690400000</v>
      </c>
      <c r="N1556">
        <f t="shared" si="147"/>
        <v>9.5914885264760377E-14</v>
      </c>
      <c r="O1556" t="str">
        <f t="shared" si="148"/>
        <v>KR-817226690400000</v>
      </c>
      <c r="P1556" t="str">
        <f t="shared" si="149"/>
        <v/>
      </c>
    </row>
    <row r="1557" spans="1:16" x14ac:dyDescent="0.25">
      <c r="A1557">
        <v>36</v>
      </c>
      <c r="B1557">
        <v>45</v>
      </c>
      <c r="C1557" t="s">
        <v>660</v>
      </c>
      <c r="D1557">
        <v>0.19064</v>
      </c>
      <c r="E1557">
        <v>13.21</v>
      </c>
      <c r="F1557" t="s">
        <v>11</v>
      </c>
      <c r="G1557">
        <v>0.11</v>
      </c>
      <c r="H1557" t="s">
        <v>77</v>
      </c>
      <c r="I1557">
        <v>99.997529999999998</v>
      </c>
      <c r="J1557">
        <v>3.6999999999999999E-4</v>
      </c>
      <c r="K1557">
        <f t="shared" si="144"/>
        <v>81</v>
      </c>
      <c r="L1557" t="str">
        <f t="shared" si="145"/>
        <v>KR-81M</v>
      </c>
      <c r="M1557">
        <f t="shared" si="146"/>
        <v>13.21</v>
      </c>
      <c r="N1557">
        <f t="shared" si="147"/>
        <v>5.2471398982584801E-2</v>
      </c>
      <c r="O1557" t="str">
        <f t="shared" si="148"/>
        <v>KR-81M13.21</v>
      </c>
      <c r="P1557" t="str">
        <f t="shared" si="149"/>
        <v/>
      </c>
    </row>
    <row r="1558" spans="1:16" x14ac:dyDescent="0.25">
      <c r="A1558">
        <v>36</v>
      </c>
      <c r="B1558">
        <v>47</v>
      </c>
      <c r="C1558" t="s">
        <v>659</v>
      </c>
      <c r="D1558">
        <v>4.1557499999999997E-2</v>
      </c>
      <c r="E1558">
        <v>1.83</v>
      </c>
      <c r="F1558" t="s">
        <v>109</v>
      </c>
      <c r="G1558">
        <v>0.02</v>
      </c>
      <c r="H1558" t="s">
        <v>77</v>
      </c>
      <c r="I1558">
        <v>100</v>
      </c>
      <c r="K1558">
        <f t="shared" si="144"/>
        <v>83</v>
      </c>
      <c r="L1558" t="str">
        <f t="shared" si="145"/>
        <v>KR-83M</v>
      </c>
      <c r="M1558">
        <f t="shared" si="146"/>
        <v>6588</v>
      </c>
      <c r="N1558">
        <f t="shared" si="147"/>
        <v>1.0521359753490366E-4</v>
      </c>
      <c r="O1558" t="str">
        <f t="shared" si="148"/>
        <v>KR-83M6588</v>
      </c>
      <c r="P1558" t="str">
        <f t="shared" si="149"/>
        <v/>
      </c>
    </row>
    <row r="1559" spans="1:16" x14ac:dyDescent="0.25">
      <c r="A1559">
        <v>36</v>
      </c>
      <c r="B1559">
        <v>49</v>
      </c>
      <c r="C1559" t="s">
        <v>658</v>
      </c>
      <c r="D1559">
        <v>0</v>
      </c>
      <c r="E1559">
        <v>10.73</v>
      </c>
      <c r="F1559" t="s">
        <v>14</v>
      </c>
      <c r="G1559">
        <f>0.01-0.01</f>
        <v>0</v>
      </c>
      <c r="H1559" t="s">
        <v>12</v>
      </c>
      <c r="I1559">
        <v>100</v>
      </c>
      <c r="K1559">
        <f t="shared" si="144"/>
        <v>85</v>
      </c>
      <c r="L1559" t="str">
        <f t="shared" si="145"/>
        <v>KR-85</v>
      </c>
      <c r="M1559">
        <f t="shared" si="146"/>
        <v>338613048</v>
      </c>
      <c r="N1559">
        <f t="shared" si="147"/>
        <v>2.0470185205619876E-9</v>
      </c>
      <c r="O1559" t="str">
        <f t="shared" si="148"/>
        <v>KR-85338613048</v>
      </c>
      <c r="P1559" t="str">
        <f t="shared" si="149"/>
        <v/>
      </c>
    </row>
    <row r="1560" spans="1:16" x14ac:dyDescent="0.25">
      <c r="A1560">
        <v>36</v>
      </c>
      <c r="B1560">
        <v>49</v>
      </c>
      <c r="C1560" t="s">
        <v>658</v>
      </c>
      <c r="D1560">
        <v>0.304871</v>
      </c>
      <c r="E1560">
        <v>4.4800000000000004</v>
      </c>
      <c r="F1560" t="s">
        <v>109</v>
      </c>
      <c r="G1560">
        <v>8.0000000000000002E-3</v>
      </c>
      <c r="H1560" t="s">
        <v>77</v>
      </c>
      <c r="I1560">
        <v>21.2</v>
      </c>
      <c r="J1560">
        <v>0.5</v>
      </c>
      <c r="K1560">
        <f t="shared" si="144"/>
        <v>85</v>
      </c>
      <c r="L1560" t="str">
        <f t="shared" si="145"/>
        <v>KR-85M</v>
      </c>
      <c r="M1560">
        <f t="shared" si="146"/>
        <v>16128.000000000002</v>
      </c>
      <c r="N1560">
        <f t="shared" si="147"/>
        <v>4.2977875778766441E-5</v>
      </c>
      <c r="O1560" t="str">
        <f t="shared" si="148"/>
        <v>KR-85M16128</v>
      </c>
      <c r="P1560" t="str">
        <f t="shared" si="149"/>
        <v/>
      </c>
    </row>
    <row r="1561" spans="1:16" x14ac:dyDescent="0.25">
      <c r="A1561">
        <v>36</v>
      </c>
      <c r="B1561">
        <v>51</v>
      </c>
      <c r="C1561" t="s">
        <v>649</v>
      </c>
      <c r="D1561">
        <v>0</v>
      </c>
      <c r="E1561">
        <v>76.09</v>
      </c>
      <c r="F1561" t="s">
        <v>43</v>
      </c>
      <c r="G1561">
        <v>0.36</v>
      </c>
      <c r="H1561" t="s">
        <v>12</v>
      </c>
      <c r="I1561">
        <v>100</v>
      </c>
      <c r="K1561">
        <f t="shared" si="144"/>
        <v>87</v>
      </c>
      <c r="L1561" t="str">
        <f t="shared" si="145"/>
        <v>KR-87</v>
      </c>
      <c r="M1561">
        <f t="shared" si="146"/>
        <v>4565.4000000000005</v>
      </c>
      <c r="N1561">
        <f t="shared" si="147"/>
        <v>1.5182616650456592E-4</v>
      </c>
      <c r="O1561" t="str">
        <f t="shared" si="148"/>
        <v>KR-874565.4</v>
      </c>
      <c r="P1561" t="str">
        <f t="shared" si="149"/>
        <v/>
      </c>
    </row>
    <row r="1562" spans="1:16" x14ac:dyDescent="0.25">
      <c r="A1562">
        <v>36</v>
      </c>
      <c r="B1562">
        <v>52</v>
      </c>
      <c r="C1562" t="s">
        <v>648</v>
      </c>
      <c r="D1562">
        <v>0</v>
      </c>
      <c r="E1562">
        <v>2.8029999999999999</v>
      </c>
      <c r="F1562" t="s">
        <v>109</v>
      </c>
      <c r="G1562">
        <v>8.9999999999999993E-3</v>
      </c>
      <c r="H1562" t="s">
        <v>12</v>
      </c>
      <c r="I1562">
        <v>100</v>
      </c>
      <c r="K1562">
        <f t="shared" si="144"/>
        <v>88</v>
      </c>
      <c r="L1562" t="str">
        <f t="shared" si="145"/>
        <v>KR-88</v>
      </c>
      <c r="M1562">
        <f t="shared" si="146"/>
        <v>10090.799999999999</v>
      </c>
      <c r="N1562">
        <f t="shared" si="147"/>
        <v>6.8691003742017015E-5</v>
      </c>
      <c r="O1562" t="str">
        <f t="shared" si="148"/>
        <v>KR-8810090.8</v>
      </c>
      <c r="P1562" t="str">
        <f t="shared" si="149"/>
        <v/>
      </c>
    </row>
    <row r="1563" spans="1:16" x14ac:dyDescent="0.25">
      <c r="A1563">
        <v>36</v>
      </c>
      <c r="B1563">
        <v>53</v>
      </c>
      <c r="C1563" t="s">
        <v>647</v>
      </c>
      <c r="D1563">
        <v>0</v>
      </c>
      <c r="E1563">
        <v>3.1469999999999998</v>
      </c>
      <c r="F1563" t="s">
        <v>43</v>
      </c>
      <c r="G1563">
        <v>3.5000000000000003E-2</v>
      </c>
      <c r="H1563" t="s">
        <v>12</v>
      </c>
      <c r="I1563">
        <v>100</v>
      </c>
      <c r="K1563">
        <f t="shared" si="144"/>
        <v>89</v>
      </c>
      <c r="L1563" t="str">
        <f t="shared" si="145"/>
        <v>KR-89</v>
      </c>
      <c r="M1563">
        <f t="shared" si="146"/>
        <v>188.82</v>
      </c>
      <c r="N1563">
        <f t="shared" si="147"/>
        <v>3.6709415345829114E-3</v>
      </c>
      <c r="O1563" t="str">
        <f t="shared" si="148"/>
        <v>KR-89188.82</v>
      </c>
      <c r="P1563" t="str">
        <f t="shared" si="149"/>
        <v/>
      </c>
    </row>
    <row r="1564" spans="1:16" x14ac:dyDescent="0.25">
      <c r="A1564">
        <v>36</v>
      </c>
      <c r="B1564">
        <v>54</v>
      </c>
      <c r="C1564" t="s">
        <v>655</v>
      </c>
      <c r="D1564">
        <v>0</v>
      </c>
      <c r="E1564">
        <v>32.32</v>
      </c>
      <c r="F1564" t="s">
        <v>11</v>
      </c>
      <c r="G1564">
        <v>0.09</v>
      </c>
      <c r="H1564" t="s">
        <v>12</v>
      </c>
      <c r="I1564">
        <v>100</v>
      </c>
      <c r="K1564">
        <f t="shared" si="144"/>
        <v>90</v>
      </c>
      <c r="L1564" t="str">
        <f t="shared" si="145"/>
        <v>KR-90</v>
      </c>
      <c r="M1564">
        <f t="shared" si="146"/>
        <v>32.32</v>
      </c>
      <c r="N1564">
        <f t="shared" si="147"/>
        <v>2.1446385537127018E-2</v>
      </c>
      <c r="O1564" t="str">
        <f t="shared" si="148"/>
        <v>KR-9032.32</v>
      </c>
      <c r="P1564" t="str">
        <f t="shared" si="149"/>
        <v/>
      </c>
    </row>
    <row r="1565" spans="1:16" x14ac:dyDescent="0.25">
      <c r="A1565">
        <v>36</v>
      </c>
      <c r="B1565">
        <v>55</v>
      </c>
      <c r="C1565" t="s">
        <v>654</v>
      </c>
      <c r="D1565">
        <v>0</v>
      </c>
      <c r="E1565">
        <v>8.57</v>
      </c>
      <c r="F1565" t="s">
        <v>11</v>
      </c>
      <c r="G1565">
        <v>0.04</v>
      </c>
      <c r="H1565" t="s">
        <v>12</v>
      </c>
      <c r="I1565">
        <v>100</v>
      </c>
      <c r="K1565">
        <f t="shared" si="144"/>
        <v>91</v>
      </c>
      <c r="L1565" t="str">
        <f t="shared" si="145"/>
        <v>KR-91</v>
      </c>
      <c r="M1565">
        <f t="shared" si="146"/>
        <v>8.57</v>
      </c>
      <c r="N1565">
        <f t="shared" si="147"/>
        <v>8.0880651173855928E-2</v>
      </c>
      <c r="O1565" t="str">
        <f t="shared" si="148"/>
        <v>KR-918.57</v>
      </c>
      <c r="P1565" t="str">
        <f t="shared" si="149"/>
        <v/>
      </c>
    </row>
    <row r="1566" spans="1:16" x14ac:dyDescent="0.25">
      <c r="A1566">
        <v>36</v>
      </c>
      <c r="B1566">
        <v>56</v>
      </c>
      <c r="C1566" t="s">
        <v>653</v>
      </c>
      <c r="D1566">
        <v>0</v>
      </c>
      <c r="E1566">
        <v>1.841</v>
      </c>
      <c r="F1566" t="s">
        <v>11</v>
      </c>
      <c r="G1566">
        <v>8.0000000000000002E-3</v>
      </c>
      <c r="H1566" t="s">
        <v>12</v>
      </c>
      <c r="I1566">
        <v>100</v>
      </c>
      <c r="K1566">
        <f t="shared" si="144"/>
        <v>92</v>
      </c>
      <c r="L1566" t="str">
        <f t="shared" si="145"/>
        <v>KR-92</v>
      </c>
      <c r="M1566">
        <f t="shared" si="146"/>
        <v>1.841</v>
      </c>
      <c r="N1566">
        <f t="shared" si="147"/>
        <v>0.37650580149915552</v>
      </c>
      <c r="O1566" t="str">
        <f t="shared" si="148"/>
        <v>KR-921.841</v>
      </c>
      <c r="P1566" t="str">
        <f t="shared" si="149"/>
        <v/>
      </c>
    </row>
    <row r="1567" spans="1:16" x14ac:dyDescent="0.25">
      <c r="A1567">
        <v>36</v>
      </c>
      <c r="B1567">
        <v>57</v>
      </c>
      <c r="C1567" t="s">
        <v>652</v>
      </c>
      <c r="D1567">
        <v>0</v>
      </c>
      <c r="E1567">
        <v>1.284</v>
      </c>
      <c r="F1567" t="s">
        <v>11</v>
      </c>
      <c r="G1567">
        <v>0.01</v>
      </c>
      <c r="H1567" t="s">
        <v>12</v>
      </c>
      <c r="I1567">
        <v>100</v>
      </c>
      <c r="K1567">
        <f t="shared" si="144"/>
        <v>93</v>
      </c>
      <c r="L1567" t="str">
        <f t="shared" si="145"/>
        <v>KR-93</v>
      </c>
      <c r="M1567">
        <f t="shared" si="146"/>
        <v>1.284</v>
      </c>
      <c r="N1567">
        <f t="shared" si="147"/>
        <v>0.53983425277254304</v>
      </c>
      <c r="O1567" t="str">
        <f t="shared" si="148"/>
        <v>KR-931.284</v>
      </c>
      <c r="P1567" t="str">
        <f t="shared" si="149"/>
        <v/>
      </c>
    </row>
    <row r="1568" spans="1:16" x14ac:dyDescent="0.25">
      <c r="A1568">
        <v>36</v>
      </c>
      <c r="B1568">
        <v>58</v>
      </c>
      <c r="C1568" t="s">
        <v>651</v>
      </c>
      <c r="D1568">
        <v>0</v>
      </c>
      <c r="E1568">
        <v>212</v>
      </c>
      <c r="F1568" t="s">
        <v>17</v>
      </c>
      <c r="G1568">
        <v>4</v>
      </c>
      <c r="H1568" t="s">
        <v>12</v>
      </c>
      <c r="I1568">
        <v>100</v>
      </c>
      <c r="K1568">
        <f t="shared" si="144"/>
        <v>94</v>
      </c>
      <c r="L1568" t="str">
        <f t="shared" si="145"/>
        <v>KR-94</v>
      </c>
      <c r="M1568">
        <f t="shared" si="146"/>
        <v>0.21199999999999999</v>
      </c>
      <c r="N1568">
        <f t="shared" si="147"/>
        <v>3.2695621724525723</v>
      </c>
      <c r="O1568" t="str">
        <f t="shared" si="148"/>
        <v>KR-940.212</v>
      </c>
      <c r="P1568" t="str">
        <f t="shared" si="149"/>
        <v/>
      </c>
    </row>
    <row r="1569" spans="1:16" x14ac:dyDescent="0.25">
      <c r="A1569">
        <v>36</v>
      </c>
      <c r="B1569">
        <v>59</v>
      </c>
      <c r="C1569" t="s">
        <v>650</v>
      </c>
      <c r="D1569">
        <v>0</v>
      </c>
      <c r="E1569">
        <v>114</v>
      </c>
      <c r="F1569" t="s">
        <v>17</v>
      </c>
      <c r="G1569">
        <v>7</v>
      </c>
      <c r="H1569" t="s">
        <v>12</v>
      </c>
      <c r="I1569">
        <v>100</v>
      </c>
      <c r="K1569">
        <f t="shared" si="144"/>
        <v>95</v>
      </c>
      <c r="L1569" t="str">
        <f t="shared" si="145"/>
        <v>KR-95</v>
      </c>
      <c r="M1569">
        <f t="shared" si="146"/>
        <v>0.114</v>
      </c>
      <c r="N1569">
        <f t="shared" si="147"/>
        <v>6.0802384259644322</v>
      </c>
      <c r="O1569" t="str">
        <f t="shared" si="148"/>
        <v>KR-950.114</v>
      </c>
      <c r="P1569" t="str">
        <f t="shared" si="149"/>
        <v/>
      </c>
    </row>
    <row r="1570" spans="1:16" x14ac:dyDescent="0.25">
      <c r="A1570">
        <v>36</v>
      </c>
      <c r="B1570">
        <v>60</v>
      </c>
      <c r="C1570" t="s">
        <v>646</v>
      </c>
      <c r="D1570">
        <v>0</v>
      </c>
      <c r="E1570">
        <v>80</v>
      </c>
      <c r="F1570" t="s">
        <v>17</v>
      </c>
      <c r="G1570">
        <v>6</v>
      </c>
      <c r="H1570" t="s">
        <v>12</v>
      </c>
      <c r="I1570">
        <v>100</v>
      </c>
      <c r="K1570">
        <f t="shared" si="144"/>
        <v>96</v>
      </c>
      <c r="L1570" t="str">
        <f t="shared" si="145"/>
        <v>KR-96</v>
      </c>
      <c r="M1570">
        <f t="shared" si="146"/>
        <v>0.08</v>
      </c>
      <c r="N1570">
        <f t="shared" si="147"/>
        <v>8.6643397569993166</v>
      </c>
      <c r="O1570" t="str">
        <f t="shared" si="148"/>
        <v>KR-960.08</v>
      </c>
      <c r="P1570" t="str">
        <f t="shared" si="149"/>
        <v/>
      </c>
    </row>
    <row r="1571" spans="1:16" x14ac:dyDescent="0.25">
      <c r="A1571">
        <v>36</v>
      </c>
      <c r="B1571">
        <v>61</v>
      </c>
      <c r="C1571" t="s">
        <v>645</v>
      </c>
      <c r="D1571">
        <v>0</v>
      </c>
      <c r="E1571">
        <v>62</v>
      </c>
      <c r="F1571" t="s">
        <v>17</v>
      </c>
      <c r="G1571">
        <v>3</v>
      </c>
      <c r="H1571" t="s">
        <v>12</v>
      </c>
      <c r="I1571">
        <v>100</v>
      </c>
      <c r="K1571">
        <f t="shared" si="144"/>
        <v>97</v>
      </c>
      <c r="L1571" t="str">
        <f t="shared" si="145"/>
        <v>KR-97</v>
      </c>
      <c r="M1571">
        <f t="shared" si="146"/>
        <v>6.2E-2</v>
      </c>
      <c r="N1571">
        <f t="shared" si="147"/>
        <v>11.179793234837827</v>
      </c>
      <c r="O1571" t="str">
        <f t="shared" si="148"/>
        <v>KR-970.062</v>
      </c>
      <c r="P1571" t="str">
        <f t="shared" si="149"/>
        <v/>
      </c>
    </row>
    <row r="1572" spans="1:16" x14ac:dyDescent="0.25">
      <c r="A1572">
        <v>36</v>
      </c>
      <c r="B1572">
        <v>62</v>
      </c>
      <c r="C1572" t="s">
        <v>644</v>
      </c>
      <c r="D1572">
        <v>0</v>
      </c>
      <c r="E1572">
        <v>43</v>
      </c>
      <c r="F1572" t="s">
        <v>17</v>
      </c>
      <c r="G1572">
        <v>4</v>
      </c>
      <c r="H1572" t="s">
        <v>12</v>
      </c>
      <c r="I1572">
        <v>100</v>
      </c>
      <c r="K1572">
        <f t="shared" si="144"/>
        <v>98</v>
      </c>
      <c r="L1572" t="str">
        <f t="shared" si="145"/>
        <v>KR-98</v>
      </c>
      <c r="M1572">
        <f t="shared" si="146"/>
        <v>4.3000000000000003E-2</v>
      </c>
      <c r="N1572">
        <f t="shared" si="147"/>
        <v>16.119701873487099</v>
      </c>
      <c r="O1572" t="str">
        <f t="shared" si="148"/>
        <v>KR-980.043</v>
      </c>
      <c r="P1572" t="str">
        <f t="shared" si="149"/>
        <v/>
      </c>
    </row>
    <row r="1573" spans="1:16" x14ac:dyDescent="0.25">
      <c r="A1573">
        <v>36</v>
      </c>
      <c r="B1573">
        <v>63</v>
      </c>
      <c r="C1573" t="s">
        <v>643</v>
      </c>
      <c r="D1573">
        <v>0</v>
      </c>
      <c r="E1573">
        <v>13</v>
      </c>
      <c r="F1573" t="s">
        <v>17</v>
      </c>
      <c r="G1573">
        <f>34-6</f>
        <v>28</v>
      </c>
      <c r="H1573" t="s">
        <v>12</v>
      </c>
      <c r="I1573">
        <v>100</v>
      </c>
      <c r="K1573">
        <f t="shared" si="144"/>
        <v>99</v>
      </c>
      <c r="L1573" t="str">
        <f t="shared" si="145"/>
        <v>KR-99</v>
      </c>
      <c r="M1573">
        <f t="shared" si="146"/>
        <v>1.3000000000000001E-2</v>
      </c>
      <c r="N1573">
        <f t="shared" si="147"/>
        <v>53.319013889226554</v>
      </c>
      <c r="O1573" t="str">
        <f t="shared" si="148"/>
        <v>KR-990.013</v>
      </c>
      <c r="P1573" t="str">
        <f t="shared" si="149"/>
        <v/>
      </c>
    </row>
    <row r="1574" spans="1:16" x14ac:dyDescent="0.25">
      <c r="A1574">
        <v>57</v>
      </c>
      <c r="B1574">
        <v>60</v>
      </c>
      <c r="C1574" t="s">
        <v>1376</v>
      </c>
      <c r="D1574">
        <v>0</v>
      </c>
      <c r="E1574">
        <v>21.7</v>
      </c>
      <c r="F1574" t="s">
        <v>17</v>
      </c>
      <c r="G1574">
        <v>1.8</v>
      </c>
      <c r="H1574" t="s">
        <v>19</v>
      </c>
      <c r="I1574">
        <v>100</v>
      </c>
      <c r="K1574">
        <f t="shared" si="144"/>
        <v>117</v>
      </c>
      <c r="L1574" t="str">
        <f t="shared" si="145"/>
        <v>LA-117</v>
      </c>
      <c r="M1574">
        <f t="shared" si="146"/>
        <v>2.1700000000000001E-2</v>
      </c>
      <c r="N1574">
        <f t="shared" si="147"/>
        <v>31.942266385250935</v>
      </c>
      <c r="O1574" t="str">
        <f t="shared" si="148"/>
        <v>LA-1170.0217</v>
      </c>
      <c r="P1574" t="str">
        <f t="shared" si="149"/>
        <v/>
      </c>
    </row>
    <row r="1575" spans="1:16" x14ac:dyDescent="0.25">
      <c r="A1575">
        <v>57</v>
      </c>
      <c r="B1575">
        <v>63</v>
      </c>
      <c r="C1575" t="s">
        <v>1377</v>
      </c>
      <c r="D1575" t="s">
        <v>70</v>
      </c>
      <c r="E1575">
        <v>2.8</v>
      </c>
      <c r="F1575" t="s">
        <v>11</v>
      </c>
      <c r="G1575">
        <v>0.2</v>
      </c>
      <c r="H1575" t="s">
        <v>36</v>
      </c>
      <c r="I1575">
        <v>100</v>
      </c>
      <c r="K1575">
        <f t="shared" si="144"/>
        <v>120</v>
      </c>
      <c r="L1575" t="str">
        <f t="shared" si="145"/>
        <v>LA-120</v>
      </c>
      <c r="M1575">
        <f t="shared" si="146"/>
        <v>2.8</v>
      </c>
      <c r="N1575">
        <f t="shared" si="147"/>
        <v>0.24755256448569476</v>
      </c>
      <c r="O1575" t="str">
        <f t="shared" si="148"/>
        <v>LA-1202.8</v>
      </c>
      <c r="P1575" t="str">
        <f t="shared" si="149"/>
        <v/>
      </c>
    </row>
    <row r="1576" spans="1:16" x14ac:dyDescent="0.25">
      <c r="A1576">
        <v>57</v>
      </c>
      <c r="B1576">
        <v>64</v>
      </c>
      <c r="C1576" t="s">
        <v>1380</v>
      </c>
      <c r="D1576">
        <v>0</v>
      </c>
      <c r="E1576">
        <v>5.3</v>
      </c>
      <c r="F1576" t="s">
        <v>11</v>
      </c>
      <c r="G1576">
        <v>0.2</v>
      </c>
      <c r="H1576" t="s">
        <v>36</v>
      </c>
      <c r="I1576">
        <v>100</v>
      </c>
      <c r="K1576">
        <f t="shared" si="144"/>
        <v>121</v>
      </c>
      <c r="L1576" t="str">
        <f t="shared" si="145"/>
        <v>LA-121</v>
      </c>
      <c r="M1576">
        <f t="shared" si="146"/>
        <v>5.3</v>
      </c>
      <c r="N1576">
        <f t="shared" si="147"/>
        <v>0.1307824868981029</v>
      </c>
      <c r="O1576" t="str">
        <f t="shared" si="148"/>
        <v>LA-1215.3</v>
      </c>
      <c r="P1576" t="str">
        <f t="shared" si="149"/>
        <v/>
      </c>
    </row>
    <row r="1577" spans="1:16" x14ac:dyDescent="0.25">
      <c r="A1577">
        <v>57</v>
      </c>
      <c r="B1577">
        <v>65</v>
      </c>
      <c r="C1577" t="s">
        <v>1381</v>
      </c>
      <c r="D1577">
        <v>0</v>
      </c>
      <c r="E1577">
        <v>8.6999999999999993</v>
      </c>
      <c r="F1577" t="s">
        <v>11</v>
      </c>
      <c r="G1577">
        <v>0.7</v>
      </c>
      <c r="H1577" t="s">
        <v>36</v>
      </c>
      <c r="I1577">
        <v>100</v>
      </c>
      <c r="K1577">
        <f t="shared" si="144"/>
        <v>122</v>
      </c>
      <c r="L1577" t="str">
        <f t="shared" si="145"/>
        <v>LA-122</v>
      </c>
      <c r="M1577">
        <f t="shared" si="146"/>
        <v>8.6999999999999993</v>
      </c>
      <c r="N1577">
        <f t="shared" si="147"/>
        <v>7.9672089719533948E-2</v>
      </c>
      <c r="O1577" t="str">
        <f t="shared" si="148"/>
        <v>LA-1228.7</v>
      </c>
      <c r="P1577" t="str">
        <f t="shared" si="149"/>
        <v/>
      </c>
    </row>
    <row r="1578" spans="1:16" x14ac:dyDescent="0.25">
      <c r="A1578">
        <v>57</v>
      </c>
      <c r="B1578">
        <v>66</v>
      </c>
      <c r="C1578" t="s">
        <v>1382</v>
      </c>
      <c r="D1578">
        <v>0</v>
      </c>
      <c r="E1578">
        <v>16.3</v>
      </c>
      <c r="F1578" t="s">
        <v>11</v>
      </c>
      <c r="G1578">
        <v>0.3</v>
      </c>
      <c r="H1578" t="s">
        <v>36</v>
      </c>
      <c r="I1578">
        <v>100</v>
      </c>
      <c r="K1578">
        <f t="shared" si="144"/>
        <v>123</v>
      </c>
      <c r="L1578" t="str">
        <f t="shared" si="145"/>
        <v>LA-123</v>
      </c>
      <c r="M1578">
        <f t="shared" si="146"/>
        <v>16.3</v>
      </c>
      <c r="N1578">
        <f t="shared" si="147"/>
        <v>4.2524366905518113E-2</v>
      </c>
      <c r="O1578" t="str">
        <f t="shared" si="148"/>
        <v>LA-12316.3</v>
      </c>
      <c r="P1578" t="str">
        <f t="shared" si="149"/>
        <v/>
      </c>
    </row>
    <row r="1579" spans="1:16" x14ac:dyDescent="0.25">
      <c r="A1579">
        <v>57</v>
      </c>
      <c r="B1579">
        <v>67</v>
      </c>
      <c r="C1579" t="s">
        <v>1383</v>
      </c>
      <c r="D1579" t="s">
        <v>70</v>
      </c>
      <c r="E1579">
        <v>21</v>
      </c>
      <c r="F1579" t="s">
        <v>11</v>
      </c>
      <c r="G1579">
        <v>4</v>
      </c>
      <c r="H1579" t="s">
        <v>36</v>
      </c>
      <c r="I1579">
        <v>100</v>
      </c>
      <c r="K1579">
        <f t="shared" si="144"/>
        <v>124</v>
      </c>
      <c r="L1579" t="str">
        <f t="shared" si="145"/>
        <v>LA-124</v>
      </c>
      <c r="M1579">
        <f t="shared" si="146"/>
        <v>21</v>
      </c>
      <c r="N1579">
        <f t="shared" si="147"/>
        <v>3.3007008598092635E-2</v>
      </c>
      <c r="O1579" t="str">
        <f t="shared" si="148"/>
        <v>LA-12421</v>
      </c>
      <c r="P1579" t="str">
        <f t="shared" si="149"/>
        <v/>
      </c>
    </row>
    <row r="1580" spans="1:16" x14ac:dyDescent="0.25">
      <c r="A1580">
        <v>57</v>
      </c>
      <c r="B1580">
        <v>67</v>
      </c>
      <c r="C1580" t="s">
        <v>1383</v>
      </c>
      <c r="D1580" t="s">
        <v>70</v>
      </c>
      <c r="E1580">
        <v>29.21</v>
      </c>
      <c r="F1580" t="s">
        <v>11</v>
      </c>
      <c r="G1580">
        <v>0.17</v>
      </c>
      <c r="H1580" t="s">
        <v>36</v>
      </c>
      <c r="I1580">
        <v>100</v>
      </c>
      <c r="K1580">
        <f t="shared" si="144"/>
        <v>124</v>
      </c>
      <c r="L1580" t="str">
        <f t="shared" si="145"/>
        <v>LA-124</v>
      </c>
      <c r="M1580">
        <f t="shared" si="146"/>
        <v>29.21</v>
      </c>
      <c r="N1580">
        <f t="shared" si="147"/>
        <v>2.3729790501881044E-2</v>
      </c>
      <c r="O1580" t="str">
        <f t="shared" si="148"/>
        <v>LA-12429.21</v>
      </c>
      <c r="P1580" t="str">
        <f t="shared" si="149"/>
        <v/>
      </c>
    </row>
    <row r="1581" spans="1:16" x14ac:dyDescent="0.25">
      <c r="A1581">
        <v>57</v>
      </c>
      <c r="B1581">
        <v>68</v>
      </c>
      <c r="C1581" t="s">
        <v>1378</v>
      </c>
      <c r="D1581">
        <v>0</v>
      </c>
      <c r="E1581">
        <v>64.8</v>
      </c>
      <c r="F1581" t="s">
        <v>11</v>
      </c>
      <c r="G1581">
        <v>1.2</v>
      </c>
      <c r="H1581" t="s">
        <v>36</v>
      </c>
      <c r="I1581">
        <v>100</v>
      </c>
      <c r="K1581">
        <f t="shared" si="144"/>
        <v>125</v>
      </c>
      <c r="L1581" t="str">
        <f t="shared" si="145"/>
        <v>LA-125</v>
      </c>
      <c r="M1581">
        <f t="shared" si="146"/>
        <v>64.8</v>
      </c>
      <c r="N1581">
        <f t="shared" si="147"/>
        <v>1.0696715749381872E-2</v>
      </c>
      <c r="O1581" t="str">
        <f t="shared" si="148"/>
        <v>LA-12564.8</v>
      </c>
      <c r="P1581" t="str">
        <f t="shared" si="149"/>
        <v/>
      </c>
    </row>
    <row r="1582" spans="1:16" x14ac:dyDescent="0.25">
      <c r="A1582">
        <v>57</v>
      </c>
      <c r="B1582">
        <v>68</v>
      </c>
      <c r="C1582" t="s">
        <v>1378</v>
      </c>
      <c r="D1582">
        <v>0.107</v>
      </c>
      <c r="E1582">
        <v>0.39</v>
      </c>
      <c r="F1582" t="s">
        <v>11</v>
      </c>
      <c r="G1582">
        <v>0.04</v>
      </c>
      <c r="H1582" t="s">
        <v>77</v>
      </c>
      <c r="I1582">
        <v>100</v>
      </c>
      <c r="K1582">
        <f t="shared" si="144"/>
        <v>125</v>
      </c>
      <c r="L1582" t="str">
        <f t="shared" si="145"/>
        <v>LA-125M</v>
      </c>
      <c r="M1582">
        <f t="shared" si="146"/>
        <v>0.39</v>
      </c>
      <c r="N1582">
        <f t="shared" si="147"/>
        <v>1.7773004629742186</v>
      </c>
      <c r="O1582" t="str">
        <f t="shared" si="148"/>
        <v>LA-125M0.39</v>
      </c>
      <c r="P1582" t="str">
        <f t="shared" si="149"/>
        <v/>
      </c>
    </row>
    <row r="1583" spans="1:16" x14ac:dyDescent="0.25">
      <c r="A1583">
        <v>57</v>
      </c>
      <c r="B1583">
        <v>69</v>
      </c>
      <c r="C1583" t="s">
        <v>1379</v>
      </c>
      <c r="D1583" t="s">
        <v>70</v>
      </c>
      <c r="E1583">
        <v>54</v>
      </c>
      <c r="F1583" t="s">
        <v>11</v>
      </c>
      <c r="G1583">
        <v>2</v>
      </c>
      <c r="H1583" t="s">
        <v>36</v>
      </c>
      <c r="I1583">
        <v>100</v>
      </c>
      <c r="K1583">
        <f t="shared" si="144"/>
        <v>126</v>
      </c>
      <c r="L1583" t="str">
        <f t="shared" si="145"/>
        <v>LA-126</v>
      </c>
      <c r="M1583">
        <f t="shared" si="146"/>
        <v>54</v>
      </c>
      <c r="N1583">
        <f t="shared" si="147"/>
        <v>1.2836058899258247E-2</v>
      </c>
      <c r="O1583" t="str">
        <f t="shared" si="148"/>
        <v>LA-12654</v>
      </c>
      <c r="P1583" t="str">
        <f t="shared" si="149"/>
        <v/>
      </c>
    </row>
    <row r="1584" spans="1:16" x14ac:dyDescent="0.25">
      <c r="A1584">
        <v>57</v>
      </c>
      <c r="B1584">
        <v>70</v>
      </c>
      <c r="C1584" t="s">
        <v>1388</v>
      </c>
      <c r="D1584">
        <v>0</v>
      </c>
      <c r="E1584">
        <v>5.0999999999999996</v>
      </c>
      <c r="F1584" t="s">
        <v>43</v>
      </c>
      <c r="G1584">
        <v>0.1</v>
      </c>
      <c r="H1584" t="s">
        <v>36</v>
      </c>
      <c r="I1584">
        <v>100</v>
      </c>
      <c r="K1584">
        <f t="shared" si="144"/>
        <v>127</v>
      </c>
      <c r="L1584" t="str">
        <f t="shared" si="145"/>
        <v>LA-127</v>
      </c>
      <c r="M1584">
        <f t="shared" si="146"/>
        <v>306</v>
      </c>
      <c r="N1584">
        <f t="shared" si="147"/>
        <v>2.2651868645749847E-3</v>
      </c>
      <c r="O1584" t="str">
        <f t="shared" si="148"/>
        <v>LA-127306</v>
      </c>
      <c r="P1584" t="str">
        <f t="shared" si="149"/>
        <v/>
      </c>
    </row>
    <row r="1585" spans="1:16" x14ac:dyDescent="0.25">
      <c r="A1585">
        <v>57</v>
      </c>
      <c r="B1585">
        <v>70</v>
      </c>
      <c r="C1585" t="s">
        <v>1388</v>
      </c>
      <c r="D1585">
        <v>1.41999999999999E-2</v>
      </c>
      <c r="E1585">
        <v>3.7</v>
      </c>
      <c r="F1585" t="s">
        <v>43</v>
      </c>
      <c r="G1585">
        <v>0.4</v>
      </c>
      <c r="H1585" t="s">
        <v>36</v>
      </c>
      <c r="I1585">
        <v>100</v>
      </c>
      <c r="K1585">
        <f t="shared" si="144"/>
        <v>127</v>
      </c>
      <c r="L1585" t="str">
        <f t="shared" si="145"/>
        <v>LA-127</v>
      </c>
      <c r="M1585">
        <f t="shared" si="146"/>
        <v>222</v>
      </c>
      <c r="N1585">
        <f t="shared" si="147"/>
        <v>3.1222845971168706E-3</v>
      </c>
      <c r="O1585" t="str">
        <f t="shared" si="148"/>
        <v>LA-127222</v>
      </c>
      <c r="P1585" t="str">
        <f t="shared" si="149"/>
        <v/>
      </c>
    </row>
    <row r="1586" spans="1:16" x14ac:dyDescent="0.25">
      <c r="A1586">
        <v>57</v>
      </c>
      <c r="B1586">
        <v>71</v>
      </c>
      <c r="C1586" t="s">
        <v>1384</v>
      </c>
      <c r="D1586">
        <v>0</v>
      </c>
      <c r="E1586">
        <v>5.0999999999999996</v>
      </c>
      <c r="F1586" t="s">
        <v>43</v>
      </c>
      <c r="G1586">
        <v>0.2</v>
      </c>
      <c r="H1586" t="s">
        <v>36</v>
      </c>
      <c r="I1586">
        <v>100</v>
      </c>
      <c r="K1586">
        <f t="shared" si="144"/>
        <v>128</v>
      </c>
      <c r="L1586" t="str">
        <f t="shared" si="145"/>
        <v>LA-128</v>
      </c>
      <c r="M1586">
        <f t="shared" si="146"/>
        <v>306</v>
      </c>
      <c r="N1586">
        <f t="shared" si="147"/>
        <v>2.2651868645749847E-3</v>
      </c>
      <c r="O1586" t="str">
        <f t="shared" si="148"/>
        <v>LA-128306</v>
      </c>
      <c r="P1586" t="str">
        <f t="shared" si="149"/>
        <v/>
      </c>
    </row>
    <row r="1587" spans="1:16" x14ac:dyDescent="0.25">
      <c r="A1587">
        <v>57</v>
      </c>
      <c r="B1587">
        <v>72</v>
      </c>
      <c r="C1587" t="s">
        <v>1385</v>
      </c>
      <c r="D1587">
        <v>0</v>
      </c>
      <c r="E1587">
        <v>11.6</v>
      </c>
      <c r="F1587" t="s">
        <v>43</v>
      </c>
      <c r="G1587">
        <v>0.2</v>
      </c>
      <c r="H1587" t="s">
        <v>36</v>
      </c>
      <c r="I1587">
        <v>100</v>
      </c>
      <c r="K1587">
        <f t="shared" si="144"/>
        <v>129</v>
      </c>
      <c r="L1587" t="str">
        <f t="shared" si="145"/>
        <v>LA-129</v>
      </c>
      <c r="M1587">
        <f t="shared" si="146"/>
        <v>696</v>
      </c>
      <c r="N1587">
        <f t="shared" si="147"/>
        <v>9.959011214941743E-4</v>
      </c>
      <c r="O1587" t="str">
        <f t="shared" si="148"/>
        <v>LA-129696</v>
      </c>
      <c r="P1587" t="str">
        <f t="shared" si="149"/>
        <v/>
      </c>
    </row>
    <row r="1588" spans="1:16" x14ac:dyDescent="0.25">
      <c r="A1588">
        <v>57</v>
      </c>
      <c r="B1588">
        <v>72</v>
      </c>
      <c r="C1588" t="s">
        <v>1385</v>
      </c>
      <c r="D1588">
        <v>0.17233000000000001</v>
      </c>
      <c r="E1588">
        <v>0.56000000000000005</v>
      </c>
      <c r="F1588" t="s">
        <v>11</v>
      </c>
      <c r="G1588">
        <v>0.05</v>
      </c>
      <c r="H1588" t="s">
        <v>77</v>
      </c>
      <c r="I1588">
        <v>100</v>
      </c>
      <c r="K1588">
        <f t="shared" si="144"/>
        <v>129</v>
      </c>
      <c r="L1588" t="str">
        <f t="shared" si="145"/>
        <v>LA-129M</v>
      </c>
      <c r="M1588">
        <f t="shared" si="146"/>
        <v>0.56000000000000005</v>
      </c>
      <c r="N1588">
        <f t="shared" si="147"/>
        <v>1.2377628224284736</v>
      </c>
      <c r="O1588" t="str">
        <f t="shared" si="148"/>
        <v>LA-129M0.56</v>
      </c>
      <c r="P1588" t="str">
        <f t="shared" si="149"/>
        <v/>
      </c>
    </row>
    <row r="1589" spans="1:16" x14ac:dyDescent="0.25">
      <c r="A1589">
        <v>57</v>
      </c>
      <c r="B1589">
        <v>73</v>
      </c>
      <c r="C1589" t="s">
        <v>1386</v>
      </c>
      <c r="D1589">
        <v>0</v>
      </c>
      <c r="E1589">
        <v>8.6999999999999993</v>
      </c>
      <c r="F1589" t="s">
        <v>43</v>
      </c>
      <c r="G1589">
        <v>0.1</v>
      </c>
      <c r="H1589" t="s">
        <v>36</v>
      </c>
      <c r="I1589">
        <v>100</v>
      </c>
      <c r="K1589">
        <f t="shared" si="144"/>
        <v>130</v>
      </c>
      <c r="L1589" t="str">
        <f t="shared" si="145"/>
        <v>LA-130</v>
      </c>
      <c r="M1589">
        <f t="shared" si="146"/>
        <v>522</v>
      </c>
      <c r="N1589">
        <f t="shared" si="147"/>
        <v>1.3278681619922324E-3</v>
      </c>
      <c r="O1589" t="str">
        <f t="shared" si="148"/>
        <v>LA-130522</v>
      </c>
      <c r="P1589" t="str">
        <f t="shared" si="149"/>
        <v/>
      </c>
    </row>
    <row r="1590" spans="1:16" x14ac:dyDescent="0.25">
      <c r="A1590">
        <v>57</v>
      </c>
      <c r="B1590">
        <v>74</v>
      </c>
      <c r="C1590" t="s">
        <v>1387</v>
      </c>
      <c r="D1590">
        <v>0</v>
      </c>
      <c r="E1590">
        <v>59</v>
      </c>
      <c r="F1590" t="s">
        <v>43</v>
      </c>
      <c r="G1590">
        <v>2</v>
      </c>
      <c r="H1590" t="s">
        <v>36</v>
      </c>
      <c r="I1590">
        <v>100</v>
      </c>
      <c r="K1590">
        <f t="shared" si="144"/>
        <v>131</v>
      </c>
      <c r="L1590" t="str">
        <f t="shared" si="145"/>
        <v>LA-131</v>
      </c>
      <c r="M1590">
        <f t="shared" si="146"/>
        <v>3540</v>
      </c>
      <c r="N1590">
        <f t="shared" si="147"/>
        <v>1.9580428829376985E-4</v>
      </c>
      <c r="O1590" t="str">
        <f t="shared" si="148"/>
        <v>LA-1313540</v>
      </c>
      <c r="P1590" t="str">
        <f t="shared" si="149"/>
        <v/>
      </c>
    </row>
    <row r="1591" spans="1:16" x14ac:dyDescent="0.25">
      <c r="A1591">
        <v>57</v>
      </c>
      <c r="B1591">
        <v>75</v>
      </c>
      <c r="C1591" t="s">
        <v>1390</v>
      </c>
      <c r="D1591">
        <v>0</v>
      </c>
      <c r="E1591">
        <v>4.58</v>
      </c>
      <c r="F1591" t="s">
        <v>109</v>
      </c>
      <c r="G1591">
        <v>0.09</v>
      </c>
      <c r="H1591" t="s">
        <v>36</v>
      </c>
      <c r="I1591">
        <v>100</v>
      </c>
      <c r="K1591">
        <f t="shared" si="144"/>
        <v>132</v>
      </c>
      <c r="L1591" t="str">
        <f t="shared" si="145"/>
        <v>LA-132</v>
      </c>
      <c r="M1591">
        <f t="shared" si="146"/>
        <v>16488</v>
      </c>
      <c r="N1591">
        <f t="shared" si="147"/>
        <v>4.2039494211544473E-5</v>
      </c>
      <c r="O1591" t="str">
        <f t="shared" si="148"/>
        <v>LA-13216488</v>
      </c>
      <c r="P1591" t="str">
        <f t="shared" si="149"/>
        <v/>
      </c>
    </row>
    <row r="1592" spans="1:16" x14ac:dyDescent="0.25">
      <c r="A1592">
        <v>57</v>
      </c>
      <c r="B1592">
        <v>75</v>
      </c>
      <c r="C1592" t="s">
        <v>1390</v>
      </c>
      <c r="D1592">
        <v>0.18820000000000001</v>
      </c>
      <c r="E1592">
        <v>24.3</v>
      </c>
      <c r="F1592" t="s">
        <v>43</v>
      </c>
      <c r="G1592">
        <v>0.5</v>
      </c>
      <c r="H1592" t="s">
        <v>77</v>
      </c>
      <c r="I1592">
        <v>76</v>
      </c>
      <c r="K1592">
        <f t="shared" si="144"/>
        <v>132</v>
      </c>
      <c r="L1592" t="str">
        <f t="shared" si="145"/>
        <v>LA-132M</v>
      </c>
      <c r="M1592">
        <f t="shared" si="146"/>
        <v>1458</v>
      </c>
      <c r="N1592">
        <f t="shared" si="147"/>
        <v>4.7540958886141654E-4</v>
      </c>
      <c r="O1592" t="str">
        <f t="shared" si="148"/>
        <v>LA-132M1458</v>
      </c>
      <c r="P1592" t="str">
        <f t="shared" si="149"/>
        <v/>
      </c>
    </row>
    <row r="1593" spans="1:16" x14ac:dyDescent="0.25">
      <c r="A1593">
        <v>57</v>
      </c>
      <c r="B1593">
        <v>76</v>
      </c>
      <c r="C1593" t="s">
        <v>1391</v>
      </c>
      <c r="D1593">
        <v>0</v>
      </c>
      <c r="E1593">
        <v>3.89</v>
      </c>
      <c r="F1593" t="s">
        <v>109</v>
      </c>
      <c r="G1593">
        <v>0.03</v>
      </c>
      <c r="H1593" t="s">
        <v>36</v>
      </c>
      <c r="I1593">
        <v>100</v>
      </c>
      <c r="K1593">
        <f t="shared" si="144"/>
        <v>133</v>
      </c>
      <c r="L1593" t="str">
        <f t="shared" si="145"/>
        <v>LA-133</v>
      </c>
      <c r="M1593">
        <f t="shared" si="146"/>
        <v>14004</v>
      </c>
      <c r="N1593">
        <f t="shared" si="147"/>
        <v>4.9496371076831286E-5</v>
      </c>
      <c r="O1593" t="str">
        <f t="shared" si="148"/>
        <v>LA-13314004</v>
      </c>
      <c r="P1593" t="str">
        <f t="shared" si="149"/>
        <v/>
      </c>
    </row>
    <row r="1594" spans="1:16" x14ac:dyDescent="0.25">
      <c r="A1594">
        <v>57</v>
      </c>
      <c r="B1594">
        <v>77</v>
      </c>
      <c r="C1594" t="s">
        <v>1392</v>
      </c>
      <c r="D1594">
        <v>0</v>
      </c>
      <c r="E1594">
        <v>6.45</v>
      </c>
      <c r="F1594" t="s">
        <v>43</v>
      </c>
      <c r="G1594">
        <v>0.16</v>
      </c>
      <c r="H1594" t="s">
        <v>36</v>
      </c>
      <c r="I1594">
        <v>100</v>
      </c>
      <c r="K1594">
        <f t="shared" si="144"/>
        <v>134</v>
      </c>
      <c r="L1594" t="str">
        <f t="shared" si="145"/>
        <v>LA-134</v>
      </c>
      <c r="M1594">
        <f t="shared" si="146"/>
        <v>387</v>
      </c>
      <c r="N1594">
        <f t="shared" si="147"/>
        <v>1.7910779859430111E-3</v>
      </c>
      <c r="O1594" t="str">
        <f t="shared" si="148"/>
        <v>LA-134387</v>
      </c>
      <c r="P1594" t="str">
        <f t="shared" si="149"/>
        <v/>
      </c>
    </row>
    <row r="1595" spans="1:16" x14ac:dyDescent="0.25">
      <c r="A1595">
        <v>57</v>
      </c>
      <c r="B1595">
        <v>78</v>
      </c>
      <c r="C1595" t="s">
        <v>1393</v>
      </c>
      <c r="D1595">
        <v>0</v>
      </c>
      <c r="E1595">
        <v>18.95</v>
      </c>
      <c r="F1595" t="s">
        <v>109</v>
      </c>
      <c r="G1595">
        <v>0.13</v>
      </c>
      <c r="H1595" t="s">
        <v>36</v>
      </c>
      <c r="I1595">
        <v>100</v>
      </c>
      <c r="K1595">
        <f t="shared" si="144"/>
        <v>135</v>
      </c>
      <c r="L1595" t="str">
        <f t="shared" si="145"/>
        <v>LA-135</v>
      </c>
      <c r="M1595">
        <f t="shared" si="146"/>
        <v>68220</v>
      </c>
      <c r="N1595">
        <f t="shared" si="147"/>
        <v>1.0160468785692544E-5</v>
      </c>
      <c r="O1595" t="str">
        <f t="shared" si="148"/>
        <v>LA-13568220</v>
      </c>
      <c r="P1595" t="str">
        <f t="shared" si="149"/>
        <v/>
      </c>
    </row>
    <row r="1596" spans="1:16" x14ac:dyDescent="0.25">
      <c r="A1596">
        <v>57</v>
      </c>
      <c r="B1596">
        <v>79</v>
      </c>
      <c r="C1596" t="s">
        <v>1389</v>
      </c>
      <c r="D1596">
        <v>0</v>
      </c>
      <c r="E1596">
        <v>9.8699999999999992</v>
      </c>
      <c r="F1596" t="s">
        <v>43</v>
      </c>
      <c r="G1596">
        <v>0.03</v>
      </c>
      <c r="H1596" t="s">
        <v>36</v>
      </c>
      <c r="I1596">
        <v>100</v>
      </c>
      <c r="K1596">
        <f t="shared" si="144"/>
        <v>136</v>
      </c>
      <c r="L1596" t="str">
        <f t="shared" si="145"/>
        <v>LA-136</v>
      </c>
      <c r="M1596">
        <f t="shared" si="146"/>
        <v>592.19999999999993</v>
      </c>
      <c r="N1596">
        <f t="shared" si="147"/>
        <v>1.1704612978047035E-3</v>
      </c>
      <c r="O1596" t="str">
        <f t="shared" si="148"/>
        <v>LA-136592.2</v>
      </c>
      <c r="P1596" t="str">
        <f t="shared" si="149"/>
        <v/>
      </c>
    </row>
    <row r="1597" spans="1:16" x14ac:dyDescent="0.25">
      <c r="A1597">
        <v>57</v>
      </c>
      <c r="B1597">
        <v>79</v>
      </c>
      <c r="C1597" t="s">
        <v>1389</v>
      </c>
      <c r="D1597">
        <v>0.25950000000000001</v>
      </c>
      <c r="E1597">
        <v>113</v>
      </c>
      <c r="F1597" t="s">
        <v>17</v>
      </c>
      <c r="G1597">
        <v>4</v>
      </c>
      <c r="H1597" t="s">
        <v>77</v>
      </c>
      <c r="I1597">
        <v>100</v>
      </c>
      <c r="K1597">
        <f t="shared" si="144"/>
        <v>136</v>
      </c>
      <c r="L1597" t="str">
        <f t="shared" si="145"/>
        <v>LA-136M</v>
      </c>
      <c r="M1597">
        <f t="shared" si="146"/>
        <v>0.113</v>
      </c>
      <c r="N1597">
        <f t="shared" si="147"/>
        <v>6.1340458456632323</v>
      </c>
      <c r="O1597" t="str">
        <f t="shared" si="148"/>
        <v>LA-136M0.113</v>
      </c>
      <c r="P1597" t="str">
        <f t="shared" si="149"/>
        <v/>
      </c>
    </row>
    <row r="1598" spans="1:16" x14ac:dyDescent="0.25">
      <c r="A1598">
        <v>57</v>
      </c>
      <c r="B1598">
        <v>80</v>
      </c>
      <c r="C1598" t="s">
        <v>1397</v>
      </c>
      <c r="D1598">
        <v>0</v>
      </c>
      <c r="E1598" s="1">
        <v>60000</v>
      </c>
      <c r="F1598" t="s">
        <v>14</v>
      </c>
      <c r="G1598" s="1">
        <v>20000</v>
      </c>
      <c r="H1598" t="s">
        <v>26</v>
      </c>
      <c r="I1598">
        <v>100</v>
      </c>
      <c r="K1598">
        <f t="shared" si="144"/>
        <v>137</v>
      </c>
      <c r="L1598" t="str">
        <f t="shared" si="145"/>
        <v>LA-137</v>
      </c>
      <c r="M1598">
        <f t="shared" si="146"/>
        <v>1893456000000</v>
      </c>
      <c r="N1598">
        <f t="shared" si="147"/>
        <v>3.6607514542716879E-13</v>
      </c>
      <c r="O1598" t="str">
        <f t="shared" si="148"/>
        <v>LA-1371893456000000</v>
      </c>
      <c r="P1598" t="str">
        <f t="shared" si="149"/>
        <v/>
      </c>
    </row>
    <row r="1599" spans="1:16" x14ac:dyDescent="0.25">
      <c r="A1599">
        <v>57</v>
      </c>
      <c r="B1599">
        <v>81</v>
      </c>
      <c r="C1599" t="s">
        <v>1398</v>
      </c>
      <c r="D1599">
        <v>0</v>
      </c>
      <c r="E1599" s="1">
        <v>103000000000</v>
      </c>
      <c r="F1599" t="s">
        <v>14</v>
      </c>
      <c r="G1599" s="1">
        <v>1110000000</v>
      </c>
      <c r="H1599" t="s">
        <v>12</v>
      </c>
      <c r="I1599">
        <v>34.5</v>
      </c>
      <c r="J1599">
        <v>0.4</v>
      </c>
      <c r="K1599">
        <f t="shared" si="144"/>
        <v>138</v>
      </c>
      <c r="L1599" t="str">
        <f t="shared" si="145"/>
        <v>LA-138</v>
      </c>
      <c r="M1599">
        <f t="shared" si="146"/>
        <v>3.2504328E+18</v>
      </c>
      <c r="N1599">
        <f t="shared" si="147"/>
        <v>2.1324765753038959E-19</v>
      </c>
      <c r="O1599" t="str">
        <f t="shared" si="148"/>
        <v>LA-1383250432800000000000</v>
      </c>
      <c r="P1599" t="str">
        <f t="shared" si="149"/>
        <v/>
      </c>
    </row>
    <row r="1600" spans="1:16" x14ac:dyDescent="0.25">
      <c r="A1600">
        <v>57</v>
      </c>
      <c r="B1600">
        <v>83</v>
      </c>
      <c r="C1600" t="s">
        <v>1394</v>
      </c>
      <c r="D1600">
        <v>0</v>
      </c>
      <c r="E1600">
        <v>40.283999999999999</v>
      </c>
      <c r="F1600" t="s">
        <v>109</v>
      </c>
      <c r="G1600">
        <v>3.0000000000000001E-3</v>
      </c>
      <c r="H1600" t="s">
        <v>12</v>
      </c>
      <c r="I1600">
        <v>100</v>
      </c>
      <c r="K1600">
        <f t="shared" si="144"/>
        <v>140</v>
      </c>
      <c r="L1600" t="str">
        <f t="shared" si="145"/>
        <v>LA-140</v>
      </c>
      <c r="M1600">
        <f t="shared" si="146"/>
        <v>145022.39999999999</v>
      </c>
      <c r="N1600">
        <f t="shared" si="147"/>
        <v>4.7795870193842145E-6</v>
      </c>
      <c r="O1600" t="str">
        <f t="shared" si="148"/>
        <v>LA-140145022.4</v>
      </c>
      <c r="P1600" t="str">
        <f t="shared" si="149"/>
        <v/>
      </c>
    </row>
    <row r="1601" spans="1:16" x14ac:dyDescent="0.25">
      <c r="A1601">
        <v>57</v>
      </c>
      <c r="B1601">
        <v>84</v>
      </c>
      <c r="C1601" t="s">
        <v>1395</v>
      </c>
      <c r="D1601">
        <v>0</v>
      </c>
      <c r="E1601">
        <v>3.93</v>
      </c>
      <c r="F1601" t="s">
        <v>109</v>
      </c>
      <c r="G1601">
        <v>0.03</v>
      </c>
      <c r="H1601" t="s">
        <v>12</v>
      </c>
      <c r="I1601">
        <v>100</v>
      </c>
      <c r="K1601">
        <f t="shared" si="144"/>
        <v>141</v>
      </c>
      <c r="L1601" t="str">
        <f t="shared" si="145"/>
        <v>LA-141</v>
      </c>
      <c r="M1601">
        <f t="shared" si="146"/>
        <v>14148</v>
      </c>
      <c r="N1601">
        <f t="shared" si="147"/>
        <v>4.8992591218542921E-5</v>
      </c>
      <c r="O1601" t="str">
        <f t="shared" si="148"/>
        <v>LA-14114148</v>
      </c>
      <c r="P1601" t="str">
        <f t="shared" si="149"/>
        <v/>
      </c>
    </row>
    <row r="1602" spans="1:16" x14ac:dyDescent="0.25">
      <c r="A1602">
        <v>57</v>
      </c>
      <c r="B1602">
        <v>85</v>
      </c>
      <c r="C1602" t="s">
        <v>1396</v>
      </c>
      <c r="D1602">
        <v>0</v>
      </c>
      <c r="E1602">
        <v>91.8</v>
      </c>
      <c r="F1602" t="s">
        <v>43</v>
      </c>
      <c r="G1602">
        <v>0.5</v>
      </c>
      <c r="H1602" t="s">
        <v>12</v>
      </c>
      <c r="I1602">
        <v>100</v>
      </c>
      <c r="K1602">
        <f t="shared" ref="K1602:K1665" si="150">A1602+B1602</f>
        <v>142</v>
      </c>
      <c r="L1602" t="str">
        <f t="shared" ref="L1602:L1665" si="151">UPPER(SUBSTITUTE(C1602,K1602,""))&amp;"-"&amp;K1602&amp;IF(H1602="IT","M","")</f>
        <v>LA-142</v>
      </c>
      <c r="M1602">
        <f t="shared" ref="M1602:M1665" si="152">E1602*VLOOKUP(F1602,_TimeConvert,2,FALSE)</f>
        <v>5508</v>
      </c>
      <c r="N1602">
        <f t="shared" ref="N1602:N1665" si="153">LN(2)/M1602</f>
        <v>1.2584371469861027E-4</v>
      </c>
      <c r="O1602" t="str">
        <f t="shared" ref="O1602:O1665" si="154">L1602&amp;M1602</f>
        <v>LA-1425508</v>
      </c>
      <c r="P1602" t="str">
        <f t="shared" ref="P1602:P1665" si="155">IF(AND(RIGHT(L1603,1)="M",M1602=M1603),"Delete","")</f>
        <v/>
      </c>
    </row>
    <row r="1603" spans="1:16" x14ac:dyDescent="0.25">
      <c r="A1603">
        <v>57</v>
      </c>
      <c r="B1603">
        <v>86</v>
      </c>
      <c r="C1603" t="s">
        <v>1399</v>
      </c>
      <c r="D1603">
        <v>0</v>
      </c>
      <c r="E1603">
        <v>14.09</v>
      </c>
      <c r="F1603" t="s">
        <v>43</v>
      </c>
      <c r="G1603">
        <v>7.0000000000000007E-2</v>
      </c>
      <c r="H1603" t="s">
        <v>12</v>
      </c>
      <c r="I1603">
        <v>100</v>
      </c>
      <c r="K1603">
        <f t="shared" si="150"/>
        <v>143</v>
      </c>
      <c r="L1603" t="str">
        <f t="shared" si="151"/>
        <v>LA-143</v>
      </c>
      <c r="M1603">
        <f t="shared" si="152"/>
        <v>845.4</v>
      </c>
      <c r="N1603">
        <f t="shared" si="153"/>
        <v>8.1990440094623291E-4</v>
      </c>
      <c r="O1603" t="str">
        <f t="shared" si="154"/>
        <v>LA-143845.4</v>
      </c>
      <c r="P1603" t="str">
        <f t="shared" si="155"/>
        <v/>
      </c>
    </row>
    <row r="1604" spans="1:16" x14ac:dyDescent="0.25">
      <c r="A1604">
        <v>57</v>
      </c>
      <c r="B1604">
        <v>87</v>
      </c>
      <c r="C1604" t="s">
        <v>1400</v>
      </c>
      <c r="D1604">
        <v>0</v>
      </c>
      <c r="E1604">
        <v>40.799999999999997</v>
      </c>
      <c r="F1604" t="s">
        <v>11</v>
      </c>
      <c r="G1604">
        <v>0.4</v>
      </c>
      <c r="H1604" t="s">
        <v>12</v>
      </c>
      <c r="I1604">
        <v>100</v>
      </c>
      <c r="K1604">
        <f t="shared" si="150"/>
        <v>144</v>
      </c>
      <c r="L1604" t="str">
        <f t="shared" si="151"/>
        <v>LA-144</v>
      </c>
      <c r="M1604">
        <f t="shared" si="152"/>
        <v>40.799999999999997</v>
      </c>
      <c r="N1604">
        <f t="shared" si="153"/>
        <v>1.6988901484312386E-2</v>
      </c>
      <c r="O1604" t="str">
        <f t="shared" si="154"/>
        <v>LA-14440.8</v>
      </c>
      <c r="P1604" t="str">
        <f t="shared" si="155"/>
        <v/>
      </c>
    </row>
    <row r="1605" spans="1:16" x14ac:dyDescent="0.25">
      <c r="A1605">
        <v>57</v>
      </c>
      <c r="B1605">
        <v>88</v>
      </c>
      <c r="C1605" t="s">
        <v>1401</v>
      </c>
      <c r="D1605">
        <v>0</v>
      </c>
      <c r="E1605">
        <v>24.8</v>
      </c>
      <c r="F1605" t="s">
        <v>11</v>
      </c>
      <c r="G1605">
        <v>2</v>
      </c>
      <c r="H1605" t="s">
        <v>12</v>
      </c>
      <c r="I1605">
        <v>100</v>
      </c>
      <c r="K1605">
        <f t="shared" si="150"/>
        <v>145</v>
      </c>
      <c r="L1605" t="str">
        <f t="shared" si="151"/>
        <v>LA-145</v>
      </c>
      <c r="M1605">
        <f t="shared" si="152"/>
        <v>24.8</v>
      </c>
      <c r="N1605">
        <f t="shared" si="153"/>
        <v>2.7949483087094568E-2</v>
      </c>
      <c r="O1605" t="str">
        <f t="shared" si="154"/>
        <v>LA-14524.8</v>
      </c>
      <c r="P1605" t="str">
        <f t="shared" si="155"/>
        <v/>
      </c>
    </row>
    <row r="1606" spans="1:16" x14ac:dyDescent="0.25">
      <c r="A1606">
        <v>57</v>
      </c>
      <c r="B1606">
        <v>89</v>
      </c>
      <c r="C1606" t="s">
        <v>1402</v>
      </c>
      <c r="D1606">
        <v>0</v>
      </c>
      <c r="E1606">
        <v>6.1</v>
      </c>
      <c r="F1606" t="s">
        <v>11</v>
      </c>
      <c r="G1606">
        <v>0.3</v>
      </c>
      <c r="H1606" t="s">
        <v>12</v>
      </c>
      <c r="I1606">
        <v>100</v>
      </c>
      <c r="K1606">
        <f t="shared" si="150"/>
        <v>146</v>
      </c>
      <c r="L1606" t="str">
        <f t="shared" si="151"/>
        <v>LA-146</v>
      </c>
      <c r="M1606">
        <f t="shared" si="152"/>
        <v>6.1</v>
      </c>
      <c r="N1606">
        <f t="shared" si="153"/>
        <v>0.11363068533769595</v>
      </c>
      <c r="O1606" t="str">
        <f t="shared" si="154"/>
        <v>LA-1466.1</v>
      </c>
      <c r="P1606" t="str">
        <f t="shared" si="155"/>
        <v/>
      </c>
    </row>
    <row r="1607" spans="1:16" x14ac:dyDescent="0.25">
      <c r="A1607">
        <v>57</v>
      </c>
      <c r="B1607">
        <v>89</v>
      </c>
      <c r="C1607" t="s">
        <v>1402</v>
      </c>
      <c r="D1607">
        <v>0.14149999999999999</v>
      </c>
      <c r="E1607">
        <v>9.8000000000000007</v>
      </c>
      <c r="F1607" t="s">
        <v>11</v>
      </c>
      <c r="G1607">
        <v>0.4</v>
      </c>
      <c r="H1607" t="s">
        <v>77</v>
      </c>
      <c r="K1607">
        <f t="shared" si="150"/>
        <v>146</v>
      </c>
      <c r="L1607" t="str">
        <f t="shared" si="151"/>
        <v>LA-146M</v>
      </c>
      <c r="M1607">
        <f t="shared" si="152"/>
        <v>9.8000000000000007</v>
      </c>
      <c r="N1607">
        <f t="shared" si="153"/>
        <v>7.0729304138769919E-2</v>
      </c>
      <c r="O1607" t="str">
        <f t="shared" si="154"/>
        <v>LA-146M9.8</v>
      </c>
      <c r="P1607" t="str">
        <f t="shared" si="155"/>
        <v/>
      </c>
    </row>
    <row r="1608" spans="1:16" x14ac:dyDescent="0.25">
      <c r="A1608">
        <v>57</v>
      </c>
      <c r="B1608">
        <v>90</v>
      </c>
      <c r="C1608" t="s">
        <v>1407</v>
      </c>
      <c r="D1608">
        <v>0</v>
      </c>
      <c r="E1608">
        <v>4.024</v>
      </c>
      <c r="F1608" t="s">
        <v>11</v>
      </c>
      <c r="G1608">
        <v>1.0999999999999999E-2</v>
      </c>
      <c r="H1608" t="s">
        <v>12</v>
      </c>
      <c r="I1608">
        <v>100</v>
      </c>
      <c r="K1608">
        <f t="shared" si="150"/>
        <v>147</v>
      </c>
      <c r="L1608" t="str">
        <f t="shared" si="151"/>
        <v>LA-147</v>
      </c>
      <c r="M1608">
        <f t="shared" si="152"/>
        <v>4.024</v>
      </c>
      <c r="N1608">
        <f t="shared" si="153"/>
        <v>0.17225327548706393</v>
      </c>
      <c r="O1608" t="str">
        <f t="shared" si="154"/>
        <v>LA-1474.024</v>
      </c>
      <c r="P1608" t="str">
        <f t="shared" si="155"/>
        <v/>
      </c>
    </row>
    <row r="1609" spans="1:16" x14ac:dyDescent="0.25">
      <c r="A1609">
        <v>57</v>
      </c>
      <c r="B1609">
        <v>91</v>
      </c>
      <c r="C1609" t="s">
        <v>1408</v>
      </c>
      <c r="D1609">
        <v>0</v>
      </c>
      <c r="E1609">
        <v>1.411</v>
      </c>
      <c r="F1609" t="s">
        <v>11</v>
      </c>
      <c r="G1609">
        <v>2.8000000000000001E-2</v>
      </c>
      <c r="H1609" t="s">
        <v>12</v>
      </c>
      <c r="I1609">
        <v>100</v>
      </c>
      <c r="K1609">
        <f t="shared" si="150"/>
        <v>148</v>
      </c>
      <c r="L1609" t="str">
        <f t="shared" si="151"/>
        <v>LA-148</v>
      </c>
      <c r="M1609">
        <f t="shared" si="152"/>
        <v>1.411</v>
      </c>
      <c r="N1609">
        <f t="shared" si="153"/>
        <v>0.49124534412469545</v>
      </c>
      <c r="O1609" t="str">
        <f t="shared" si="154"/>
        <v>LA-1481.411</v>
      </c>
      <c r="P1609" t="str">
        <f t="shared" si="155"/>
        <v/>
      </c>
    </row>
    <row r="1610" spans="1:16" x14ac:dyDescent="0.25">
      <c r="A1610">
        <v>57</v>
      </c>
      <c r="B1610">
        <v>92</v>
      </c>
      <c r="C1610" t="s">
        <v>1409</v>
      </c>
      <c r="D1610">
        <v>0</v>
      </c>
      <c r="E1610">
        <v>1.085</v>
      </c>
      <c r="F1610" t="s">
        <v>11</v>
      </c>
      <c r="G1610">
        <v>2.5999999999999999E-2</v>
      </c>
      <c r="H1610" t="s">
        <v>12</v>
      </c>
      <c r="I1610">
        <v>100</v>
      </c>
      <c r="K1610">
        <f t="shared" si="150"/>
        <v>149</v>
      </c>
      <c r="L1610" t="str">
        <f t="shared" si="151"/>
        <v>LA-149</v>
      </c>
      <c r="M1610">
        <f t="shared" si="152"/>
        <v>1.085</v>
      </c>
      <c r="N1610">
        <f t="shared" si="153"/>
        <v>0.63884532770501867</v>
      </c>
      <c r="O1610" t="str">
        <f t="shared" si="154"/>
        <v>LA-1491.085</v>
      </c>
      <c r="P1610" t="str">
        <f t="shared" si="155"/>
        <v/>
      </c>
    </row>
    <row r="1611" spans="1:16" x14ac:dyDescent="0.25">
      <c r="A1611">
        <v>57</v>
      </c>
      <c r="B1611">
        <v>93</v>
      </c>
      <c r="C1611" t="s">
        <v>1403</v>
      </c>
      <c r="D1611">
        <v>0</v>
      </c>
      <c r="E1611">
        <v>0.51</v>
      </c>
      <c r="F1611" t="s">
        <v>11</v>
      </c>
      <c r="G1611">
        <f>0.01-0.022</f>
        <v>-1.1999999999999999E-2</v>
      </c>
      <c r="H1611" t="s">
        <v>12</v>
      </c>
      <c r="I1611">
        <v>100</v>
      </c>
      <c r="K1611">
        <f t="shared" si="150"/>
        <v>150</v>
      </c>
      <c r="L1611" t="str">
        <f t="shared" si="151"/>
        <v>LA-150</v>
      </c>
      <c r="M1611">
        <f t="shared" si="152"/>
        <v>0.51</v>
      </c>
      <c r="N1611">
        <f t="shared" si="153"/>
        <v>1.3591121187449908</v>
      </c>
      <c r="O1611" t="str">
        <f t="shared" si="154"/>
        <v>LA-1500.51</v>
      </c>
      <c r="P1611" t="str">
        <f t="shared" si="155"/>
        <v/>
      </c>
    </row>
    <row r="1612" spans="1:16" x14ac:dyDescent="0.25">
      <c r="A1612">
        <v>57</v>
      </c>
      <c r="B1612">
        <v>94</v>
      </c>
      <c r="C1612" t="s">
        <v>1404</v>
      </c>
      <c r="D1612">
        <v>0</v>
      </c>
      <c r="E1612">
        <v>0.45700000000000002</v>
      </c>
      <c r="F1612" t="s">
        <v>11</v>
      </c>
      <c r="G1612">
        <f>0.03-0.018</f>
        <v>1.2E-2</v>
      </c>
      <c r="H1612" t="s">
        <v>12</v>
      </c>
      <c r="I1612">
        <v>100</v>
      </c>
      <c r="K1612">
        <f t="shared" si="150"/>
        <v>151</v>
      </c>
      <c r="L1612" t="str">
        <f t="shared" si="151"/>
        <v>LA-151</v>
      </c>
      <c r="M1612">
        <f t="shared" si="152"/>
        <v>0.45700000000000002</v>
      </c>
      <c r="N1612">
        <f t="shared" si="153"/>
        <v>1.5167334366738408</v>
      </c>
      <c r="O1612" t="str">
        <f t="shared" si="154"/>
        <v>LA-1510.457</v>
      </c>
      <c r="P1612" t="str">
        <f t="shared" si="155"/>
        <v/>
      </c>
    </row>
    <row r="1613" spans="1:16" x14ac:dyDescent="0.25">
      <c r="A1613">
        <v>57</v>
      </c>
      <c r="B1613">
        <v>95</v>
      </c>
      <c r="C1613" t="s">
        <v>1405</v>
      </c>
      <c r="D1613">
        <v>0</v>
      </c>
      <c r="E1613">
        <v>298</v>
      </c>
      <c r="F1613" t="s">
        <v>17</v>
      </c>
      <c r="G1613">
        <f>6-23</f>
        <v>-17</v>
      </c>
      <c r="H1613" t="s">
        <v>12</v>
      </c>
      <c r="I1613">
        <v>100</v>
      </c>
      <c r="K1613">
        <f t="shared" si="150"/>
        <v>152</v>
      </c>
      <c r="L1613" t="str">
        <f t="shared" si="151"/>
        <v>LA-152</v>
      </c>
      <c r="M1613">
        <f t="shared" si="152"/>
        <v>0.29799999999999999</v>
      </c>
      <c r="N1613">
        <f t="shared" si="153"/>
        <v>2.325997250201159</v>
      </c>
      <c r="O1613" t="str">
        <f t="shared" si="154"/>
        <v>LA-1520.298</v>
      </c>
      <c r="P1613" t="str">
        <f t="shared" si="155"/>
        <v/>
      </c>
    </row>
    <row r="1614" spans="1:16" x14ac:dyDescent="0.25">
      <c r="A1614">
        <v>57</v>
      </c>
      <c r="B1614">
        <v>96</v>
      </c>
      <c r="C1614" t="s">
        <v>1406</v>
      </c>
      <c r="D1614">
        <v>0</v>
      </c>
      <c r="E1614">
        <v>244</v>
      </c>
      <c r="F1614" t="s">
        <v>17</v>
      </c>
      <c r="G1614">
        <v>18</v>
      </c>
      <c r="H1614" t="s">
        <v>12</v>
      </c>
      <c r="I1614">
        <v>100</v>
      </c>
      <c r="K1614">
        <f t="shared" si="150"/>
        <v>153</v>
      </c>
      <c r="L1614" t="str">
        <f t="shared" si="151"/>
        <v>LA-153</v>
      </c>
      <c r="M1614">
        <f t="shared" si="152"/>
        <v>0.24399999999999999</v>
      </c>
      <c r="N1614">
        <f t="shared" si="153"/>
        <v>2.840767133442399</v>
      </c>
      <c r="O1614" t="str">
        <f t="shared" si="154"/>
        <v>LA-1530.244</v>
      </c>
      <c r="P1614" t="str">
        <f t="shared" si="155"/>
        <v/>
      </c>
    </row>
    <row r="1615" spans="1:16" x14ac:dyDescent="0.25">
      <c r="A1615">
        <v>57</v>
      </c>
      <c r="B1615">
        <v>97</v>
      </c>
      <c r="C1615" t="s">
        <v>1410</v>
      </c>
      <c r="D1615">
        <v>0</v>
      </c>
      <c r="E1615">
        <v>163</v>
      </c>
      <c r="F1615" t="s">
        <v>17</v>
      </c>
      <c r="G1615">
        <v>15</v>
      </c>
      <c r="H1615" t="s">
        <v>12</v>
      </c>
      <c r="I1615">
        <v>100</v>
      </c>
      <c r="K1615">
        <f t="shared" si="150"/>
        <v>154</v>
      </c>
      <c r="L1615" t="str">
        <f t="shared" si="151"/>
        <v>LA-154</v>
      </c>
      <c r="M1615">
        <f t="shared" si="152"/>
        <v>0.16300000000000001</v>
      </c>
      <c r="N1615">
        <f t="shared" si="153"/>
        <v>4.2524366905518116</v>
      </c>
      <c r="O1615" t="str">
        <f t="shared" si="154"/>
        <v>LA-1540.163</v>
      </c>
      <c r="P1615" t="str">
        <f t="shared" si="155"/>
        <v/>
      </c>
    </row>
    <row r="1616" spans="1:16" x14ac:dyDescent="0.25">
      <c r="A1616">
        <v>57</v>
      </c>
      <c r="B1616">
        <v>98</v>
      </c>
      <c r="C1616" t="s">
        <v>1411</v>
      </c>
      <c r="D1616">
        <v>0</v>
      </c>
      <c r="E1616">
        <v>100</v>
      </c>
      <c r="F1616" t="s">
        <v>17</v>
      </c>
      <c r="G1616">
        <v>25</v>
      </c>
      <c r="H1616" t="s">
        <v>12</v>
      </c>
      <c r="I1616">
        <v>100</v>
      </c>
      <c r="K1616">
        <f t="shared" si="150"/>
        <v>155</v>
      </c>
      <c r="L1616" t="str">
        <f t="shared" si="151"/>
        <v>LA-155</v>
      </c>
      <c r="M1616">
        <f t="shared" si="152"/>
        <v>0.1</v>
      </c>
      <c r="N1616">
        <f t="shared" si="153"/>
        <v>6.9314718055994522</v>
      </c>
      <c r="O1616" t="str">
        <f t="shared" si="154"/>
        <v>LA-1550.1</v>
      </c>
      <c r="P1616" t="str">
        <f t="shared" si="155"/>
        <v/>
      </c>
    </row>
    <row r="1617" spans="1:16" x14ac:dyDescent="0.25">
      <c r="A1617">
        <v>57</v>
      </c>
      <c r="B1617">
        <v>99</v>
      </c>
      <c r="C1617" t="s">
        <v>1412</v>
      </c>
      <c r="D1617">
        <v>0</v>
      </c>
      <c r="E1617">
        <v>84</v>
      </c>
      <c r="F1617" t="s">
        <v>17</v>
      </c>
      <c r="G1617">
        <v>78</v>
      </c>
      <c r="H1617" t="s">
        <v>12</v>
      </c>
      <c r="I1617">
        <v>100</v>
      </c>
      <c r="K1617">
        <f t="shared" si="150"/>
        <v>156</v>
      </c>
      <c r="L1617" t="str">
        <f t="shared" si="151"/>
        <v>LA-156</v>
      </c>
      <c r="M1617">
        <f t="shared" si="152"/>
        <v>8.4000000000000005E-2</v>
      </c>
      <c r="N1617">
        <f t="shared" si="153"/>
        <v>8.2517521495231581</v>
      </c>
      <c r="O1617" t="str">
        <f t="shared" si="154"/>
        <v>LA-1560.084</v>
      </c>
      <c r="P1617" t="str">
        <f t="shared" si="155"/>
        <v/>
      </c>
    </row>
    <row r="1618" spans="1:16" x14ac:dyDescent="0.25">
      <c r="A1618">
        <v>3</v>
      </c>
      <c r="B1618">
        <v>8</v>
      </c>
      <c r="C1618" t="s">
        <v>22</v>
      </c>
      <c r="D1618">
        <v>0</v>
      </c>
      <c r="E1618">
        <v>8.75</v>
      </c>
      <c r="F1618" t="s">
        <v>17</v>
      </c>
      <c r="G1618">
        <v>0.1</v>
      </c>
      <c r="H1618" t="s">
        <v>12</v>
      </c>
      <c r="I1618">
        <v>100</v>
      </c>
      <c r="K1618">
        <f t="shared" si="150"/>
        <v>11</v>
      </c>
      <c r="L1618" t="str">
        <f t="shared" si="151"/>
        <v>LI-11</v>
      </c>
      <c r="M1618">
        <f t="shared" si="152"/>
        <v>8.7500000000000008E-3</v>
      </c>
      <c r="N1618">
        <f t="shared" si="153"/>
        <v>79.216820635422309</v>
      </c>
      <c r="O1618" t="str">
        <f t="shared" si="154"/>
        <v>LI-110.00875</v>
      </c>
      <c r="P1618" t="str">
        <f t="shared" si="155"/>
        <v/>
      </c>
    </row>
    <row r="1619" spans="1:16" x14ac:dyDescent="0.25">
      <c r="A1619">
        <v>3</v>
      </c>
      <c r="B1619">
        <v>5</v>
      </c>
      <c r="C1619" t="s">
        <v>20</v>
      </c>
      <c r="D1619">
        <v>0</v>
      </c>
      <c r="E1619">
        <v>838.79</v>
      </c>
      <c r="F1619" t="s">
        <v>17</v>
      </c>
      <c r="G1619">
        <v>0.35</v>
      </c>
      <c r="H1619" t="s">
        <v>12</v>
      </c>
      <c r="I1619">
        <v>100</v>
      </c>
      <c r="K1619">
        <f t="shared" si="150"/>
        <v>8</v>
      </c>
      <c r="L1619" t="str">
        <f t="shared" si="151"/>
        <v>LI-8</v>
      </c>
      <c r="M1619">
        <f t="shared" si="152"/>
        <v>0.83879000000000004</v>
      </c>
      <c r="N1619">
        <f t="shared" si="153"/>
        <v>0.82636557488757045</v>
      </c>
      <c r="O1619" t="str">
        <f t="shared" si="154"/>
        <v>LI-80.83879</v>
      </c>
      <c r="P1619" t="str">
        <f t="shared" si="155"/>
        <v/>
      </c>
    </row>
    <row r="1620" spans="1:16" x14ac:dyDescent="0.25">
      <c r="A1620">
        <v>3</v>
      </c>
      <c r="B1620">
        <v>6</v>
      </c>
      <c r="C1620" t="s">
        <v>21</v>
      </c>
      <c r="D1620">
        <v>0</v>
      </c>
      <c r="E1620">
        <v>178</v>
      </c>
      <c r="F1620" t="s">
        <v>17</v>
      </c>
      <c r="G1620">
        <v>0.3</v>
      </c>
      <c r="H1620" t="s">
        <v>12</v>
      </c>
      <c r="I1620">
        <v>100</v>
      </c>
      <c r="K1620">
        <f t="shared" si="150"/>
        <v>9</v>
      </c>
      <c r="L1620" t="str">
        <f t="shared" si="151"/>
        <v>LI-9</v>
      </c>
      <c r="M1620">
        <f t="shared" si="152"/>
        <v>0.17799999999999999</v>
      </c>
      <c r="N1620">
        <f t="shared" si="153"/>
        <v>3.8940852840446367</v>
      </c>
      <c r="O1620" t="str">
        <f t="shared" si="154"/>
        <v>LI-90.178</v>
      </c>
      <c r="P1620" t="str">
        <f t="shared" si="155"/>
        <v/>
      </c>
    </row>
    <row r="1621" spans="1:16" x14ac:dyDescent="0.25">
      <c r="A1621">
        <v>103</v>
      </c>
      <c r="B1621">
        <v>148</v>
      </c>
      <c r="C1621" t="s">
        <v>2798</v>
      </c>
      <c r="D1621">
        <v>0</v>
      </c>
      <c r="E1621">
        <v>24.4</v>
      </c>
      <c r="F1621" t="s">
        <v>17</v>
      </c>
      <c r="G1621">
        <f>7-4.5</f>
        <v>2.5</v>
      </c>
      <c r="H1621" t="s">
        <v>27</v>
      </c>
      <c r="I1621">
        <v>100</v>
      </c>
      <c r="K1621">
        <f t="shared" si="150"/>
        <v>251</v>
      </c>
      <c r="L1621" t="str">
        <f t="shared" si="151"/>
        <v>LR-251</v>
      </c>
      <c r="M1621">
        <f t="shared" si="152"/>
        <v>2.4399999999999998E-2</v>
      </c>
      <c r="N1621">
        <f t="shared" si="153"/>
        <v>28.407671334423988</v>
      </c>
      <c r="O1621" t="str">
        <f t="shared" si="154"/>
        <v>LR-2510.0244</v>
      </c>
      <c r="P1621" t="str">
        <f t="shared" si="155"/>
        <v/>
      </c>
    </row>
    <row r="1622" spans="1:16" x14ac:dyDescent="0.25">
      <c r="A1622">
        <v>103</v>
      </c>
      <c r="B1622">
        <v>148</v>
      </c>
      <c r="C1622" t="s">
        <v>2798</v>
      </c>
      <c r="D1622">
        <v>0.11700000000000001</v>
      </c>
      <c r="E1622">
        <v>42</v>
      </c>
      <c r="F1622" t="s">
        <v>17</v>
      </c>
      <c r="G1622">
        <f>42-14</f>
        <v>28</v>
      </c>
      <c r="H1622" t="s">
        <v>27</v>
      </c>
      <c r="I1622">
        <v>100</v>
      </c>
      <c r="K1622">
        <f t="shared" si="150"/>
        <v>251</v>
      </c>
      <c r="L1622" t="str">
        <f t="shared" si="151"/>
        <v>LR-251</v>
      </c>
      <c r="M1622">
        <f t="shared" si="152"/>
        <v>4.2000000000000003E-2</v>
      </c>
      <c r="N1622">
        <f t="shared" si="153"/>
        <v>16.503504299046316</v>
      </c>
      <c r="O1622" t="str">
        <f t="shared" si="154"/>
        <v>LR-2510.042</v>
      </c>
      <c r="P1622" t="str">
        <f t="shared" si="155"/>
        <v/>
      </c>
    </row>
    <row r="1623" spans="1:16" x14ac:dyDescent="0.25">
      <c r="A1623">
        <v>103</v>
      </c>
      <c r="B1623">
        <v>149</v>
      </c>
      <c r="C1623" t="s">
        <v>2799</v>
      </c>
      <c r="D1623">
        <v>0</v>
      </c>
      <c r="E1623">
        <v>0.35</v>
      </c>
      <c r="F1623" t="s">
        <v>11</v>
      </c>
      <c r="G1623">
        <f>0.08-0.07</f>
        <v>9.999999999999995E-3</v>
      </c>
      <c r="H1623" t="s">
        <v>27</v>
      </c>
      <c r="K1623">
        <f t="shared" si="150"/>
        <v>252</v>
      </c>
      <c r="L1623" t="str">
        <f t="shared" si="151"/>
        <v>LR-252</v>
      </c>
      <c r="M1623">
        <f t="shared" si="152"/>
        <v>0.35</v>
      </c>
      <c r="N1623">
        <f t="shared" si="153"/>
        <v>1.9804205158855581</v>
      </c>
      <c r="O1623" t="str">
        <f t="shared" si="154"/>
        <v>LR-2520.35</v>
      </c>
      <c r="P1623" t="str">
        <f t="shared" si="155"/>
        <v/>
      </c>
    </row>
    <row r="1624" spans="1:16" x14ac:dyDescent="0.25">
      <c r="A1624">
        <v>103</v>
      </c>
      <c r="B1624">
        <v>150</v>
      </c>
      <c r="C1624" t="s">
        <v>2793</v>
      </c>
      <c r="D1624">
        <v>0</v>
      </c>
      <c r="E1624">
        <v>0.65</v>
      </c>
      <c r="F1624" t="s">
        <v>11</v>
      </c>
      <c r="G1624">
        <v>0.04</v>
      </c>
      <c r="H1624" t="s">
        <v>27</v>
      </c>
      <c r="I1624">
        <v>99</v>
      </c>
      <c r="K1624">
        <f t="shared" si="150"/>
        <v>253</v>
      </c>
      <c r="L1624" t="str">
        <f t="shared" si="151"/>
        <v>LR-253</v>
      </c>
      <c r="M1624">
        <f t="shared" si="152"/>
        <v>0.65</v>
      </c>
      <c r="N1624">
        <f t="shared" si="153"/>
        <v>1.0663802777845313</v>
      </c>
      <c r="O1624" t="str">
        <f t="shared" si="154"/>
        <v>LR-2530.65</v>
      </c>
      <c r="P1624" t="str">
        <f t="shared" si="155"/>
        <v/>
      </c>
    </row>
    <row r="1625" spans="1:16" x14ac:dyDescent="0.25">
      <c r="A1625">
        <v>103</v>
      </c>
      <c r="B1625">
        <v>150</v>
      </c>
      <c r="C1625" t="s">
        <v>2793</v>
      </c>
      <c r="D1625" t="s">
        <v>70</v>
      </c>
      <c r="E1625">
        <v>1.44</v>
      </c>
      <c r="F1625" t="s">
        <v>11</v>
      </c>
      <c r="G1625">
        <v>0.1</v>
      </c>
      <c r="H1625" t="s">
        <v>27</v>
      </c>
      <c r="I1625">
        <v>88</v>
      </c>
      <c r="K1625">
        <f t="shared" si="150"/>
        <v>253</v>
      </c>
      <c r="L1625" t="str">
        <f t="shared" si="151"/>
        <v>LR-253</v>
      </c>
      <c r="M1625">
        <f t="shared" si="152"/>
        <v>1.44</v>
      </c>
      <c r="N1625">
        <f t="shared" si="153"/>
        <v>0.48135220872218426</v>
      </c>
      <c r="O1625" t="str">
        <f t="shared" si="154"/>
        <v>LR-2531.44</v>
      </c>
      <c r="P1625" t="str">
        <f t="shared" si="155"/>
        <v/>
      </c>
    </row>
    <row r="1626" spans="1:16" x14ac:dyDescent="0.25">
      <c r="A1626">
        <v>103</v>
      </c>
      <c r="B1626">
        <v>151</v>
      </c>
      <c r="C1626" t="s">
        <v>2792</v>
      </c>
      <c r="D1626">
        <v>0</v>
      </c>
      <c r="E1626">
        <v>11.9</v>
      </c>
      <c r="F1626" t="s">
        <v>11</v>
      </c>
      <c r="G1626">
        <v>0.9</v>
      </c>
      <c r="H1626" t="s">
        <v>27</v>
      </c>
      <c r="I1626">
        <v>71.7</v>
      </c>
      <c r="J1626">
        <v>1.9</v>
      </c>
      <c r="K1626">
        <f t="shared" si="150"/>
        <v>254</v>
      </c>
      <c r="L1626" t="str">
        <f t="shared" si="151"/>
        <v>LR-254</v>
      </c>
      <c r="M1626">
        <f t="shared" si="152"/>
        <v>11.9</v>
      </c>
      <c r="N1626">
        <f t="shared" si="153"/>
        <v>5.8247662231928177E-2</v>
      </c>
      <c r="O1626" t="str">
        <f t="shared" si="154"/>
        <v>LR-25411.9</v>
      </c>
      <c r="P1626" t="str">
        <f t="shared" si="155"/>
        <v/>
      </c>
    </row>
    <row r="1627" spans="1:16" x14ac:dyDescent="0.25">
      <c r="A1627">
        <v>103</v>
      </c>
      <c r="B1627">
        <v>151</v>
      </c>
      <c r="C1627" t="s">
        <v>2792</v>
      </c>
      <c r="D1627">
        <v>0.108</v>
      </c>
      <c r="E1627">
        <v>20.3</v>
      </c>
      <c r="F1627" t="s">
        <v>11</v>
      </c>
      <c r="G1627">
        <v>4.2</v>
      </c>
      <c r="H1627" t="s">
        <v>77</v>
      </c>
      <c r="K1627">
        <f t="shared" si="150"/>
        <v>254</v>
      </c>
      <c r="L1627" t="str">
        <f t="shared" si="151"/>
        <v>LR-254M</v>
      </c>
      <c r="M1627">
        <f t="shared" si="152"/>
        <v>20.3</v>
      </c>
      <c r="N1627">
        <f t="shared" si="153"/>
        <v>3.4145181308371686E-2</v>
      </c>
      <c r="O1627" t="str">
        <f t="shared" si="154"/>
        <v>LR-254M20.3</v>
      </c>
      <c r="P1627" t="str">
        <f t="shared" si="155"/>
        <v/>
      </c>
    </row>
    <row r="1628" spans="1:16" x14ac:dyDescent="0.25">
      <c r="A1628">
        <v>103</v>
      </c>
      <c r="B1628">
        <v>152</v>
      </c>
      <c r="C1628" t="s">
        <v>2795</v>
      </c>
      <c r="D1628">
        <v>0</v>
      </c>
      <c r="E1628">
        <v>31.1</v>
      </c>
      <c r="F1628" t="s">
        <v>11</v>
      </c>
      <c r="G1628">
        <v>1.1000000000000001</v>
      </c>
      <c r="H1628" t="s">
        <v>27</v>
      </c>
      <c r="I1628">
        <v>99.7</v>
      </c>
      <c r="J1628">
        <v>0.1</v>
      </c>
      <c r="K1628">
        <f t="shared" si="150"/>
        <v>255</v>
      </c>
      <c r="L1628" t="str">
        <f t="shared" si="151"/>
        <v>LR-255</v>
      </c>
      <c r="M1628">
        <f t="shared" si="152"/>
        <v>31.1</v>
      </c>
      <c r="N1628">
        <f t="shared" si="153"/>
        <v>2.2287690693245828E-2</v>
      </c>
      <c r="O1628" t="str">
        <f t="shared" si="154"/>
        <v>LR-25531.1</v>
      </c>
      <c r="P1628" t="str">
        <f t="shared" si="155"/>
        <v/>
      </c>
    </row>
    <row r="1629" spans="1:16" x14ac:dyDescent="0.25">
      <c r="A1629">
        <v>103</v>
      </c>
      <c r="B1629">
        <v>152</v>
      </c>
      <c r="C1629" t="s">
        <v>2795</v>
      </c>
      <c r="D1629">
        <v>3.7999999999999999E-2</v>
      </c>
      <c r="E1629">
        <v>2.54</v>
      </c>
      <c r="F1629" t="s">
        <v>11</v>
      </c>
      <c r="G1629">
        <v>0.04</v>
      </c>
      <c r="H1629" t="s">
        <v>77</v>
      </c>
      <c r="I1629">
        <v>60</v>
      </c>
      <c r="K1629">
        <f t="shared" si="150"/>
        <v>255</v>
      </c>
      <c r="L1629" t="str">
        <f t="shared" si="151"/>
        <v>LR-255M</v>
      </c>
      <c r="M1629">
        <f t="shared" si="152"/>
        <v>2.54</v>
      </c>
      <c r="N1629">
        <f t="shared" si="153"/>
        <v>0.27289259077163197</v>
      </c>
      <c r="O1629" t="str">
        <f t="shared" si="154"/>
        <v>LR-255M2.54</v>
      </c>
      <c r="P1629" t="str">
        <f t="shared" si="155"/>
        <v/>
      </c>
    </row>
    <row r="1630" spans="1:16" x14ac:dyDescent="0.25">
      <c r="A1630">
        <v>103</v>
      </c>
      <c r="B1630">
        <v>153</v>
      </c>
      <c r="C1630" t="s">
        <v>2794</v>
      </c>
      <c r="D1630">
        <v>0</v>
      </c>
      <c r="E1630">
        <v>27.9</v>
      </c>
      <c r="F1630" t="s">
        <v>11</v>
      </c>
      <c r="G1630">
        <v>1</v>
      </c>
      <c r="H1630" t="s">
        <v>27</v>
      </c>
      <c r="I1630">
        <v>85</v>
      </c>
      <c r="K1630">
        <f t="shared" si="150"/>
        <v>256</v>
      </c>
      <c r="L1630" t="str">
        <f t="shared" si="151"/>
        <v>LR-256</v>
      </c>
      <c r="M1630">
        <f t="shared" si="152"/>
        <v>27.9</v>
      </c>
      <c r="N1630">
        <f t="shared" si="153"/>
        <v>2.4843984966306285E-2</v>
      </c>
      <c r="O1630" t="str">
        <f t="shared" si="154"/>
        <v>LR-25627.9</v>
      </c>
      <c r="P1630" t="str">
        <f t="shared" si="155"/>
        <v/>
      </c>
    </row>
    <row r="1631" spans="1:16" x14ac:dyDescent="0.25">
      <c r="A1631">
        <v>103</v>
      </c>
      <c r="B1631">
        <v>154</v>
      </c>
      <c r="C1631" t="s">
        <v>2789</v>
      </c>
      <c r="D1631">
        <v>0</v>
      </c>
      <c r="E1631">
        <v>5.9</v>
      </c>
      <c r="F1631" t="s">
        <v>11</v>
      </c>
      <c r="G1631">
        <v>0.4</v>
      </c>
      <c r="H1631" t="s">
        <v>27</v>
      </c>
      <c r="I1631">
        <v>100</v>
      </c>
      <c r="K1631">
        <f t="shared" si="150"/>
        <v>257</v>
      </c>
      <c r="L1631" t="str">
        <f t="shared" si="151"/>
        <v>LR-257</v>
      </c>
      <c r="M1631">
        <f t="shared" si="152"/>
        <v>5.9</v>
      </c>
      <c r="N1631">
        <f t="shared" si="153"/>
        <v>0.11748257297626191</v>
      </c>
      <c r="O1631" t="str">
        <f t="shared" si="154"/>
        <v>LR-2575.9</v>
      </c>
      <c r="P1631" t="str">
        <f t="shared" si="155"/>
        <v/>
      </c>
    </row>
    <row r="1632" spans="1:16" x14ac:dyDescent="0.25">
      <c r="A1632">
        <v>103</v>
      </c>
      <c r="B1632">
        <v>154</v>
      </c>
      <c r="C1632" t="s">
        <v>2789</v>
      </c>
      <c r="D1632" t="s">
        <v>70</v>
      </c>
      <c r="E1632">
        <v>0.20300000000000001</v>
      </c>
      <c r="F1632" t="s">
        <v>11</v>
      </c>
      <c r="G1632">
        <f>0.164-0.063</f>
        <v>0.10100000000000001</v>
      </c>
      <c r="H1632" t="s">
        <v>77</v>
      </c>
      <c r="K1632">
        <f t="shared" si="150"/>
        <v>257</v>
      </c>
      <c r="L1632" t="str">
        <f t="shared" si="151"/>
        <v>LR-257M</v>
      </c>
      <c r="M1632">
        <f t="shared" si="152"/>
        <v>0.20300000000000001</v>
      </c>
      <c r="N1632">
        <f t="shared" si="153"/>
        <v>3.4145181308371688</v>
      </c>
      <c r="O1632" t="str">
        <f t="shared" si="154"/>
        <v>LR-257M0.203</v>
      </c>
      <c r="P1632" t="str">
        <f t="shared" si="155"/>
        <v/>
      </c>
    </row>
    <row r="1633" spans="1:16" x14ac:dyDescent="0.25">
      <c r="A1633">
        <v>103</v>
      </c>
      <c r="B1633">
        <v>155</v>
      </c>
      <c r="C1633" t="s">
        <v>2788</v>
      </c>
      <c r="D1633">
        <v>0</v>
      </c>
      <c r="E1633">
        <v>3.86</v>
      </c>
      <c r="F1633" t="s">
        <v>11</v>
      </c>
      <c r="G1633">
        <f>0.24-0.23</f>
        <v>9.9999999999999811E-3</v>
      </c>
      <c r="H1633" t="s">
        <v>27</v>
      </c>
      <c r="I1633">
        <v>97.4</v>
      </c>
      <c r="J1633">
        <v>1.8</v>
      </c>
      <c r="K1633">
        <f t="shared" si="150"/>
        <v>258</v>
      </c>
      <c r="L1633" t="str">
        <f t="shared" si="151"/>
        <v>LR-258</v>
      </c>
      <c r="M1633">
        <f t="shared" si="152"/>
        <v>3.86</v>
      </c>
      <c r="N1633">
        <f t="shared" si="153"/>
        <v>0.179571808435219</v>
      </c>
      <c r="O1633" t="str">
        <f t="shared" si="154"/>
        <v>LR-2583.86</v>
      </c>
      <c r="P1633" t="str">
        <f t="shared" si="155"/>
        <v/>
      </c>
    </row>
    <row r="1634" spans="1:16" x14ac:dyDescent="0.25">
      <c r="A1634">
        <v>103</v>
      </c>
      <c r="B1634">
        <v>156</v>
      </c>
      <c r="C1634" t="s">
        <v>2791</v>
      </c>
      <c r="D1634">
        <v>0</v>
      </c>
      <c r="E1634">
        <v>6.22</v>
      </c>
      <c r="F1634" t="s">
        <v>11</v>
      </c>
      <c r="G1634">
        <f>0.28-0.27</f>
        <v>1.0000000000000009E-2</v>
      </c>
      <c r="H1634" t="s">
        <v>27</v>
      </c>
      <c r="I1634">
        <v>78</v>
      </c>
      <c r="J1634">
        <v>2</v>
      </c>
      <c r="K1634">
        <f t="shared" si="150"/>
        <v>259</v>
      </c>
      <c r="L1634" t="str">
        <f t="shared" si="151"/>
        <v>LR-259</v>
      </c>
      <c r="M1634">
        <f t="shared" si="152"/>
        <v>6.22</v>
      </c>
      <c r="N1634">
        <f t="shared" si="153"/>
        <v>0.11143845346622915</v>
      </c>
      <c r="O1634" t="str">
        <f t="shared" si="154"/>
        <v>LR-2596.22</v>
      </c>
      <c r="P1634" t="str">
        <f t="shared" si="155"/>
        <v/>
      </c>
    </row>
    <row r="1635" spans="1:16" x14ac:dyDescent="0.25">
      <c r="A1635">
        <v>103</v>
      </c>
      <c r="B1635">
        <v>157</v>
      </c>
      <c r="C1635" t="s">
        <v>2790</v>
      </c>
      <c r="D1635">
        <v>0</v>
      </c>
      <c r="E1635">
        <v>3</v>
      </c>
      <c r="F1635" t="s">
        <v>43</v>
      </c>
      <c r="G1635">
        <v>0.5</v>
      </c>
      <c r="H1635" t="s">
        <v>27</v>
      </c>
      <c r="I1635">
        <v>60</v>
      </c>
      <c r="K1635">
        <f t="shared" si="150"/>
        <v>260</v>
      </c>
      <c r="L1635" t="str">
        <f t="shared" si="151"/>
        <v>LR-260</v>
      </c>
      <c r="M1635">
        <f t="shared" si="152"/>
        <v>180</v>
      </c>
      <c r="N1635">
        <f t="shared" si="153"/>
        <v>3.8508176697774738E-3</v>
      </c>
      <c r="O1635" t="str">
        <f t="shared" si="154"/>
        <v>LR-260180</v>
      </c>
      <c r="P1635" t="str">
        <f t="shared" si="155"/>
        <v/>
      </c>
    </row>
    <row r="1636" spans="1:16" x14ac:dyDescent="0.25">
      <c r="A1636">
        <v>103</v>
      </c>
      <c r="B1636">
        <v>158</v>
      </c>
      <c r="C1636" t="s">
        <v>2787</v>
      </c>
      <c r="D1636">
        <v>0</v>
      </c>
      <c r="E1636">
        <v>42</v>
      </c>
      <c r="F1636" t="s">
        <v>43</v>
      </c>
      <c r="G1636">
        <f>9-8</f>
        <v>1</v>
      </c>
      <c r="H1636" t="s">
        <v>2525</v>
      </c>
      <c r="I1636">
        <v>100</v>
      </c>
      <c r="K1636">
        <f t="shared" si="150"/>
        <v>261</v>
      </c>
      <c r="L1636" t="str">
        <f t="shared" si="151"/>
        <v>LR-261</v>
      </c>
      <c r="M1636">
        <f t="shared" si="152"/>
        <v>2520</v>
      </c>
      <c r="N1636">
        <f t="shared" si="153"/>
        <v>2.7505840498410529E-4</v>
      </c>
      <c r="O1636" t="str">
        <f t="shared" si="154"/>
        <v>LR-2612520</v>
      </c>
      <c r="P1636" t="str">
        <f t="shared" si="155"/>
        <v/>
      </c>
    </row>
    <row r="1637" spans="1:16" x14ac:dyDescent="0.25">
      <c r="A1637">
        <v>103</v>
      </c>
      <c r="B1637">
        <v>161</v>
      </c>
      <c r="C1637" t="s">
        <v>2796</v>
      </c>
      <c r="D1637">
        <v>0</v>
      </c>
      <c r="E1637">
        <v>4.9000000000000004</v>
      </c>
      <c r="F1637" t="s">
        <v>109</v>
      </c>
      <c r="G1637">
        <f>2.1-1.3</f>
        <v>0.8</v>
      </c>
      <c r="H1637" t="s">
        <v>2525</v>
      </c>
      <c r="I1637">
        <v>100</v>
      </c>
      <c r="K1637">
        <f t="shared" si="150"/>
        <v>264</v>
      </c>
      <c r="L1637" t="str">
        <f t="shared" si="151"/>
        <v>LR-264</v>
      </c>
      <c r="M1637">
        <f t="shared" si="152"/>
        <v>17640</v>
      </c>
      <c r="N1637">
        <f t="shared" si="153"/>
        <v>3.9294057854872179E-5</v>
      </c>
      <c r="O1637" t="str">
        <f t="shared" si="154"/>
        <v>LR-26417640</v>
      </c>
      <c r="P1637" t="str">
        <f t="shared" si="155"/>
        <v/>
      </c>
    </row>
    <row r="1638" spans="1:16" x14ac:dyDescent="0.25">
      <c r="A1638">
        <v>103</v>
      </c>
      <c r="B1638">
        <v>163</v>
      </c>
      <c r="C1638" t="s">
        <v>2797</v>
      </c>
      <c r="D1638">
        <v>0</v>
      </c>
      <c r="E1638">
        <v>11</v>
      </c>
      <c r="F1638" t="s">
        <v>109</v>
      </c>
      <c r="G1638">
        <f>21-5</f>
        <v>16</v>
      </c>
      <c r="H1638" t="s">
        <v>2525</v>
      </c>
      <c r="I1638">
        <v>100</v>
      </c>
      <c r="K1638">
        <f t="shared" si="150"/>
        <v>266</v>
      </c>
      <c r="L1638" t="str">
        <f t="shared" si="151"/>
        <v>LR-266</v>
      </c>
      <c r="M1638">
        <f t="shared" si="152"/>
        <v>39600</v>
      </c>
      <c r="N1638">
        <f t="shared" si="153"/>
        <v>1.7503716680806699E-5</v>
      </c>
      <c r="O1638" t="str">
        <f t="shared" si="154"/>
        <v>LR-26639600</v>
      </c>
      <c r="P1638" t="str">
        <f t="shared" si="155"/>
        <v/>
      </c>
    </row>
    <row r="1639" spans="1:16" x14ac:dyDescent="0.25">
      <c r="A1639">
        <v>71</v>
      </c>
      <c r="B1639">
        <v>79</v>
      </c>
      <c r="C1639" t="s">
        <v>1871</v>
      </c>
      <c r="D1639">
        <v>0</v>
      </c>
      <c r="E1639">
        <v>45</v>
      </c>
      <c r="F1639" t="s">
        <v>17</v>
      </c>
      <c r="G1639">
        <v>3</v>
      </c>
      <c r="H1639" t="s">
        <v>19</v>
      </c>
      <c r="I1639">
        <v>100</v>
      </c>
      <c r="K1639">
        <f t="shared" si="150"/>
        <v>150</v>
      </c>
      <c r="L1639" t="str">
        <f t="shared" si="151"/>
        <v>LU-150</v>
      </c>
      <c r="M1639">
        <f t="shared" si="152"/>
        <v>4.4999999999999998E-2</v>
      </c>
      <c r="N1639">
        <f t="shared" si="153"/>
        <v>15.403270679109896</v>
      </c>
      <c r="O1639" t="str">
        <f t="shared" si="154"/>
        <v>LU-1500.045</v>
      </c>
      <c r="P1639" t="str">
        <f t="shared" si="155"/>
        <v/>
      </c>
    </row>
    <row r="1640" spans="1:16" x14ac:dyDescent="0.25">
      <c r="A1640">
        <v>71</v>
      </c>
      <c r="B1640">
        <v>80</v>
      </c>
      <c r="C1640" t="s">
        <v>1859</v>
      </c>
      <c r="D1640">
        <v>0</v>
      </c>
      <c r="E1640">
        <v>79</v>
      </c>
      <c r="F1640" t="s">
        <v>17</v>
      </c>
      <c r="G1640">
        <v>1</v>
      </c>
      <c r="H1640" t="s">
        <v>36</v>
      </c>
      <c r="K1640">
        <f t="shared" si="150"/>
        <v>151</v>
      </c>
      <c r="L1640" t="str">
        <f t="shared" si="151"/>
        <v>LU-151</v>
      </c>
      <c r="M1640">
        <f t="shared" si="152"/>
        <v>7.9000000000000001E-2</v>
      </c>
      <c r="N1640">
        <f t="shared" si="153"/>
        <v>8.7740149437967752</v>
      </c>
      <c r="O1640" t="str">
        <f t="shared" si="154"/>
        <v>LU-1510.079</v>
      </c>
      <c r="P1640" t="str">
        <f t="shared" si="155"/>
        <v/>
      </c>
    </row>
    <row r="1641" spans="1:16" x14ac:dyDescent="0.25">
      <c r="A1641">
        <v>71</v>
      </c>
      <c r="B1641">
        <v>80</v>
      </c>
      <c r="C1641" t="s">
        <v>1859</v>
      </c>
      <c r="D1641">
        <v>6.2E-2</v>
      </c>
      <c r="E1641">
        <v>16</v>
      </c>
      <c r="F1641" t="s">
        <v>1188</v>
      </c>
      <c r="G1641">
        <v>0.5</v>
      </c>
      <c r="H1641" t="s">
        <v>19</v>
      </c>
      <c r="I1641">
        <v>100</v>
      </c>
      <c r="K1641">
        <f t="shared" si="150"/>
        <v>151</v>
      </c>
      <c r="L1641" t="str">
        <f t="shared" si="151"/>
        <v>LU-151</v>
      </c>
      <c r="M1641">
        <f t="shared" si="152"/>
        <v>1.5999999999999999E-5</v>
      </c>
      <c r="N1641">
        <f t="shared" si="153"/>
        <v>43321.698784996581</v>
      </c>
      <c r="O1641" t="str">
        <f t="shared" si="154"/>
        <v>LU-1510.000016</v>
      </c>
      <c r="P1641" t="str">
        <f t="shared" si="155"/>
        <v/>
      </c>
    </row>
    <row r="1642" spans="1:16" x14ac:dyDescent="0.25">
      <c r="A1642">
        <v>71</v>
      </c>
      <c r="B1642">
        <v>81</v>
      </c>
      <c r="C1642" t="s">
        <v>1858</v>
      </c>
      <c r="D1642">
        <v>0</v>
      </c>
      <c r="E1642">
        <v>650</v>
      </c>
      <c r="F1642" t="s">
        <v>17</v>
      </c>
      <c r="G1642">
        <v>71</v>
      </c>
      <c r="H1642" t="s">
        <v>36</v>
      </c>
      <c r="I1642">
        <v>100</v>
      </c>
      <c r="K1642">
        <f t="shared" si="150"/>
        <v>152</v>
      </c>
      <c r="L1642" t="str">
        <f t="shared" si="151"/>
        <v>LU-152</v>
      </c>
      <c r="M1642">
        <f t="shared" si="152"/>
        <v>0.65</v>
      </c>
      <c r="N1642">
        <f t="shared" si="153"/>
        <v>1.0663802777845313</v>
      </c>
      <c r="O1642" t="str">
        <f t="shared" si="154"/>
        <v>LU-1520.65</v>
      </c>
      <c r="P1642" t="str">
        <f t="shared" si="155"/>
        <v/>
      </c>
    </row>
    <row r="1643" spans="1:16" x14ac:dyDescent="0.25">
      <c r="A1643">
        <v>71</v>
      </c>
      <c r="B1643">
        <v>82</v>
      </c>
      <c r="C1643" t="s">
        <v>1855</v>
      </c>
      <c r="D1643">
        <v>0</v>
      </c>
      <c r="E1643">
        <v>0.9</v>
      </c>
      <c r="F1643" t="s">
        <v>11</v>
      </c>
      <c r="G1643">
        <v>0.2</v>
      </c>
      <c r="H1643" t="s">
        <v>27</v>
      </c>
      <c r="K1643">
        <f t="shared" si="150"/>
        <v>153</v>
      </c>
      <c r="L1643" t="str">
        <f t="shared" si="151"/>
        <v>LU-153</v>
      </c>
      <c r="M1643">
        <f t="shared" si="152"/>
        <v>0.9</v>
      </c>
      <c r="N1643">
        <f t="shared" si="153"/>
        <v>0.77016353395549475</v>
      </c>
      <c r="O1643" t="str">
        <f t="shared" si="154"/>
        <v>LU-1530.9</v>
      </c>
      <c r="P1643" t="str">
        <f t="shared" si="155"/>
        <v/>
      </c>
    </row>
    <row r="1644" spans="1:16" x14ac:dyDescent="0.25">
      <c r="A1644">
        <v>71</v>
      </c>
      <c r="B1644">
        <v>83</v>
      </c>
      <c r="C1644" t="s">
        <v>1854</v>
      </c>
      <c r="D1644">
        <v>5.8999999999999997E-2</v>
      </c>
      <c r="E1644">
        <v>1.1200000000000001</v>
      </c>
      <c r="F1644" t="s">
        <v>11</v>
      </c>
      <c r="G1644">
        <v>0.08</v>
      </c>
      <c r="H1644" t="s">
        <v>36</v>
      </c>
      <c r="I1644">
        <v>100</v>
      </c>
      <c r="K1644">
        <f t="shared" si="150"/>
        <v>154</v>
      </c>
      <c r="L1644" t="str">
        <f t="shared" si="151"/>
        <v>LU-154</v>
      </c>
      <c r="M1644">
        <f t="shared" si="152"/>
        <v>1.1200000000000001</v>
      </c>
      <c r="N1644">
        <f t="shared" si="153"/>
        <v>0.61888141121423679</v>
      </c>
      <c r="O1644" t="str">
        <f t="shared" si="154"/>
        <v>LU-1541.12</v>
      </c>
      <c r="P1644" t="str">
        <f t="shared" si="155"/>
        <v/>
      </c>
    </row>
    <row r="1645" spans="1:16" x14ac:dyDescent="0.25">
      <c r="A1645">
        <v>71</v>
      </c>
      <c r="B1645">
        <v>84</v>
      </c>
      <c r="C1645" t="s">
        <v>1857</v>
      </c>
      <c r="D1645">
        <v>0</v>
      </c>
      <c r="E1645">
        <v>67</v>
      </c>
      <c r="F1645" t="s">
        <v>17</v>
      </c>
      <c r="G1645">
        <v>2</v>
      </c>
      <c r="H1645" t="s">
        <v>27</v>
      </c>
      <c r="I1645">
        <v>88</v>
      </c>
      <c r="J1645">
        <v>3</v>
      </c>
      <c r="K1645">
        <f t="shared" si="150"/>
        <v>155</v>
      </c>
      <c r="L1645" t="str">
        <f t="shared" si="151"/>
        <v>LU-155</v>
      </c>
      <c r="M1645">
        <f t="shared" si="152"/>
        <v>6.7000000000000004E-2</v>
      </c>
      <c r="N1645">
        <f t="shared" si="153"/>
        <v>10.345480306864854</v>
      </c>
      <c r="O1645" t="str">
        <f t="shared" si="154"/>
        <v>LU-1550.067</v>
      </c>
      <c r="P1645" t="str">
        <f t="shared" si="155"/>
        <v/>
      </c>
    </row>
    <row r="1646" spans="1:16" x14ac:dyDescent="0.25">
      <c r="A1646">
        <v>71</v>
      </c>
      <c r="B1646">
        <v>84</v>
      </c>
      <c r="C1646" t="s">
        <v>1857</v>
      </c>
      <c r="D1646">
        <v>6.0999999999999999E-2</v>
      </c>
      <c r="E1646">
        <v>138</v>
      </c>
      <c r="F1646" t="s">
        <v>17</v>
      </c>
      <c r="G1646">
        <v>8</v>
      </c>
      <c r="H1646" t="s">
        <v>27</v>
      </c>
      <c r="I1646">
        <v>76</v>
      </c>
      <c r="J1646">
        <v>16</v>
      </c>
      <c r="K1646">
        <f t="shared" si="150"/>
        <v>155</v>
      </c>
      <c r="L1646" t="str">
        <f t="shared" si="151"/>
        <v>LU-155</v>
      </c>
      <c r="M1646">
        <f t="shared" si="152"/>
        <v>0.13800000000000001</v>
      </c>
      <c r="N1646">
        <f t="shared" si="153"/>
        <v>5.0228056562314869</v>
      </c>
      <c r="O1646" t="str">
        <f t="shared" si="154"/>
        <v>LU-1550.138</v>
      </c>
      <c r="P1646" t="str">
        <f t="shared" si="155"/>
        <v/>
      </c>
    </row>
    <row r="1647" spans="1:16" x14ac:dyDescent="0.25">
      <c r="A1647">
        <v>71</v>
      </c>
      <c r="B1647">
        <v>85</v>
      </c>
      <c r="C1647" t="s">
        <v>1856</v>
      </c>
      <c r="D1647">
        <v>0</v>
      </c>
      <c r="E1647">
        <v>494</v>
      </c>
      <c r="F1647" t="s">
        <v>17</v>
      </c>
      <c r="G1647">
        <v>12</v>
      </c>
      <c r="H1647" t="s">
        <v>27</v>
      </c>
      <c r="I1647">
        <v>100</v>
      </c>
      <c r="K1647">
        <f t="shared" si="150"/>
        <v>156</v>
      </c>
      <c r="L1647" t="str">
        <f t="shared" si="151"/>
        <v>LU-156</v>
      </c>
      <c r="M1647">
        <f t="shared" si="152"/>
        <v>0.49399999999999999</v>
      </c>
      <c r="N1647">
        <f t="shared" si="153"/>
        <v>1.4031319444533306</v>
      </c>
      <c r="O1647" t="str">
        <f t="shared" si="154"/>
        <v>LU-1560.494</v>
      </c>
      <c r="P1647" t="str">
        <f t="shared" si="155"/>
        <v/>
      </c>
    </row>
    <row r="1648" spans="1:16" x14ac:dyDescent="0.25">
      <c r="A1648">
        <v>71</v>
      </c>
      <c r="B1648">
        <v>85</v>
      </c>
      <c r="C1648" t="s">
        <v>1856</v>
      </c>
      <c r="D1648" t="s">
        <v>70</v>
      </c>
      <c r="E1648">
        <v>198</v>
      </c>
      <c r="F1648" t="s">
        <v>17</v>
      </c>
      <c r="G1648">
        <v>2</v>
      </c>
      <c r="H1648" t="s">
        <v>27</v>
      </c>
      <c r="I1648">
        <v>100</v>
      </c>
      <c r="K1648">
        <f t="shared" si="150"/>
        <v>156</v>
      </c>
      <c r="L1648" t="str">
        <f t="shared" si="151"/>
        <v>LU-156</v>
      </c>
      <c r="M1648">
        <f t="shared" si="152"/>
        <v>0.19800000000000001</v>
      </c>
      <c r="N1648">
        <f t="shared" si="153"/>
        <v>3.5007433361613396</v>
      </c>
      <c r="O1648" t="str">
        <f t="shared" si="154"/>
        <v>LU-1560.198</v>
      </c>
      <c r="P1648" t="str">
        <f t="shared" si="155"/>
        <v/>
      </c>
    </row>
    <row r="1649" spans="1:16" x14ac:dyDescent="0.25">
      <c r="A1649">
        <v>71</v>
      </c>
      <c r="B1649">
        <v>86</v>
      </c>
      <c r="C1649" t="s">
        <v>1851</v>
      </c>
      <c r="D1649">
        <v>0</v>
      </c>
      <c r="E1649">
        <v>7.6</v>
      </c>
      <c r="F1649" t="s">
        <v>11</v>
      </c>
      <c r="G1649">
        <f>2-1.9</f>
        <v>0.10000000000000009</v>
      </c>
      <c r="H1649" t="s">
        <v>27</v>
      </c>
      <c r="K1649">
        <f t="shared" si="150"/>
        <v>157</v>
      </c>
      <c r="L1649" t="str">
        <f t="shared" si="151"/>
        <v>LU-157</v>
      </c>
      <c r="M1649">
        <f t="shared" si="152"/>
        <v>7.6</v>
      </c>
      <c r="N1649">
        <f t="shared" si="153"/>
        <v>9.1203576389466495E-2</v>
      </c>
      <c r="O1649" t="str">
        <f t="shared" si="154"/>
        <v>LU-1577.6</v>
      </c>
      <c r="P1649" t="str">
        <f t="shared" si="155"/>
        <v/>
      </c>
    </row>
    <row r="1650" spans="1:16" x14ac:dyDescent="0.25">
      <c r="A1650">
        <v>71</v>
      </c>
      <c r="B1650">
        <v>86</v>
      </c>
      <c r="C1650" t="s">
        <v>1851</v>
      </c>
      <c r="D1650">
        <v>2.6499999999999999E-2</v>
      </c>
      <c r="E1650">
        <v>4.79</v>
      </c>
      <c r="F1650" t="s">
        <v>11</v>
      </c>
      <c r="G1650">
        <v>0.12</v>
      </c>
      <c r="H1650" t="s">
        <v>36</v>
      </c>
      <c r="I1650">
        <v>94</v>
      </c>
      <c r="J1650">
        <v>2</v>
      </c>
      <c r="K1650">
        <f t="shared" si="150"/>
        <v>157</v>
      </c>
      <c r="L1650" t="str">
        <f t="shared" si="151"/>
        <v>LU-157</v>
      </c>
      <c r="M1650">
        <f t="shared" si="152"/>
        <v>4.79</v>
      </c>
      <c r="N1650">
        <f t="shared" si="153"/>
        <v>0.14470713581627251</v>
      </c>
      <c r="O1650" t="str">
        <f t="shared" si="154"/>
        <v>LU-1574.79</v>
      </c>
      <c r="P1650" t="str">
        <f t="shared" si="155"/>
        <v/>
      </c>
    </row>
    <row r="1651" spans="1:16" x14ac:dyDescent="0.25">
      <c r="A1651">
        <v>71</v>
      </c>
      <c r="B1651">
        <v>87</v>
      </c>
      <c r="C1651" t="s">
        <v>1850</v>
      </c>
      <c r="D1651">
        <v>0</v>
      </c>
      <c r="E1651">
        <v>10.6</v>
      </c>
      <c r="F1651" t="s">
        <v>11</v>
      </c>
      <c r="G1651">
        <v>0.3</v>
      </c>
      <c r="H1651" t="s">
        <v>36</v>
      </c>
      <c r="I1651">
        <v>99.09</v>
      </c>
      <c r="J1651">
        <v>0.2</v>
      </c>
      <c r="K1651">
        <f t="shared" si="150"/>
        <v>158</v>
      </c>
      <c r="L1651" t="str">
        <f t="shared" si="151"/>
        <v>LU-158</v>
      </c>
      <c r="M1651">
        <f t="shared" si="152"/>
        <v>10.6</v>
      </c>
      <c r="N1651">
        <f t="shared" si="153"/>
        <v>6.539124344905145E-2</v>
      </c>
      <c r="O1651" t="str">
        <f t="shared" si="154"/>
        <v>LU-15810.6</v>
      </c>
      <c r="P1651" t="str">
        <f t="shared" si="155"/>
        <v/>
      </c>
    </row>
    <row r="1652" spans="1:16" x14ac:dyDescent="0.25">
      <c r="A1652">
        <v>71</v>
      </c>
      <c r="B1652">
        <v>88</v>
      </c>
      <c r="C1652" t="s">
        <v>1853</v>
      </c>
      <c r="D1652">
        <v>0</v>
      </c>
      <c r="E1652">
        <v>12.1</v>
      </c>
      <c r="F1652" t="s">
        <v>11</v>
      </c>
      <c r="G1652">
        <v>1</v>
      </c>
      <c r="H1652" t="s">
        <v>36</v>
      </c>
      <c r="I1652">
        <v>100</v>
      </c>
      <c r="K1652">
        <f t="shared" si="150"/>
        <v>159</v>
      </c>
      <c r="L1652" t="str">
        <f t="shared" si="151"/>
        <v>LU-159</v>
      </c>
      <c r="M1652">
        <f t="shared" si="152"/>
        <v>12.1</v>
      </c>
      <c r="N1652">
        <f t="shared" si="153"/>
        <v>5.728489095536738E-2</v>
      </c>
      <c r="O1652" t="str">
        <f t="shared" si="154"/>
        <v>LU-15912.1</v>
      </c>
      <c r="P1652" t="str">
        <f t="shared" si="155"/>
        <v/>
      </c>
    </row>
    <row r="1653" spans="1:16" x14ac:dyDescent="0.25">
      <c r="A1653">
        <v>71</v>
      </c>
      <c r="B1653">
        <v>89</v>
      </c>
      <c r="C1653" t="s">
        <v>1852</v>
      </c>
      <c r="D1653">
        <v>0</v>
      </c>
      <c r="E1653">
        <v>36.1</v>
      </c>
      <c r="F1653" t="s">
        <v>11</v>
      </c>
      <c r="G1653">
        <v>0.3</v>
      </c>
      <c r="H1653" t="s">
        <v>36</v>
      </c>
      <c r="I1653">
        <v>100</v>
      </c>
      <c r="K1653">
        <f t="shared" si="150"/>
        <v>160</v>
      </c>
      <c r="L1653" t="str">
        <f t="shared" si="151"/>
        <v>LU-160</v>
      </c>
      <c r="M1653">
        <f t="shared" si="152"/>
        <v>36.1</v>
      </c>
      <c r="N1653">
        <f t="shared" si="153"/>
        <v>1.9200752924098206E-2</v>
      </c>
      <c r="O1653" t="str">
        <f t="shared" si="154"/>
        <v>LU-16036.1</v>
      </c>
      <c r="P1653" t="str">
        <f t="shared" si="155"/>
        <v/>
      </c>
    </row>
    <row r="1654" spans="1:16" x14ac:dyDescent="0.25">
      <c r="A1654">
        <v>71</v>
      </c>
      <c r="B1654">
        <v>89</v>
      </c>
      <c r="C1654" t="s">
        <v>1852</v>
      </c>
      <c r="D1654" t="s">
        <v>70</v>
      </c>
      <c r="E1654">
        <v>40</v>
      </c>
      <c r="F1654" t="s">
        <v>11</v>
      </c>
      <c r="G1654">
        <v>1</v>
      </c>
      <c r="H1654" t="s">
        <v>36</v>
      </c>
      <c r="I1654">
        <v>100</v>
      </c>
      <c r="K1654">
        <f t="shared" si="150"/>
        <v>160</v>
      </c>
      <c r="L1654" t="str">
        <f t="shared" si="151"/>
        <v>LU-160</v>
      </c>
      <c r="M1654">
        <f t="shared" si="152"/>
        <v>40</v>
      </c>
      <c r="N1654">
        <f t="shared" si="153"/>
        <v>1.7328679513998631E-2</v>
      </c>
      <c r="O1654" t="str">
        <f t="shared" si="154"/>
        <v>LU-16040</v>
      </c>
      <c r="P1654" t="str">
        <f t="shared" si="155"/>
        <v/>
      </c>
    </row>
    <row r="1655" spans="1:16" x14ac:dyDescent="0.25">
      <c r="A1655">
        <v>71</v>
      </c>
      <c r="B1655">
        <v>90</v>
      </c>
      <c r="C1655" t="s">
        <v>1868</v>
      </c>
      <c r="D1655">
        <v>0</v>
      </c>
      <c r="E1655">
        <v>77</v>
      </c>
      <c r="F1655" t="s">
        <v>11</v>
      </c>
      <c r="G1655">
        <v>2</v>
      </c>
      <c r="H1655" t="s">
        <v>36</v>
      </c>
      <c r="I1655">
        <v>100</v>
      </c>
      <c r="K1655">
        <f t="shared" si="150"/>
        <v>161</v>
      </c>
      <c r="L1655" t="str">
        <f t="shared" si="151"/>
        <v>LU-161</v>
      </c>
      <c r="M1655">
        <f t="shared" si="152"/>
        <v>77</v>
      </c>
      <c r="N1655">
        <f t="shared" si="153"/>
        <v>9.001911435843446E-3</v>
      </c>
      <c r="O1655" t="str">
        <f t="shared" si="154"/>
        <v>LU-16177</v>
      </c>
      <c r="P1655" t="str">
        <f t="shared" si="155"/>
        <v/>
      </c>
    </row>
    <row r="1656" spans="1:16" x14ac:dyDescent="0.25">
      <c r="A1656">
        <v>71</v>
      </c>
      <c r="B1656">
        <v>91</v>
      </c>
      <c r="C1656" t="s">
        <v>1870</v>
      </c>
      <c r="D1656">
        <v>0</v>
      </c>
      <c r="E1656">
        <v>1.37</v>
      </c>
      <c r="F1656" t="s">
        <v>43</v>
      </c>
      <c r="G1656">
        <v>0.02</v>
      </c>
      <c r="H1656" t="s">
        <v>36</v>
      </c>
      <c r="I1656">
        <v>100</v>
      </c>
      <c r="K1656">
        <f t="shared" si="150"/>
        <v>162</v>
      </c>
      <c r="L1656" t="str">
        <f t="shared" si="151"/>
        <v>LU-162</v>
      </c>
      <c r="M1656">
        <f t="shared" si="152"/>
        <v>82.2</v>
      </c>
      <c r="N1656">
        <f t="shared" si="153"/>
        <v>8.4324474520674608E-3</v>
      </c>
      <c r="O1656" t="str">
        <f t="shared" si="154"/>
        <v>LU-16282.2</v>
      </c>
      <c r="P1656" t="str">
        <f t="shared" si="155"/>
        <v/>
      </c>
    </row>
    <row r="1657" spans="1:16" x14ac:dyDescent="0.25">
      <c r="A1657">
        <v>71</v>
      </c>
      <c r="B1657">
        <v>91</v>
      </c>
      <c r="C1657" t="s">
        <v>1870</v>
      </c>
      <c r="D1657" t="s">
        <v>70</v>
      </c>
      <c r="E1657">
        <v>1.5</v>
      </c>
      <c r="F1657" t="s">
        <v>43</v>
      </c>
      <c r="G1657">
        <v>0</v>
      </c>
      <c r="H1657" t="s">
        <v>36</v>
      </c>
      <c r="I1657">
        <v>100</v>
      </c>
      <c r="K1657">
        <f t="shared" si="150"/>
        <v>162</v>
      </c>
      <c r="L1657" t="str">
        <f t="shared" si="151"/>
        <v>LU-162</v>
      </c>
      <c r="M1657">
        <f t="shared" si="152"/>
        <v>90</v>
      </c>
      <c r="N1657">
        <f t="shared" si="153"/>
        <v>7.7016353395549476E-3</v>
      </c>
      <c r="O1657" t="str">
        <f t="shared" si="154"/>
        <v>LU-16290</v>
      </c>
      <c r="P1657" t="str">
        <f t="shared" si="155"/>
        <v/>
      </c>
    </row>
    <row r="1658" spans="1:16" x14ac:dyDescent="0.25">
      <c r="A1658">
        <v>71</v>
      </c>
      <c r="B1658">
        <v>91</v>
      </c>
      <c r="C1658" t="s">
        <v>1870</v>
      </c>
      <c r="D1658" t="s">
        <v>70</v>
      </c>
      <c r="E1658">
        <v>1.9</v>
      </c>
      <c r="F1658" t="s">
        <v>43</v>
      </c>
      <c r="G1658">
        <v>0</v>
      </c>
      <c r="H1658" t="s">
        <v>36</v>
      </c>
      <c r="I1658">
        <v>100</v>
      </c>
      <c r="K1658">
        <f t="shared" si="150"/>
        <v>162</v>
      </c>
      <c r="L1658" t="str">
        <f t="shared" si="151"/>
        <v>LU-162</v>
      </c>
      <c r="M1658">
        <f t="shared" si="152"/>
        <v>114</v>
      </c>
      <c r="N1658">
        <f t="shared" si="153"/>
        <v>6.0802384259644321E-3</v>
      </c>
      <c r="O1658" t="str">
        <f t="shared" si="154"/>
        <v>LU-162114</v>
      </c>
      <c r="P1658" t="str">
        <f t="shared" si="155"/>
        <v/>
      </c>
    </row>
    <row r="1659" spans="1:16" x14ac:dyDescent="0.25">
      <c r="A1659">
        <v>71</v>
      </c>
      <c r="B1659">
        <v>91</v>
      </c>
      <c r="C1659" t="s">
        <v>1870</v>
      </c>
      <c r="D1659" t="s">
        <v>70</v>
      </c>
      <c r="E1659">
        <v>1.5</v>
      </c>
      <c r="F1659" t="s">
        <v>43</v>
      </c>
      <c r="G1659">
        <v>0</v>
      </c>
      <c r="H1659" t="s">
        <v>77</v>
      </c>
      <c r="K1659">
        <f t="shared" si="150"/>
        <v>162</v>
      </c>
      <c r="L1659" t="str">
        <f t="shared" si="151"/>
        <v>LU-162M</v>
      </c>
      <c r="M1659">
        <f t="shared" si="152"/>
        <v>90</v>
      </c>
      <c r="N1659">
        <f t="shared" si="153"/>
        <v>7.7016353395549476E-3</v>
      </c>
      <c r="O1659" t="str">
        <f t="shared" si="154"/>
        <v>LU-162M90</v>
      </c>
      <c r="P1659" t="str">
        <f t="shared" si="155"/>
        <v/>
      </c>
    </row>
    <row r="1660" spans="1:16" x14ac:dyDescent="0.25">
      <c r="A1660">
        <v>71</v>
      </c>
      <c r="B1660">
        <v>91</v>
      </c>
      <c r="C1660" t="s">
        <v>1870</v>
      </c>
      <c r="D1660" t="s">
        <v>70</v>
      </c>
      <c r="E1660">
        <v>1.9</v>
      </c>
      <c r="F1660" t="s">
        <v>43</v>
      </c>
      <c r="G1660">
        <v>0</v>
      </c>
      <c r="H1660" t="s">
        <v>77</v>
      </c>
      <c r="K1660">
        <f t="shared" si="150"/>
        <v>162</v>
      </c>
      <c r="L1660" t="str">
        <f t="shared" si="151"/>
        <v>LU-162M</v>
      </c>
      <c r="M1660">
        <f t="shared" si="152"/>
        <v>114</v>
      </c>
      <c r="N1660">
        <f t="shared" si="153"/>
        <v>6.0802384259644321E-3</v>
      </c>
      <c r="O1660" t="str">
        <f t="shared" si="154"/>
        <v>LU-162M114</v>
      </c>
      <c r="P1660" t="str">
        <f t="shared" si="155"/>
        <v/>
      </c>
    </row>
    <row r="1661" spans="1:16" x14ac:dyDescent="0.25">
      <c r="A1661">
        <v>71</v>
      </c>
      <c r="B1661">
        <v>92</v>
      </c>
      <c r="C1661" t="s">
        <v>1869</v>
      </c>
      <c r="D1661">
        <v>0</v>
      </c>
      <c r="E1661">
        <v>4.01</v>
      </c>
      <c r="F1661" t="s">
        <v>43</v>
      </c>
      <c r="G1661">
        <v>0.11</v>
      </c>
      <c r="H1661" t="s">
        <v>36</v>
      </c>
      <c r="I1661">
        <v>100</v>
      </c>
      <c r="K1661">
        <f t="shared" si="150"/>
        <v>163</v>
      </c>
      <c r="L1661" t="str">
        <f t="shared" si="151"/>
        <v>LU-163</v>
      </c>
      <c r="M1661">
        <f t="shared" si="152"/>
        <v>240.6</v>
      </c>
      <c r="N1661">
        <f t="shared" si="153"/>
        <v>2.8809109748958658E-3</v>
      </c>
      <c r="O1661" t="str">
        <f t="shared" si="154"/>
        <v>LU-163240.6</v>
      </c>
      <c r="P1661" t="str">
        <f t="shared" si="155"/>
        <v/>
      </c>
    </row>
    <row r="1662" spans="1:16" x14ac:dyDescent="0.25">
      <c r="A1662">
        <v>71</v>
      </c>
      <c r="B1662">
        <v>93</v>
      </c>
      <c r="C1662" t="s">
        <v>1864</v>
      </c>
      <c r="D1662">
        <v>0</v>
      </c>
      <c r="E1662">
        <v>3.15</v>
      </c>
      <c r="F1662" t="s">
        <v>43</v>
      </c>
      <c r="G1662">
        <v>0.02</v>
      </c>
      <c r="H1662" t="s">
        <v>36</v>
      </c>
      <c r="I1662">
        <v>100</v>
      </c>
      <c r="K1662">
        <f t="shared" si="150"/>
        <v>164</v>
      </c>
      <c r="L1662" t="str">
        <f t="shared" si="151"/>
        <v>LU-164</v>
      </c>
      <c r="M1662">
        <f t="shared" si="152"/>
        <v>189</v>
      </c>
      <c r="N1662">
        <f t="shared" si="153"/>
        <v>3.6674453997880704E-3</v>
      </c>
      <c r="O1662" t="str">
        <f t="shared" si="154"/>
        <v>LU-164189</v>
      </c>
      <c r="P1662" t="str">
        <f t="shared" si="155"/>
        <v/>
      </c>
    </row>
    <row r="1663" spans="1:16" x14ac:dyDescent="0.25">
      <c r="A1663">
        <v>71</v>
      </c>
      <c r="B1663">
        <v>94</v>
      </c>
      <c r="C1663" t="s">
        <v>1863</v>
      </c>
      <c r="D1663">
        <v>0</v>
      </c>
      <c r="E1663">
        <v>10.74</v>
      </c>
      <c r="F1663" t="s">
        <v>43</v>
      </c>
      <c r="G1663">
        <v>0.1</v>
      </c>
      <c r="H1663" t="s">
        <v>36</v>
      </c>
      <c r="I1663">
        <v>100</v>
      </c>
      <c r="K1663">
        <f t="shared" si="150"/>
        <v>165</v>
      </c>
      <c r="L1663" t="str">
        <f t="shared" si="151"/>
        <v>LU-165</v>
      </c>
      <c r="M1663">
        <f t="shared" si="152"/>
        <v>644.4</v>
      </c>
      <c r="N1663">
        <f t="shared" si="153"/>
        <v>1.0756473937925904E-3</v>
      </c>
      <c r="O1663" t="str">
        <f t="shared" si="154"/>
        <v>LU-165644.4</v>
      </c>
      <c r="P1663" t="str">
        <f t="shared" si="155"/>
        <v/>
      </c>
    </row>
    <row r="1664" spans="1:16" x14ac:dyDescent="0.25">
      <c r="A1664">
        <v>71</v>
      </c>
      <c r="B1664">
        <v>95</v>
      </c>
      <c r="C1664" t="s">
        <v>1867</v>
      </c>
      <c r="D1664">
        <v>0</v>
      </c>
      <c r="E1664">
        <v>2.65</v>
      </c>
      <c r="F1664" t="s">
        <v>43</v>
      </c>
      <c r="G1664">
        <v>0.1</v>
      </c>
      <c r="H1664" t="s">
        <v>36</v>
      </c>
      <c r="I1664">
        <v>100</v>
      </c>
      <c r="K1664">
        <f t="shared" si="150"/>
        <v>166</v>
      </c>
      <c r="L1664" t="str">
        <f t="shared" si="151"/>
        <v>LU-166</v>
      </c>
      <c r="M1664">
        <f t="shared" si="152"/>
        <v>159</v>
      </c>
      <c r="N1664">
        <f t="shared" si="153"/>
        <v>4.3594162299367628E-3</v>
      </c>
      <c r="O1664" t="str">
        <f t="shared" si="154"/>
        <v>LU-166159</v>
      </c>
      <c r="P1664" t="str">
        <f t="shared" si="155"/>
        <v/>
      </c>
    </row>
    <row r="1665" spans="1:16" x14ac:dyDescent="0.25">
      <c r="A1665">
        <v>71</v>
      </c>
      <c r="B1665">
        <v>95</v>
      </c>
      <c r="C1665" t="s">
        <v>1867</v>
      </c>
      <c r="D1665">
        <v>3.4369999999999998E-2</v>
      </c>
      <c r="E1665">
        <v>1.41</v>
      </c>
      <c r="F1665" t="s">
        <v>43</v>
      </c>
      <c r="G1665">
        <v>0.1</v>
      </c>
      <c r="H1665" t="s">
        <v>36</v>
      </c>
      <c r="I1665">
        <v>58</v>
      </c>
      <c r="J1665">
        <v>5</v>
      </c>
      <c r="K1665">
        <f t="shared" si="150"/>
        <v>166</v>
      </c>
      <c r="L1665" t="str">
        <f t="shared" si="151"/>
        <v>LU-166</v>
      </c>
      <c r="M1665">
        <f t="shared" si="152"/>
        <v>84.6</v>
      </c>
      <c r="N1665">
        <f t="shared" si="153"/>
        <v>8.1932290846329237E-3</v>
      </c>
      <c r="O1665" t="str">
        <f t="shared" si="154"/>
        <v>LU-16684.6</v>
      </c>
      <c r="P1665" t="str">
        <f t="shared" si="155"/>
        <v/>
      </c>
    </row>
    <row r="1666" spans="1:16" x14ac:dyDescent="0.25">
      <c r="A1666">
        <v>71</v>
      </c>
      <c r="B1666">
        <v>95</v>
      </c>
      <c r="C1666" t="s">
        <v>1867</v>
      </c>
      <c r="D1666">
        <v>4.2999999999999997E-2</v>
      </c>
      <c r="E1666">
        <v>2.12</v>
      </c>
      <c r="F1666" t="s">
        <v>43</v>
      </c>
      <c r="G1666">
        <v>0.1</v>
      </c>
      <c r="H1666" t="s">
        <v>36</v>
      </c>
      <c r="I1666">
        <v>80</v>
      </c>
      <c r="K1666">
        <f t="shared" ref="K1666:K1729" si="156">A1666+B1666</f>
        <v>166</v>
      </c>
      <c r="L1666" t="str">
        <f t="shared" ref="L1666:L1729" si="157">UPPER(SUBSTITUTE(C1666,K1666,""))&amp;"-"&amp;K1666&amp;IF(H1666="IT","M","")</f>
        <v>LU-166</v>
      </c>
      <c r="M1666">
        <f t="shared" ref="M1666:M1729" si="158">E1666*VLOOKUP(F1666,_TimeConvert,2,FALSE)</f>
        <v>127.2</v>
      </c>
      <c r="N1666">
        <f t="shared" ref="N1666:N1729" si="159">LN(2)/M1666</f>
        <v>5.4492702874209533E-3</v>
      </c>
      <c r="O1666" t="str">
        <f t="shared" ref="O1666:O1729" si="160">L1666&amp;M1666</f>
        <v>LU-166127.2</v>
      </c>
      <c r="P1666" t="str">
        <f t="shared" ref="P1666:P1729" si="161">IF(AND(RIGHT(L1667,1)="M",M1666=M1667),"Delete","")</f>
        <v/>
      </c>
    </row>
    <row r="1667" spans="1:16" x14ac:dyDescent="0.25">
      <c r="A1667">
        <v>71</v>
      </c>
      <c r="B1667">
        <v>95</v>
      </c>
      <c r="C1667" t="s">
        <v>1867</v>
      </c>
      <c r="D1667">
        <v>3.4369999999999998E-2</v>
      </c>
      <c r="E1667">
        <v>1.41</v>
      </c>
      <c r="F1667" t="s">
        <v>43</v>
      </c>
      <c r="G1667">
        <v>0.1</v>
      </c>
      <c r="H1667" t="s">
        <v>77</v>
      </c>
      <c r="I1667">
        <v>42</v>
      </c>
      <c r="J1667">
        <v>5</v>
      </c>
      <c r="K1667">
        <f t="shared" si="156"/>
        <v>166</v>
      </c>
      <c r="L1667" t="str">
        <f t="shared" si="157"/>
        <v>LU-166M</v>
      </c>
      <c r="M1667">
        <f t="shared" si="158"/>
        <v>84.6</v>
      </c>
      <c r="N1667">
        <f t="shared" si="159"/>
        <v>8.1932290846329237E-3</v>
      </c>
      <c r="O1667" t="str">
        <f t="shared" si="160"/>
        <v>LU-166M84.6</v>
      </c>
      <c r="P1667" t="str">
        <f t="shared" si="161"/>
        <v/>
      </c>
    </row>
    <row r="1668" spans="1:16" x14ac:dyDescent="0.25">
      <c r="A1668">
        <v>71</v>
      </c>
      <c r="B1668">
        <v>95</v>
      </c>
      <c r="C1668" t="s">
        <v>1867</v>
      </c>
      <c r="D1668">
        <v>4.2999999999999997E-2</v>
      </c>
      <c r="E1668">
        <v>2.12</v>
      </c>
      <c r="F1668" t="s">
        <v>43</v>
      </c>
      <c r="G1668">
        <v>0.1</v>
      </c>
      <c r="H1668" t="s">
        <v>77</v>
      </c>
      <c r="I1668">
        <v>20</v>
      </c>
      <c r="K1668">
        <f t="shared" si="156"/>
        <v>166</v>
      </c>
      <c r="L1668" t="str">
        <f t="shared" si="157"/>
        <v>LU-166M</v>
      </c>
      <c r="M1668">
        <f t="shared" si="158"/>
        <v>127.2</v>
      </c>
      <c r="N1668">
        <f t="shared" si="159"/>
        <v>5.4492702874209533E-3</v>
      </c>
      <c r="O1668" t="str">
        <f t="shared" si="160"/>
        <v>LU-166M127.2</v>
      </c>
      <c r="P1668" t="str">
        <f t="shared" si="161"/>
        <v/>
      </c>
    </row>
    <row r="1669" spans="1:16" x14ac:dyDescent="0.25">
      <c r="A1669">
        <v>71</v>
      </c>
      <c r="B1669">
        <v>96</v>
      </c>
      <c r="C1669" t="s">
        <v>1865</v>
      </c>
      <c r="D1669">
        <v>0</v>
      </c>
      <c r="E1669">
        <v>52</v>
      </c>
      <c r="F1669" t="s">
        <v>43</v>
      </c>
      <c r="G1669">
        <v>0.9</v>
      </c>
      <c r="H1669" t="s">
        <v>36</v>
      </c>
      <c r="I1669">
        <v>100</v>
      </c>
      <c r="K1669">
        <f t="shared" si="156"/>
        <v>167</v>
      </c>
      <c r="L1669" t="str">
        <f t="shared" si="157"/>
        <v>LU-167</v>
      </c>
      <c r="M1669">
        <f t="shared" si="158"/>
        <v>3120</v>
      </c>
      <c r="N1669">
        <f t="shared" si="159"/>
        <v>2.2216255787177734E-4</v>
      </c>
      <c r="O1669" t="str">
        <f t="shared" si="160"/>
        <v>LU-1673120</v>
      </c>
      <c r="P1669" t="str">
        <f t="shared" si="161"/>
        <v/>
      </c>
    </row>
    <row r="1670" spans="1:16" x14ac:dyDescent="0.25">
      <c r="A1670">
        <v>71</v>
      </c>
      <c r="B1670">
        <v>96</v>
      </c>
      <c r="C1670" t="s">
        <v>1865</v>
      </c>
      <c r="D1670">
        <v>3.3700000000000001E-2</v>
      </c>
      <c r="F1670" t="s">
        <v>43</v>
      </c>
      <c r="G1670" t="s">
        <v>1866</v>
      </c>
      <c r="H1670" t="s">
        <v>77</v>
      </c>
      <c r="K1670">
        <f t="shared" si="156"/>
        <v>167</v>
      </c>
      <c r="L1670" t="str">
        <f t="shared" si="157"/>
        <v>LU-167M</v>
      </c>
      <c r="M1670">
        <f t="shared" si="158"/>
        <v>0</v>
      </c>
      <c r="N1670" t="e">
        <f t="shared" si="159"/>
        <v>#DIV/0!</v>
      </c>
      <c r="O1670" t="str">
        <f t="shared" si="160"/>
        <v>LU-167M0</v>
      </c>
      <c r="P1670" t="str">
        <f t="shared" si="161"/>
        <v/>
      </c>
    </row>
    <row r="1671" spans="1:16" x14ac:dyDescent="0.25">
      <c r="A1671">
        <v>71</v>
      </c>
      <c r="B1671">
        <v>97</v>
      </c>
      <c r="C1671" t="s">
        <v>1861</v>
      </c>
      <c r="D1671">
        <v>0</v>
      </c>
      <c r="E1671">
        <v>5.5</v>
      </c>
      <c r="F1671" t="s">
        <v>43</v>
      </c>
      <c r="G1671">
        <v>0.1</v>
      </c>
      <c r="H1671" t="s">
        <v>36</v>
      </c>
      <c r="I1671">
        <v>100</v>
      </c>
      <c r="K1671">
        <f t="shared" si="156"/>
        <v>168</v>
      </c>
      <c r="L1671" t="str">
        <f t="shared" si="157"/>
        <v>LU-168</v>
      </c>
      <c r="M1671">
        <f t="shared" si="158"/>
        <v>330</v>
      </c>
      <c r="N1671">
        <f t="shared" si="159"/>
        <v>2.1004460016968039E-3</v>
      </c>
      <c r="O1671" t="str">
        <f t="shared" si="160"/>
        <v>LU-168330</v>
      </c>
      <c r="P1671" t="str">
        <f t="shared" si="161"/>
        <v/>
      </c>
    </row>
    <row r="1672" spans="1:16" x14ac:dyDescent="0.25">
      <c r="A1672">
        <v>71</v>
      </c>
      <c r="B1672">
        <v>97</v>
      </c>
      <c r="C1672" t="s">
        <v>1861</v>
      </c>
      <c r="D1672">
        <v>0.16</v>
      </c>
      <c r="E1672">
        <v>6.6</v>
      </c>
      <c r="F1672" t="s">
        <v>43</v>
      </c>
      <c r="G1672">
        <v>0.4</v>
      </c>
      <c r="H1672" t="s">
        <v>77</v>
      </c>
      <c r="I1672">
        <v>0.4</v>
      </c>
      <c r="J1672">
        <v>0.4</v>
      </c>
      <c r="K1672">
        <f t="shared" si="156"/>
        <v>168</v>
      </c>
      <c r="L1672" t="str">
        <f t="shared" si="157"/>
        <v>LU-168M</v>
      </c>
      <c r="M1672">
        <f t="shared" si="158"/>
        <v>396</v>
      </c>
      <c r="N1672">
        <f t="shared" si="159"/>
        <v>1.7503716680806699E-3</v>
      </c>
      <c r="O1672" t="str">
        <f t="shared" si="160"/>
        <v>LU-168M396</v>
      </c>
      <c r="P1672" t="str">
        <f t="shared" si="161"/>
        <v/>
      </c>
    </row>
    <row r="1673" spans="1:16" x14ac:dyDescent="0.25">
      <c r="A1673">
        <v>71</v>
      </c>
      <c r="B1673">
        <v>98</v>
      </c>
      <c r="C1673" t="s">
        <v>1860</v>
      </c>
      <c r="D1673">
        <v>0</v>
      </c>
      <c r="E1673">
        <v>34.06</v>
      </c>
      <c r="F1673" t="s">
        <v>109</v>
      </c>
      <c r="G1673">
        <v>0.05</v>
      </c>
      <c r="H1673" t="s">
        <v>36</v>
      </c>
      <c r="I1673">
        <v>100</v>
      </c>
      <c r="K1673">
        <f t="shared" si="156"/>
        <v>169</v>
      </c>
      <c r="L1673" t="str">
        <f t="shared" si="157"/>
        <v>LU-169</v>
      </c>
      <c r="M1673">
        <f t="shared" si="158"/>
        <v>122616.00000000001</v>
      </c>
      <c r="N1673">
        <f t="shared" si="159"/>
        <v>5.6529912944472595E-6</v>
      </c>
      <c r="O1673" t="str">
        <f t="shared" si="160"/>
        <v>LU-169122616</v>
      </c>
      <c r="P1673" t="str">
        <f t="shared" si="161"/>
        <v/>
      </c>
    </row>
    <row r="1674" spans="1:16" x14ac:dyDescent="0.25">
      <c r="A1674">
        <v>71</v>
      </c>
      <c r="B1674">
        <v>98</v>
      </c>
      <c r="C1674" t="s">
        <v>1860</v>
      </c>
      <c r="D1674">
        <v>2.9000000000000001E-2</v>
      </c>
      <c r="E1674">
        <v>160</v>
      </c>
      <c r="F1674" t="s">
        <v>11</v>
      </c>
      <c r="G1674">
        <v>10</v>
      </c>
      <c r="H1674" t="s">
        <v>77</v>
      </c>
      <c r="I1674">
        <v>100</v>
      </c>
      <c r="K1674">
        <f t="shared" si="156"/>
        <v>169</v>
      </c>
      <c r="L1674" t="str">
        <f t="shared" si="157"/>
        <v>LU-169M</v>
      </c>
      <c r="M1674">
        <f t="shared" si="158"/>
        <v>160</v>
      </c>
      <c r="N1674">
        <f t="shared" si="159"/>
        <v>4.3321698784996579E-3</v>
      </c>
      <c r="O1674" t="str">
        <f t="shared" si="160"/>
        <v>LU-169M160</v>
      </c>
      <c r="P1674" t="str">
        <f t="shared" si="161"/>
        <v/>
      </c>
    </row>
    <row r="1675" spans="1:16" x14ac:dyDescent="0.25">
      <c r="A1675">
        <v>71</v>
      </c>
      <c r="B1675">
        <v>99</v>
      </c>
      <c r="C1675" t="s">
        <v>1862</v>
      </c>
      <c r="D1675">
        <v>0</v>
      </c>
      <c r="E1675">
        <v>2.0099999999999998</v>
      </c>
      <c r="F1675" t="s">
        <v>25</v>
      </c>
      <c r="G1675">
        <v>0.02</v>
      </c>
      <c r="H1675" t="s">
        <v>36</v>
      </c>
      <c r="I1675">
        <v>100</v>
      </c>
      <c r="K1675">
        <f t="shared" si="156"/>
        <v>170</v>
      </c>
      <c r="L1675" t="str">
        <f t="shared" si="157"/>
        <v>LU-170</v>
      </c>
      <c r="M1675">
        <f t="shared" si="158"/>
        <v>173663.99999999997</v>
      </c>
      <c r="N1675">
        <f t="shared" si="159"/>
        <v>3.9913118467842816E-6</v>
      </c>
      <c r="O1675" t="str">
        <f t="shared" si="160"/>
        <v>LU-170173664</v>
      </c>
      <c r="P1675" t="str">
        <f t="shared" si="161"/>
        <v/>
      </c>
    </row>
    <row r="1676" spans="1:16" x14ac:dyDescent="0.25">
      <c r="A1676">
        <v>71</v>
      </c>
      <c r="B1676">
        <v>99</v>
      </c>
      <c r="C1676" t="s">
        <v>1862</v>
      </c>
      <c r="D1676">
        <v>9.2909999999999895E-2</v>
      </c>
      <c r="E1676">
        <v>0.67</v>
      </c>
      <c r="F1676" t="s">
        <v>11</v>
      </c>
      <c r="G1676">
        <v>0.1</v>
      </c>
      <c r="H1676" t="s">
        <v>77</v>
      </c>
      <c r="I1676">
        <v>100</v>
      </c>
      <c r="K1676">
        <f t="shared" si="156"/>
        <v>170</v>
      </c>
      <c r="L1676" t="str">
        <f t="shared" si="157"/>
        <v>LU-170M</v>
      </c>
      <c r="M1676">
        <f t="shared" si="158"/>
        <v>0.67</v>
      </c>
      <c r="N1676">
        <f t="shared" si="159"/>
        <v>1.0345480306864854</v>
      </c>
      <c r="O1676" t="str">
        <f t="shared" si="160"/>
        <v>LU-170M0.67</v>
      </c>
      <c r="P1676" t="str">
        <f t="shared" si="161"/>
        <v/>
      </c>
    </row>
    <row r="1677" spans="1:16" x14ac:dyDescent="0.25">
      <c r="A1677">
        <v>71</v>
      </c>
      <c r="B1677">
        <v>100</v>
      </c>
      <c r="C1677" t="s">
        <v>1847</v>
      </c>
      <c r="D1677">
        <v>0</v>
      </c>
      <c r="E1677">
        <v>8.25</v>
      </c>
      <c r="F1677" t="s">
        <v>25</v>
      </c>
      <c r="G1677">
        <v>0.02</v>
      </c>
      <c r="H1677" t="s">
        <v>36</v>
      </c>
      <c r="I1677">
        <v>100</v>
      </c>
      <c r="K1677">
        <f t="shared" si="156"/>
        <v>171</v>
      </c>
      <c r="L1677" t="str">
        <f t="shared" si="157"/>
        <v>LU-171</v>
      </c>
      <c r="M1677">
        <f t="shared" si="158"/>
        <v>712800</v>
      </c>
      <c r="N1677">
        <f t="shared" si="159"/>
        <v>9.7242870448926099E-7</v>
      </c>
      <c r="O1677" t="str">
        <f t="shared" si="160"/>
        <v>LU-171712800</v>
      </c>
      <c r="P1677" t="str">
        <f t="shared" si="161"/>
        <v/>
      </c>
    </row>
    <row r="1678" spans="1:16" x14ac:dyDescent="0.25">
      <c r="A1678">
        <v>71</v>
      </c>
      <c r="B1678">
        <v>100</v>
      </c>
      <c r="C1678" t="s">
        <v>1847</v>
      </c>
      <c r="D1678">
        <v>7.1129999999999999E-2</v>
      </c>
      <c r="E1678">
        <v>78</v>
      </c>
      <c r="F1678" t="s">
        <v>11</v>
      </c>
      <c r="G1678">
        <v>2</v>
      </c>
      <c r="H1678" t="s">
        <v>77</v>
      </c>
      <c r="I1678">
        <v>100</v>
      </c>
      <c r="K1678">
        <f t="shared" si="156"/>
        <v>171</v>
      </c>
      <c r="L1678" t="str">
        <f t="shared" si="157"/>
        <v>LU-171M</v>
      </c>
      <c r="M1678">
        <f t="shared" si="158"/>
        <v>78</v>
      </c>
      <c r="N1678">
        <f t="shared" si="159"/>
        <v>8.8865023148710937E-3</v>
      </c>
      <c r="O1678" t="str">
        <f t="shared" si="160"/>
        <v>LU-171M78</v>
      </c>
      <c r="P1678" t="str">
        <f t="shared" si="161"/>
        <v/>
      </c>
    </row>
    <row r="1679" spans="1:16" x14ac:dyDescent="0.25">
      <c r="A1679">
        <v>71</v>
      </c>
      <c r="B1679">
        <v>101</v>
      </c>
      <c r="C1679" t="s">
        <v>1838</v>
      </c>
      <c r="D1679">
        <v>0</v>
      </c>
      <c r="E1679">
        <v>6.702</v>
      </c>
      <c r="F1679" t="s">
        <v>25</v>
      </c>
      <c r="G1679">
        <v>1.7000000000000001E-2</v>
      </c>
      <c r="H1679" t="s">
        <v>36</v>
      </c>
      <c r="I1679">
        <v>100</v>
      </c>
      <c r="K1679">
        <f t="shared" si="156"/>
        <v>172</v>
      </c>
      <c r="L1679" t="str">
        <f t="shared" si="157"/>
        <v>LU-172</v>
      </c>
      <c r="M1679">
        <f t="shared" si="158"/>
        <v>579052.80000000005</v>
      </c>
      <c r="N1679">
        <f t="shared" si="159"/>
        <v>1.1970362297875862E-6</v>
      </c>
      <c r="O1679" t="str">
        <f t="shared" si="160"/>
        <v>LU-172579052.8</v>
      </c>
      <c r="P1679" t="str">
        <f t="shared" si="161"/>
        <v/>
      </c>
    </row>
    <row r="1680" spans="1:16" x14ac:dyDescent="0.25">
      <c r="A1680">
        <v>71</v>
      </c>
      <c r="B1680">
        <v>101</v>
      </c>
      <c r="C1680" t="s">
        <v>1838</v>
      </c>
      <c r="D1680">
        <v>4.1860000000000001E-2</v>
      </c>
      <c r="E1680">
        <v>3.7</v>
      </c>
      <c r="F1680" t="s">
        <v>43</v>
      </c>
      <c r="G1680">
        <v>0.5</v>
      </c>
      <c r="H1680" t="s">
        <v>77</v>
      </c>
      <c r="I1680">
        <v>100</v>
      </c>
      <c r="K1680">
        <f t="shared" si="156"/>
        <v>172</v>
      </c>
      <c r="L1680" t="str">
        <f t="shared" si="157"/>
        <v>LU-172M</v>
      </c>
      <c r="M1680">
        <f t="shared" si="158"/>
        <v>222</v>
      </c>
      <c r="N1680">
        <f t="shared" si="159"/>
        <v>3.1222845971168706E-3</v>
      </c>
      <c r="O1680" t="str">
        <f t="shared" si="160"/>
        <v>LU-172M222</v>
      </c>
      <c r="P1680" t="str">
        <f t="shared" si="161"/>
        <v/>
      </c>
    </row>
    <row r="1681" spans="1:16" x14ac:dyDescent="0.25">
      <c r="A1681">
        <v>71</v>
      </c>
      <c r="B1681">
        <v>102</v>
      </c>
      <c r="C1681" t="s">
        <v>1837</v>
      </c>
      <c r="D1681">
        <v>0</v>
      </c>
      <c r="E1681">
        <v>1.37</v>
      </c>
      <c r="F1681" t="s">
        <v>14</v>
      </c>
      <c r="G1681">
        <v>0.01</v>
      </c>
      <c r="H1681" t="s">
        <v>26</v>
      </c>
      <c r="I1681">
        <v>100</v>
      </c>
      <c r="K1681">
        <f t="shared" si="156"/>
        <v>173</v>
      </c>
      <c r="L1681" t="str">
        <f t="shared" si="157"/>
        <v>LU-173</v>
      </c>
      <c r="M1681">
        <f t="shared" si="158"/>
        <v>43233912</v>
      </c>
      <c r="N1681">
        <f t="shared" si="159"/>
        <v>1.6032488120897904E-8</v>
      </c>
      <c r="O1681" t="str">
        <f t="shared" si="160"/>
        <v>LU-17343233912</v>
      </c>
      <c r="P1681" t="str">
        <f t="shared" si="161"/>
        <v/>
      </c>
    </row>
    <row r="1682" spans="1:16" x14ac:dyDescent="0.25">
      <c r="A1682">
        <v>71</v>
      </c>
      <c r="B1682">
        <v>103</v>
      </c>
      <c r="C1682" t="s">
        <v>1839</v>
      </c>
      <c r="D1682">
        <v>0</v>
      </c>
      <c r="E1682">
        <v>3.31</v>
      </c>
      <c r="F1682" t="s">
        <v>14</v>
      </c>
      <c r="G1682">
        <v>0.05</v>
      </c>
      <c r="H1682" t="s">
        <v>36</v>
      </c>
      <c r="I1682">
        <v>100</v>
      </c>
      <c r="K1682">
        <f t="shared" si="156"/>
        <v>174</v>
      </c>
      <c r="L1682" t="str">
        <f t="shared" si="157"/>
        <v>LU-174</v>
      </c>
      <c r="M1682">
        <f t="shared" si="158"/>
        <v>104455656</v>
      </c>
      <c r="N1682">
        <f t="shared" si="159"/>
        <v>6.6358032403716392E-9</v>
      </c>
      <c r="O1682" t="str">
        <f t="shared" si="160"/>
        <v>LU-174104455656</v>
      </c>
      <c r="P1682" t="str">
        <f t="shared" si="161"/>
        <v/>
      </c>
    </row>
    <row r="1683" spans="1:16" x14ac:dyDescent="0.25">
      <c r="A1683">
        <v>71</v>
      </c>
      <c r="B1683">
        <v>103</v>
      </c>
      <c r="C1683" t="s">
        <v>1839</v>
      </c>
      <c r="D1683">
        <v>0.17083000000000001</v>
      </c>
      <c r="E1683">
        <v>142</v>
      </c>
      <c r="F1683" t="s">
        <v>25</v>
      </c>
      <c r="G1683">
        <v>2</v>
      </c>
      <c r="H1683" t="s">
        <v>77</v>
      </c>
      <c r="I1683">
        <v>99.38</v>
      </c>
      <c r="J1683">
        <v>0.02</v>
      </c>
      <c r="K1683">
        <f t="shared" si="156"/>
        <v>174</v>
      </c>
      <c r="L1683" t="str">
        <f t="shared" si="157"/>
        <v>LU-174M</v>
      </c>
      <c r="M1683">
        <f t="shared" si="158"/>
        <v>12268800</v>
      </c>
      <c r="N1683">
        <f t="shared" si="159"/>
        <v>5.6496738112932423E-8</v>
      </c>
      <c r="O1683" t="str">
        <f t="shared" si="160"/>
        <v>LU-174M12268800</v>
      </c>
      <c r="P1683" t="str">
        <f t="shared" si="161"/>
        <v/>
      </c>
    </row>
    <row r="1684" spans="1:16" x14ac:dyDescent="0.25">
      <c r="A1684">
        <v>71</v>
      </c>
      <c r="B1684">
        <v>105</v>
      </c>
      <c r="C1684" t="s">
        <v>1841</v>
      </c>
      <c r="D1684">
        <v>0</v>
      </c>
      <c r="E1684" s="1">
        <v>37100000000</v>
      </c>
      <c r="F1684" t="s">
        <v>14</v>
      </c>
      <c r="G1684" s="1">
        <v>187000000</v>
      </c>
      <c r="H1684" t="s">
        <v>12</v>
      </c>
      <c r="I1684">
        <v>100</v>
      </c>
      <c r="K1684">
        <f t="shared" si="156"/>
        <v>176</v>
      </c>
      <c r="L1684" t="str">
        <f t="shared" si="157"/>
        <v>LU-176</v>
      </c>
      <c r="M1684">
        <f t="shared" si="158"/>
        <v>1.17078696E+18</v>
      </c>
      <c r="N1684">
        <f t="shared" si="159"/>
        <v>5.9203527562345352E-19</v>
      </c>
      <c r="O1684" t="str">
        <f t="shared" si="160"/>
        <v>LU-1761170786960000000000</v>
      </c>
      <c r="P1684" t="str">
        <f t="shared" si="161"/>
        <v/>
      </c>
    </row>
    <row r="1685" spans="1:16" x14ac:dyDescent="0.25">
      <c r="A1685">
        <v>71</v>
      </c>
      <c r="B1685">
        <v>105</v>
      </c>
      <c r="C1685" t="s">
        <v>1841</v>
      </c>
      <c r="D1685">
        <v>0.122845</v>
      </c>
      <c r="E1685">
        <v>3.6745999999999999</v>
      </c>
      <c r="F1685" t="s">
        <v>109</v>
      </c>
      <c r="G1685">
        <v>6.1999999999999998E-3</v>
      </c>
      <c r="H1685" t="s">
        <v>12</v>
      </c>
      <c r="I1685">
        <v>99.905000000000001</v>
      </c>
      <c r="J1685">
        <v>1.6E-2</v>
      </c>
      <c r="K1685">
        <f t="shared" si="156"/>
        <v>176</v>
      </c>
      <c r="L1685" t="str">
        <f t="shared" si="157"/>
        <v>LU-176</v>
      </c>
      <c r="M1685">
        <f t="shared" si="158"/>
        <v>13228.56</v>
      </c>
      <c r="N1685">
        <f t="shared" si="159"/>
        <v>5.2397780299590079E-5</v>
      </c>
      <c r="O1685" t="str">
        <f t="shared" si="160"/>
        <v>LU-17613228.56</v>
      </c>
      <c r="P1685" t="str">
        <f t="shared" si="161"/>
        <v/>
      </c>
    </row>
    <row r="1686" spans="1:16" x14ac:dyDescent="0.25">
      <c r="A1686">
        <v>71</v>
      </c>
      <c r="B1686">
        <v>106</v>
      </c>
      <c r="C1686" t="s">
        <v>1840</v>
      </c>
      <c r="D1686">
        <v>0</v>
      </c>
      <c r="E1686">
        <v>6.6471999999999998</v>
      </c>
      <c r="F1686" t="s">
        <v>25</v>
      </c>
      <c r="G1686">
        <v>1.6000000000000001E-3</v>
      </c>
      <c r="H1686" t="s">
        <v>12</v>
      </c>
      <c r="I1686">
        <v>100</v>
      </c>
      <c r="K1686">
        <f t="shared" si="156"/>
        <v>177</v>
      </c>
      <c r="L1686" t="str">
        <f t="shared" si="157"/>
        <v>LU-177</v>
      </c>
      <c r="M1686">
        <f t="shared" si="158"/>
        <v>574318.07999999996</v>
      </c>
      <c r="N1686">
        <f t="shared" si="159"/>
        <v>1.2069046834812259E-6</v>
      </c>
      <c r="O1686" t="str">
        <f t="shared" si="160"/>
        <v>LU-177574318.08</v>
      </c>
      <c r="P1686" t="str">
        <f t="shared" si="161"/>
        <v/>
      </c>
    </row>
    <row r="1687" spans="1:16" x14ac:dyDescent="0.25">
      <c r="A1687">
        <v>71</v>
      </c>
      <c r="B1687">
        <v>106</v>
      </c>
      <c r="C1687" t="s">
        <v>1840</v>
      </c>
      <c r="D1687">
        <v>0.97017569999999997</v>
      </c>
      <c r="E1687">
        <v>160.35</v>
      </c>
      <c r="F1687" t="s">
        <v>25</v>
      </c>
      <c r="G1687">
        <v>0.28000000000000003</v>
      </c>
      <c r="H1687" t="s">
        <v>77</v>
      </c>
      <c r="I1687">
        <v>22.7</v>
      </c>
      <c r="J1687">
        <v>0.08</v>
      </c>
      <c r="K1687">
        <f t="shared" si="156"/>
        <v>177</v>
      </c>
      <c r="L1687" t="str">
        <f t="shared" si="157"/>
        <v>LU-177M</v>
      </c>
      <c r="M1687">
        <f t="shared" si="158"/>
        <v>13854240</v>
      </c>
      <c r="N1687">
        <f t="shared" si="159"/>
        <v>5.0031411362871246E-8</v>
      </c>
      <c r="O1687" t="str">
        <f t="shared" si="160"/>
        <v>LU-177M13854240</v>
      </c>
      <c r="P1687" t="str">
        <f t="shared" si="161"/>
        <v/>
      </c>
    </row>
    <row r="1688" spans="1:16" x14ac:dyDescent="0.25">
      <c r="A1688">
        <v>71</v>
      </c>
      <c r="B1688">
        <v>107</v>
      </c>
      <c r="C1688" t="s">
        <v>1843</v>
      </c>
      <c r="D1688">
        <v>0</v>
      </c>
      <c r="E1688">
        <v>28.4</v>
      </c>
      <c r="F1688" t="s">
        <v>43</v>
      </c>
      <c r="G1688">
        <v>0.2</v>
      </c>
      <c r="H1688" t="s">
        <v>12</v>
      </c>
      <c r="I1688">
        <v>100</v>
      </c>
      <c r="K1688">
        <f t="shared" si="156"/>
        <v>178</v>
      </c>
      <c r="L1688" t="str">
        <f t="shared" si="157"/>
        <v>LU-178</v>
      </c>
      <c r="M1688">
        <f t="shared" si="158"/>
        <v>1704</v>
      </c>
      <c r="N1688">
        <f t="shared" si="159"/>
        <v>4.0677651441311342E-4</v>
      </c>
      <c r="O1688" t="str">
        <f t="shared" si="160"/>
        <v>LU-1781704</v>
      </c>
      <c r="P1688" t="str">
        <f t="shared" si="161"/>
        <v/>
      </c>
    </row>
    <row r="1689" spans="1:16" x14ac:dyDescent="0.25">
      <c r="A1689">
        <v>71</v>
      </c>
      <c r="B1689">
        <v>107</v>
      </c>
      <c r="C1689" t="s">
        <v>1843</v>
      </c>
      <c r="D1689">
        <v>0.12379999999999999</v>
      </c>
      <c r="E1689">
        <v>23.2</v>
      </c>
      <c r="F1689" t="s">
        <v>43</v>
      </c>
      <c r="G1689">
        <v>0.3</v>
      </c>
      <c r="H1689" t="s">
        <v>12</v>
      </c>
      <c r="I1689">
        <v>100</v>
      </c>
      <c r="K1689">
        <f t="shared" si="156"/>
        <v>178</v>
      </c>
      <c r="L1689" t="str">
        <f t="shared" si="157"/>
        <v>LU-178</v>
      </c>
      <c r="M1689">
        <f t="shared" si="158"/>
        <v>1392</v>
      </c>
      <c r="N1689">
        <f t="shared" si="159"/>
        <v>4.9795056074708715E-4</v>
      </c>
      <c r="O1689" t="str">
        <f t="shared" si="160"/>
        <v>LU-1781392</v>
      </c>
      <c r="P1689" t="str">
        <f t="shared" si="161"/>
        <v/>
      </c>
    </row>
    <row r="1690" spans="1:16" x14ac:dyDescent="0.25">
      <c r="A1690">
        <v>71</v>
      </c>
      <c r="B1690">
        <v>108</v>
      </c>
      <c r="C1690" t="s">
        <v>1842</v>
      </c>
      <c r="D1690">
        <v>0</v>
      </c>
      <c r="E1690">
        <v>4.59</v>
      </c>
      <c r="F1690" t="s">
        <v>109</v>
      </c>
      <c r="G1690">
        <v>0.06</v>
      </c>
      <c r="H1690" t="s">
        <v>12</v>
      </c>
      <c r="I1690">
        <v>100</v>
      </c>
      <c r="K1690">
        <f t="shared" si="156"/>
        <v>179</v>
      </c>
      <c r="L1690" t="str">
        <f t="shared" si="157"/>
        <v>LU-179</v>
      </c>
      <c r="M1690">
        <f t="shared" si="158"/>
        <v>16524</v>
      </c>
      <c r="N1690">
        <f t="shared" si="159"/>
        <v>4.1947904899536755E-5</v>
      </c>
      <c r="O1690" t="str">
        <f t="shared" si="160"/>
        <v>LU-17916524</v>
      </c>
      <c r="P1690" t="str">
        <f t="shared" si="161"/>
        <v/>
      </c>
    </row>
    <row r="1691" spans="1:16" x14ac:dyDescent="0.25">
      <c r="A1691">
        <v>71</v>
      </c>
      <c r="B1691">
        <v>109</v>
      </c>
      <c r="C1691" t="s">
        <v>1844</v>
      </c>
      <c r="D1691">
        <v>0</v>
      </c>
      <c r="E1691">
        <v>5.6</v>
      </c>
      <c r="F1691" t="s">
        <v>43</v>
      </c>
      <c r="G1691">
        <v>0.2</v>
      </c>
      <c r="H1691" t="s">
        <v>12</v>
      </c>
      <c r="I1691">
        <v>100</v>
      </c>
      <c r="K1691">
        <f t="shared" si="156"/>
        <v>180</v>
      </c>
      <c r="L1691" t="str">
        <f t="shared" si="157"/>
        <v>LU-180</v>
      </c>
      <c r="M1691">
        <f t="shared" si="158"/>
        <v>336</v>
      </c>
      <c r="N1691">
        <f t="shared" si="159"/>
        <v>2.0629380373807897E-3</v>
      </c>
      <c r="O1691" t="str">
        <f t="shared" si="160"/>
        <v>LU-180336</v>
      </c>
      <c r="P1691" t="str">
        <f t="shared" si="161"/>
        <v/>
      </c>
    </row>
    <row r="1692" spans="1:16" x14ac:dyDescent="0.25">
      <c r="A1692">
        <v>71</v>
      </c>
      <c r="B1692">
        <v>110</v>
      </c>
      <c r="C1692" t="s">
        <v>1846</v>
      </c>
      <c r="D1692">
        <v>0</v>
      </c>
      <c r="E1692">
        <v>3.5</v>
      </c>
      <c r="F1692" t="s">
        <v>43</v>
      </c>
      <c r="G1692">
        <v>0.3</v>
      </c>
      <c r="H1692" t="s">
        <v>12</v>
      </c>
      <c r="I1692">
        <v>100</v>
      </c>
      <c r="K1692">
        <f t="shared" si="156"/>
        <v>181</v>
      </c>
      <c r="L1692" t="str">
        <f t="shared" si="157"/>
        <v>LU-181</v>
      </c>
      <c r="M1692">
        <f t="shared" si="158"/>
        <v>210</v>
      </c>
      <c r="N1692">
        <f t="shared" si="159"/>
        <v>3.3007008598092634E-3</v>
      </c>
      <c r="O1692" t="str">
        <f t="shared" si="160"/>
        <v>LU-181210</v>
      </c>
      <c r="P1692" t="str">
        <f t="shared" si="161"/>
        <v/>
      </c>
    </row>
    <row r="1693" spans="1:16" x14ac:dyDescent="0.25">
      <c r="A1693">
        <v>71</v>
      </c>
      <c r="B1693">
        <v>111</v>
      </c>
      <c r="C1693" t="s">
        <v>1845</v>
      </c>
      <c r="D1693">
        <v>0</v>
      </c>
      <c r="E1693">
        <v>2</v>
      </c>
      <c r="F1693" t="s">
        <v>43</v>
      </c>
      <c r="G1693">
        <v>0.2</v>
      </c>
      <c r="H1693" t="s">
        <v>12</v>
      </c>
      <c r="I1693">
        <v>100</v>
      </c>
      <c r="K1693">
        <f t="shared" si="156"/>
        <v>182</v>
      </c>
      <c r="L1693" t="str">
        <f t="shared" si="157"/>
        <v>LU-182</v>
      </c>
      <c r="M1693">
        <f t="shared" si="158"/>
        <v>120</v>
      </c>
      <c r="N1693">
        <f t="shared" si="159"/>
        <v>5.7762265046662105E-3</v>
      </c>
      <c r="O1693" t="str">
        <f t="shared" si="160"/>
        <v>LU-182120</v>
      </c>
      <c r="P1693" t="str">
        <f t="shared" si="161"/>
        <v/>
      </c>
    </row>
    <row r="1694" spans="1:16" x14ac:dyDescent="0.25">
      <c r="A1694">
        <v>71</v>
      </c>
      <c r="B1694">
        <v>112</v>
      </c>
      <c r="C1694" t="s">
        <v>1849</v>
      </c>
      <c r="D1694">
        <v>0</v>
      </c>
      <c r="E1694">
        <v>58</v>
      </c>
      <c r="F1694" t="s">
        <v>11</v>
      </c>
      <c r="G1694">
        <v>4</v>
      </c>
      <c r="H1694" t="s">
        <v>12</v>
      </c>
      <c r="I1694">
        <v>100</v>
      </c>
      <c r="K1694">
        <f t="shared" si="156"/>
        <v>183</v>
      </c>
      <c r="L1694" t="str">
        <f t="shared" si="157"/>
        <v>LU-183</v>
      </c>
      <c r="M1694">
        <f t="shared" si="158"/>
        <v>58</v>
      </c>
      <c r="N1694">
        <f t="shared" si="159"/>
        <v>1.1950813457930091E-2</v>
      </c>
      <c r="O1694" t="str">
        <f t="shared" si="160"/>
        <v>LU-18358</v>
      </c>
      <c r="P1694" t="str">
        <f t="shared" si="161"/>
        <v/>
      </c>
    </row>
    <row r="1695" spans="1:16" x14ac:dyDescent="0.25">
      <c r="A1695">
        <v>71</v>
      </c>
      <c r="B1695">
        <v>113</v>
      </c>
      <c r="C1695" t="s">
        <v>1848</v>
      </c>
      <c r="D1695">
        <v>0</v>
      </c>
      <c r="E1695">
        <v>19</v>
      </c>
      <c r="F1695" t="s">
        <v>11</v>
      </c>
      <c r="G1695">
        <v>2</v>
      </c>
      <c r="H1695" t="s">
        <v>12</v>
      </c>
      <c r="I1695">
        <v>100</v>
      </c>
      <c r="K1695">
        <f t="shared" si="156"/>
        <v>184</v>
      </c>
      <c r="L1695" t="str">
        <f t="shared" si="157"/>
        <v>LU-184</v>
      </c>
      <c r="M1695">
        <f t="shared" si="158"/>
        <v>19</v>
      </c>
      <c r="N1695">
        <f t="shared" si="159"/>
        <v>3.6481430555786593E-2</v>
      </c>
      <c r="O1695" t="str">
        <f t="shared" si="160"/>
        <v>LU-18419</v>
      </c>
      <c r="P1695" t="str">
        <f t="shared" si="161"/>
        <v/>
      </c>
    </row>
    <row r="1696" spans="1:16" x14ac:dyDescent="0.25">
      <c r="A1696">
        <v>116</v>
      </c>
      <c r="B1696">
        <v>174</v>
      </c>
      <c r="C1696" t="s">
        <v>2911</v>
      </c>
      <c r="D1696">
        <v>0</v>
      </c>
      <c r="E1696">
        <v>8.3000000000000007</v>
      </c>
      <c r="F1696" t="s">
        <v>17</v>
      </c>
      <c r="G1696">
        <f>3.5-1.9</f>
        <v>1.6</v>
      </c>
      <c r="H1696" t="s">
        <v>27</v>
      </c>
      <c r="I1696">
        <v>100</v>
      </c>
      <c r="K1696">
        <f t="shared" si="156"/>
        <v>290</v>
      </c>
      <c r="L1696" t="str">
        <f t="shared" si="157"/>
        <v>LV-290</v>
      </c>
      <c r="M1696">
        <f t="shared" si="158"/>
        <v>8.3000000000000001E-3</v>
      </c>
      <c r="N1696">
        <f t="shared" si="159"/>
        <v>83.511708501198228</v>
      </c>
      <c r="O1696" t="str">
        <f t="shared" si="160"/>
        <v>LV-2900.0083</v>
      </c>
      <c r="P1696" t="str">
        <f t="shared" si="161"/>
        <v/>
      </c>
    </row>
    <row r="1697" spans="1:16" x14ac:dyDescent="0.25">
      <c r="A1697">
        <v>116</v>
      </c>
      <c r="B1697">
        <v>175</v>
      </c>
      <c r="C1697" t="s">
        <v>2912</v>
      </c>
      <c r="D1697">
        <v>0</v>
      </c>
      <c r="E1697">
        <v>19</v>
      </c>
      <c r="F1697" t="s">
        <v>17</v>
      </c>
      <c r="G1697">
        <f>17-6</f>
        <v>11</v>
      </c>
      <c r="H1697" t="s">
        <v>27</v>
      </c>
      <c r="I1697">
        <v>100</v>
      </c>
      <c r="K1697">
        <f t="shared" si="156"/>
        <v>291</v>
      </c>
      <c r="L1697" t="str">
        <f t="shared" si="157"/>
        <v>LV-291</v>
      </c>
      <c r="M1697">
        <f t="shared" si="158"/>
        <v>1.9E-2</v>
      </c>
      <c r="N1697">
        <f t="shared" si="159"/>
        <v>36.481430555786595</v>
      </c>
      <c r="O1697" t="str">
        <f t="shared" si="160"/>
        <v>LV-2910.019</v>
      </c>
      <c r="P1697" t="str">
        <f t="shared" si="161"/>
        <v/>
      </c>
    </row>
    <row r="1698" spans="1:16" x14ac:dyDescent="0.25">
      <c r="A1698">
        <v>116</v>
      </c>
      <c r="B1698">
        <v>176</v>
      </c>
      <c r="C1698" t="s">
        <v>2913</v>
      </c>
      <c r="D1698">
        <v>0</v>
      </c>
      <c r="E1698">
        <v>12.8</v>
      </c>
      <c r="F1698" t="s">
        <v>17</v>
      </c>
      <c r="G1698">
        <f>7-3.3</f>
        <v>3.7</v>
      </c>
      <c r="H1698" t="s">
        <v>27</v>
      </c>
      <c r="I1698">
        <v>100</v>
      </c>
      <c r="K1698">
        <f t="shared" si="156"/>
        <v>292</v>
      </c>
      <c r="L1698" t="str">
        <f t="shared" si="157"/>
        <v>LV-292</v>
      </c>
      <c r="M1698">
        <f t="shared" si="158"/>
        <v>1.2800000000000001E-2</v>
      </c>
      <c r="N1698">
        <f t="shared" si="159"/>
        <v>54.152123481245724</v>
      </c>
      <c r="O1698" t="str">
        <f t="shared" si="160"/>
        <v>LV-2920.0128</v>
      </c>
      <c r="P1698" t="str">
        <f t="shared" si="161"/>
        <v/>
      </c>
    </row>
    <row r="1699" spans="1:16" x14ac:dyDescent="0.25">
      <c r="A1699">
        <v>116</v>
      </c>
      <c r="B1699">
        <v>177</v>
      </c>
      <c r="C1699" t="s">
        <v>2914</v>
      </c>
      <c r="D1699">
        <v>0</v>
      </c>
      <c r="E1699">
        <v>95</v>
      </c>
      <c r="F1699" t="s">
        <v>17</v>
      </c>
      <c r="G1699">
        <f>63-27</f>
        <v>36</v>
      </c>
      <c r="H1699" t="s">
        <v>27</v>
      </c>
      <c r="I1699">
        <v>100</v>
      </c>
      <c r="K1699">
        <f t="shared" si="156"/>
        <v>293</v>
      </c>
      <c r="L1699" t="str">
        <f t="shared" si="157"/>
        <v>LV-293</v>
      </c>
      <c r="M1699">
        <f t="shared" si="158"/>
        <v>9.5000000000000001E-2</v>
      </c>
      <c r="N1699">
        <f t="shared" si="159"/>
        <v>7.2962861111573183</v>
      </c>
      <c r="O1699" t="str">
        <f t="shared" si="160"/>
        <v>LV-2930.095</v>
      </c>
      <c r="P1699" t="str">
        <f t="shared" si="161"/>
        <v/>
      </c>
    </row>
    <row r="1700" spans="1:16" x14ac:dyDescent="0.25">
      <c r="A1700">
        <v>115</v>
      </c>
      <c r="B1700">
        <v>172</v>
      </c>
      <c r="C1700" t="s">
        <v>2910</v>
      </c>
      <c r="D1700">
        <v>0</v>
      </c>
      <c r="E1700">
        <v>37</v>
      </c>
      <c r="F1700" t="s">
        <v>17</v>
      </c>
      <c r="G1700">
        <f>44-13</f>
        <v>31</v>
      </c>
      <c r="H1700" t="s">
        <v>27</v>
      </c>
      <c r="I1700">
        <v>100</v>
      </c>
      <c r="K1700">
        <f t="shared" si="156"/>
        <v>287</v>
      </c>
      <c r="L1700" t="str">
        <f t="shared" si="157"/>
        <v>MC-287</v>
      </c>
      <c r="M1700">
        <f t="shared" si="158"/>
        <v>3.6999999999999998E-2</v>
      </c>
      <c r="N1700">
        <f t="shared" si="159"/>
        <v>18.733707582701225</v>
      </c>
      <c r="O1700" t="str">
        <f t="shared" si="160"/>
        <v>MC-2870.037</v>
      </c>
      <c r="P1700" t="str">
        <f t="shared" si="161"/>
        <v/>
      </c>
    </row>
    <row r="1701" spans="1:16" x14ac:dyDescent="0.25">
      <c r="A1701">
        <v>115</v>
      </c>
      <c r="B1701">
        <v>173</v>
      </c>
      <c r="C1701" t="s">
        <v>2908</v>
      </c>
      <c r="D1701">
        <v>0</v>
      </c>
      <c r="E1701">
        <v>199</v>
      </c>
      <c r="F1701" t="s">
        <v>17</v>
      </c>
      <c r="G1701">
        <v>20</v>
      </c>
      <c r="H1701" t="s">
        <v>27</v>
      </c>
      <c r="I1701">
        <v>100</v>
      </c>
      <c r="K1701">
        <f t="shared" si="156"/>
        <v>288</v>
      </c>
      <c r="L1701" t="str">
        <f t="shared" si="157"/>
        <v>MC-288</v>
      </c>
      <c r="M1701">
        <f t="shared" si="158"/>
        <v>0.19900000000000001</v>
      </c>
      <c r="N1701">
        <f t="shared" si="159"/>
        <v>3.4831516611052526</v>
      </c>
      <c r="O1701" t="str">
        <f t="shared" si="160"/>
        <v>MC-2880.199</v>
      </c>
      <c r="P1701" t="str">
        <f t="shared" si="161"/>
        <v/>
      </c>
    </row>
    <row r="1702" spans="1:16" x14ac:dyDescent="0.25">
      <c r="A1702">
        <v>115</v>
      </c>
      <c r="B1702">
        <v>174</v>
      </c>
      <c r="C1702" t="s">
        <v>2909</v>
      </c>
      <c r="D1702">
        <v>0</v>
      </c>
      <c r="E1702">
        <v>277</v>
      </c>
      <c r="F1702" t="s">
        <v>17</v>
      </c>
      <c r="G1702">
        <f>42-37</f>
        <v>5</v>
      </c>
      <c r="H1702" t="s">
        <v>27</v>
      </c>
      <c r="I1702">
        <v>100</v>
      </c>
      <c r="K1702">
        <f t="shared" si="156"/>
        <v>289</v>
      </c>
      <c r="L1702" t="str">
        <f t="shared" si="157"/>
        <v>MC-289</v>
      </c>
      <c r="M1702">
        <f t="shared" si="158"/>
        <v>0.27700000000000002</v>
      </c>
      <c r="N1702">
        <f t="shared" si="159"/>
        <v>2.5023363919131598</v>
      </c>
      <c r="O1702" t="str">
        <f t="shared" si="160"/>
        <v>MC-2890.277</v>
      </c>
      <c r="P1702" t="str">
        <f t="shared" si="161"/>
        <v/>
      </c>
    </row>
    <row r="1703" spans="1:16" x14ac:dyDescent="0.25">
      <c r="A1703">
        <v>115</v>
      </c>
      <c r="B1703">
        <v>175</v>
      </c>
      <c r="C1703" t="s">
        <v>2907</v>
      </c>
      <c r="D1703">
        <v>0</v>
      </c>
      <c r="E1703">
        <v>0.65</v>
      </c>
      <c r="F1703" t="s">
        <v>11</v>
      </c>
      <c r="G1703">
        <f>0.49-0.2</f>
        <v>0.28999999999999998</v>
      </c>
      <c r="H1703" t="s">
        <v>27</v>
      </c>
      <c r="I1703">
        <v>100</v>
      </c>
      <c r="K1703">
        <f t="shared" si="156"/>
        <v>290</v>
      </c>
      <c r="L1703" t="str">
        <f t="shared" si="157"/>
        <v>MC-290</v>
      </c>
      <c r="M1703">
        <f t="shared" si="158"/>
        <v>0.65</v>
      </c>
      <c r="N1703">
        <f t="shared" si="159"/>
        <v>1.0663802777845313</v>
      </c>
      <c r="O1703" t="str">
        <f t="shared" si="160"/>
        <v>MC-2900.65</v>
      </c>
      <c r="P1703" t="str">
        <f t="shared" si="161"/>
        <v/>
      </c>
    </row>
    <row r="1704" spans="1:16" x14ac:dyDescent="0.25">
      <c r="A1704">
        <v>101</v>
      </c>
      <c r="B1704">
        <v>143</v>
      </c>
      <c r="C1704" t="s">
        <v>2769</v>
      </c>
      <c r="D1704">
        <v>0</v>
      </c>
      <c r="E1704">
        <v>0.39</v>
      </c>
      <c r="F1704" t="s">
        <v>11</v>
      </c>
      <c r="G1704">
        <f>0.22-0.1</f>
        <v>0.12</v>
      </c>
      <c r="H1704" t="s">
        <v>27</v>
      </c>
      <c r="I1704">
        <v>100</v>
      </c>
      <c r="K1704">
        <f t="shared" si="156"/>
        <v>244</v>
      </c>
      <c r="L1704" t="str">
        <f t="shared" si="157"/>
        <v>MD-244</v>
      </c>
      <c r="M1704">
        <f t="shared" si="158"/>
        <v>0.39</v>
      </c>
      <c r="N1704">
        <f t="shared" si="159"/>
        <v>1.7773004629742186</v>
      </c>
      <c r="O1704" t="str">
        <f t="shared" si="160"/>
        <v>MD-2440.39</v>
      </c>
      <c r="P1704" t="str">
        <f t="shared" si="161"/>
        <v/>
      </c>
    </row>
    <row r="1705" spans="1:16" x14ac:dyDescent="0.25">
      <c r="A1705">
        <v>101</v>
      </c>
      <c r="B1705">
        <v>144</v>
      </c>
      <c r="C1705" t="s">
        <v>2768</v>
      </c>
      <c r="D1705">
        <v>0</v>
      </c>
      <c r="E1705">
        <v>0.33</v>
      </c>
      <c r="F1705" t="s">
        <v>11</v>
      </c>
      <c r="G1705">
        <f>0.15-0.08</f>
        <v>6.9999999999999993E-2</v>
      </c>
      <c r="H1705" t="s">
        <v>27</v>
      </c>
      <c r="I1705">
        <v>100</v>
      </c>
      <c r="K1705">
        <f t="shared" si="156"/>
        <v>245</v>
      </c>
      <c r="L1705" t="str">
        <f t="shared" si="157"/>
        <v>MD-245</v>
      </c>
      <c r="M1705">
        <f t="shared" si="158"/>
        <v>0.33</v>
      </c>
      <c r="N1705">
        <f t="shared" si="159"/>
        <v>2.1004460016968038</v>
      </c>
      <c r="O1705" t="str">
        <f t="shared" si="160"/>
        <v>MD-2450.33</v>
      </c>
      <c r="P1705" t="str">
        <f t="shared" si="161"/>
        <v/>
      </c>
    </row>
    <row r="1706" spans="1:16" x14ac:dyDescent="0.25">
      <c r="A1706">
        <v>101</v>
      </c>
      <c r="B1706">
        <v>145</v>
      </c>
      <c r="C1706" t="s">
        <v>2771</v>
      </c>
      <c r="D1706" t="s">
        <v>70</v>
      </c>
      <c r="E1706">
        <v>0.9</v>
      </c>
      <c r="F1706" t="s">
        <v>11</v>
      </c>
      <c r="G1706">
        <v>0.2</v>
      </c>
      <c r="H1706" t="s">
        <v>27</v>
      </c>
      <c r="I1706">
        <v>100</v>
      </c>
      <c r="K1706">
        <f t="shared" si="156"/>
        <v>246</v>
      </c>
      <c r="L1706" t="str">
        <f t="shared" si="157"/>
        <v>MD-246</v>
      </c>
      <c r="M1706">
        <f t="shared" si="158"/>
        <v>0.9</v>
      </c>
      <c r="N1706">
        <f t="shared" si="159"/>
        <v>0.77016353395549475</v>
      </c>
      <c r="O1706" t="str">
        <f t="shared" si="160"/>
        <v>MD-2460.9</v>
      </c>
      <c r="P1706" t="str">
        <f t="shared" si="161"/>
        <v/>
      </c>
    </row>
    <row r="1707" spans="1:16" x14ac:dyDescent="0.25">
      <c r="A1707">
        <v>101</v>
      </c>
      <c r="B1707">
        <v>145</v>
      </c>
      <c r="C1707" t="s">
        <v>2771</v>
      </c>
      <c r="D1707" t="s">
        <v>70</v>
      </c>
      <c r="E1707">
        <v>4.4000000000000004</v>
      </c>
      <c r="F1707" t="s">
        <v>11</v>
      </c>
      <c r="G1707">
        <v>0.8</v>
      </c>
      <c r="H1707" t="s">
        <v>27</v>
      </c>
      <c r="I1707">
        <v>23</v>
      </c>
      <c r="K1707">
        <f t="shared" si="156"/>
        <v>246</v>
      </c>
      <c r="L1707" t="str">
        <f t="shared" si="157"/>
        <v>MD-246</v>
      </c>
      <c r="M1707">
        <f t="shared" si="158"/>
        <v>4.4000000000000004</v>
      </c>
      <c r="N1707">
        <f t="shared" si="159"/>
        <v>0.15753345012726028</v>
      </c>
      <c r="O1707" t="str">
        <f t="shared" si="160"/>
        <v>MD-2464.4</v>
      </c>
      <c r="P1707" t="str">
        <f t="shared" si="161"/>
        <v/>
      </c>
    </row>
    <row r="1708" spans="1:16" x14ac:dyDescent="0.25">
      <c r="A1708">
        <v>101</v>
      </c>
      <c r="B1708">
        <v>146</v>
      </c>
      <c r="C1708" t="s">
        <v>2770</v>
      </c>
      <c r="D1708">
        <v>0</v>
      </c>
      <c r="E1708">
        <v>1.2</v>
      </c>
      <c r="F1708" t="s">
        <v>11</v>
      </c>
      <c r="G1708">
        <v>0.08</v>
      </c>
      <c r="H1708" t="s">
        <v>27</v>
      </c>
      <c r="I1708">
        <v>99.14</v>
      </c>
      <c r="J1708">
        <v>0.1</v>
      </c>
      <c r="K1708">
        <f t="shared" si="156"/>
        <v>247</v>
      </c>
      <c r="L1708" t="str">
        <f t="shared" si="157"/>
        <v>MD-247</v>
      </c>
      <c r="M1708">
        <f t="shared" si="158"/>
        <v>1.2</v>
      </c>
      <c r="N1708">
        <f t="shared" si="159"/>
        <v>0.57762265046662109</v>
      </c>
      <c r="O1708" t="str">
        <f t="shared" si="160"/>
        <v>MD-2471.2</v>
      </c>
      <c r="P1708" t="str">
        <f t="shared" si="161"/>
        <v/>
      </c>
    </row>
    <row r="1709" spans="1:16" x14ac:dyDescent="0.25">
      <c r="A1709">
        <v>101</v>
      </c>
      <c r="B1709">
        <v>146</v>
      </c>
      <c r="C1709" t="s">
        <v>2770</v>
      </c>
      <c r="D1709">
        <v>0.153</v>
      </c>
      <c r="E1709">
        <v>0.24</v>
      </c>
      <c r="F1709" t="s">
        <v>11</v>
      </c>
      <c r="G1709">
        <v>0.02</v>
      </c>
      <c r="H1709" t="s">
        <v>77</v>
      </c>
      <c r="I1709">
        <v>80</v>
      </c>
      <c r="J1709">
        <v>2</v>
      </c>
      <c r="K1709">
        <f t="shared" si="156"/>
        <v>247</v>
      </c>
      <c r="L1709" t="str">
        <f t="shared" si="157"/>
        <v>MD-247M</v>
      </c>
      <c r="M1709">
        <f t="shared" si="158"/>
        <v>0.24</v>
      </c>
      <c r="N1709">
        <f t="shared" si="159"/>
        <v>2.8881132523331057</v>
      </c>
      <c r="O1709" t="str">
        <f t="shared" si="160"/>
        <v>MD-247M0.24</v>
      </c>
      <c r="P1709" t="str">
        <f t="shared" si="161"/>
        <v/>
      </c>
    </row>
    <row r="1710" spans="1:16" x14ac:dyDescent="0.25">
      <c r="A1710">
        <v>101</v>
      </c>
      <c r="B1710">
        <v>147</v>
      </c>
      <c r="C1710" t="s">
        <v>2773</v>
      </c>
      <c r="D1710">
        <v>0</v>
      </c>
      <c r="E1710">
        <v>7</v>
      </c>
      <c r="F1710" t="s">
        <v>11</v>
      </c>
      <c r="G1710">
        <v>3</v>
      </c>
      <c r="H1710" t="s">
        <v>36</v>
      </c>
      <c r="I1710">
        <v>80</v>
      </c>
      <c r="J1710">
        <v>10</v>
      </c>
      <c r="K1710">
        <f t="shared" si="156"/>
        <v>248</v>
      </c>
      <c r="L1710" t="str">
        <f t="shared" si="157"/>
        <v>MD-248</v>
      </c>
      <c r="M1710">
        <f t="shared" si="158"/>
        <v>7</v>
      </c>
      <c r="N1710">
        <f t="shared" si="159"/>
        <v>9.9021025794277892E-2</v>
      </c>
      <c r="O1710" t="str">
        <f t="shared" si="160"/>
        <v>MD-2487</v>
      </c>
      <c r="P1710" t="str">
        <f t="shared" si="161"/>
        <v/>
      </c>
    </row>
    <row r="1711" spans="1:16" x14ac:dyDescent="0.25">
      <c r="A1711">
        <v>101</v>
      </c>
      <c r="B1711">
        <v>148</v>
      </c>
      <c r="C1711" t="s">
        <v>2772</v>
      </c>
      <c r="D1711">
        <v>0</v>
      </c>
      <c r="E1711">
        <v>25.6</v>
      </c>
      <c r="F1711" t="s">
        <v>11</v>
      </c>
      <c r="G1711">
        <v>0.9</v>
      </c>
      <c r="H1711" t="s">
        <v>27</v>
      </c>
      <c r="I1711">
        <v>75</v>
      </c>
      <c r="J1711">
        <v>5</v>
      </c>
      <c r="K1711">
        <f t="shared" si="156"/>
        <v>249</v>
      </c>
      <c r="L1711" t="str">
        <f t="shared" si="157"/>
        <v>MD-249</v>
      </c>
      <c r="M1711">
        <f t="shared" si="158"/>
        <v>25.6</v>
      </c>
      <c r="N1711">
        <f t="shared" si="159"/>
        <v>2.707606174062286E-2</v>
      </c>
      <c r="O1711" t="str">
        <f t="shared" si="160"/>
        <v>MD-24925.6</v>
      </c>
      <c r="P1711" t="str">
        <f t="shared" si="161"/>
        <v/>
      </c>
    </row>
    <row r="1712" spans="1:16" x14ac:dyDescent="0.25">
      <c r="A1712">
        <v>101</v>
      </c>
      <c r="B1712">
        <v>148</v>
      </c>
      <c r="C1712" t="s">
        <v>2772</v>
      </c>
      <c r="D1712" t="s">
        <v>70</v>
      </c>
      <c r="E1712">
        <v>1.5</v>
      </c>
      <c r="F1712" t="s">
        <v>11</v>
      </c>
      <c r="G1712">
        <f>1.2-0.5</f>
        <v>0.7</v>
      </c>
      <c r="H1712" t="s">
        <v>77</v>
      </c>
      <c r="K1712">
        <f t="shared" si="156"/>
        <v>249</v>
      </c>
      <c r="L1712" t="str">
        <f t="shared" si="157"/>
        <v>MD-249M</v>
      </c>
      <c r="M1712">
        <f t="shared" si="158"/>
        <v>1.5</v>
      </c>
      <c r="N1712">
        <f t="shared" si="159"/>
        <v>0.46209812037329684</v>
      </c>
      <c r="O1712" t="str">
        <f t="shared" si="160"/>
        <v>MD-249M1.5</v>
      </c>
      <c r="P1712" t="str">
        <f t="shared" si="161"/>
        <v/>
      </c>
    </row>
    <row r="1713" spans="1:16" x14ac:dyDescent="0.25">
      <c r="A1713">
        <v>101</v>
      </c>
      <c r="B1713">
        <v>149</v>
      </c>
      <c r="C1713" t="s">
        <v>2774</v>
      </c>
      <c r="D1713">
        <v>0</v>
      </c>
      <c r="E1713">
        <v>53.4</v>
      </c>
      <c r="F1713" t="s">
        <v>11</v>
      </c>
      <c r="G1713">
        <v>4.5</v>
      </c>
      <c r="H1713" t="s">
        <v>36</v>
      </c>
      <c r="I1713">
        <v>93</v>
      </c>
      <c r="J1713">
        <v>1</v>
      </c>
      <c r="K1713">
        <f t="shared" si="156"/>
        <v>250</v>
      </c>
      <c r="L1713" t="str">
        <f t="shared" si="157"/>
        <v>MD-250</v>
      </c>
      <c r="M1713">
        <f t="shared" si="158"/>
        <v>53.4</v>
      </c>
      <c r="N1713">
        <f t="shared" si="159"/>
        <v>1.2980284280148788E-2</v>
      </c>
      <c r="O1713" t="str">
        <f t="shared" si="160"/>
        <v>MD-25053.4</v>
      </c>
      <c r="P1713" t="str">
        <f t="shared" si="161"/>
        <v/>
      </c>
    </row>
    <row r="1714" spans="1:16" x14ac:dyDescent="0.25">
      <c r="A1714">
        <v>101</v>
      </c>
      <c r="B1714">
        <v>149</v>
      </c>
      <c r="C1714" t="s">
        <v>2774</v>
      </c>
      <c r="D1714">
        <v>0.123</v>
      </c>
      <c r="E1714">
        <v>42.4</v>
      </c>
      <c r="F1714" t="s">
        <v>11</v>
      </c>
      <c r="G1714">
        <v>4.5</v>
      </c>
      <c r="H1714" t="s">
        <v>77</v>
      </c>
      <c r="K1714">
        <f t="shared" si="156"/>
        <v>250</v>
      </c>
      <c r="L1714" t="str">
        <f t="shared" si="157"/>
        <v>MD-250M</v>
      </c>
      <c r="M1714">
        <f t="shared" si="158"/>
        <v>42.4</v>
      </c>
      <c r="N1714">
        <f t="shared" si="159"/>
        <v>1.6347810862262863E-2</v>
      </c>
      <c r="O1714" t="str">
        <f t="shared" si="160"/>
        <v>MD-250M42.4</v>
      </c>
      <c r="P1714" t="str">
        <f t="shared" si="161"/>
        <v/>
      </c>
    </row>
    <row r="1715" spans="1:16" x14ac:dyDescent="0.25">
      <c r="A1715">
        <v>101</v>
      </c>
      <c r="B1715">
        <v>150</v>
      </c>
      <c r="C1715" t="s">
        <v>2759</v>
      </c>
      <c r="D1715">
        <v>0</v>
      </c>
      <c r="E1715">
        <v>4.2699999999999996</v>
      </c>
      <c r="F1715" t="s">
        <v>43</v>
      </c>
      <c r="G1715">
        <v>0.11</v>
      </c>
      <c r="H1715" t="s">
        <v>36</v>
      </c>
      <c r="I1715">
        <v>90</v>
      </c>
      <c r="J1715">
        <v>1</v>
      </c>
      <c r="K1715">
        <f t="shared" si="156"/>
        <v>251</v>
      </c>
      <c r="L1715" t="str">
        <f t="shared" si="157"/>
        <v>MD-251</v>
      </c>
      <c r="M1715">
        <f t="shared" si="158"/>
        <v>256.2</v>
      </c>
      <c r="N1715">
        <f t="shared" si="159"/>
        <v>2.70549250804038E-3</v>
      </c>
      <c r="O1715" t="str">
        <f t="shared" si="160"/>
        <v>MD-251256.2</v>
      </c>
      <c r="P1715" t="str">
        <f t="shared" si="161"/>
        <v/>
      </c>
    </row>
    <row r="1716" spans="1:16" x14ac:dyDescent="0.25">
      <c r="A1716">
        <v>101</v>
      </c>
      <c r="B1716">
        <v>150</v>
      </c>
      <c r="C1716" t="s">
        <v>2759</v>
      </c>
      <c r="D1716">
        <v>0.85</v>
      </c>
      <c r="E1716">
        <v>1.37</v>
      </c>
      <c r="F1716" t="s">
        <v>11</v>
      </c>
      <c r="G1716">
        <v>0.06</v>
      </c>
      <c r="H1716" t="s">
        <v>77</v>
      </c>
      <c r="I1716">
        <v>100</v>
      </c>
      <c r="K1716">
        <f t="shared" si="156"/>
        <v>251</v>
      </c>
      <c r="L1716" t="str">
        <f t="shared" si="157"/>
        <v>MD-251M</v>
      </c>
      <c r="M1716">
        <f t="shared" si="158"/>
        <v>1.37</v>
      </c>
      <c r="N1716">
        <f t="shared" si="159"/>
        <v>0.50594684712404758</v>
      </c>
      <c r="O1716" t="str">
        <f t="shared" si="160"/>
        <v>MD-251M1.37</v>
      </c>
      <c r="P1716" t="str">
        <f t="shared" si="161"/>
        <v/>
      </c>
    </row>
    <row r="1717" spans="1:16" x14ac:dyDescent="0.25">
      <c r="A1717">
        <v>101</v>
      </c>
      <c r="B1717">
        <v>151</v>
      </c>
      <c r="C1717" t="s">
        <v>2758</v>
      </c>
      <c r="D1717">
        <v>0</v>
      </c>
      <c r="E1717">
        <v>2.2999999999999998</v>
      </c>
      <c r="F1717" t="s">
        <v>43</v>
      </c>
      <c r="G1717">
        <v>0.8</v>
      </c>
      <c r="H1717" t="s">
        <v>36</v>
      </c>
      <c r="I1717">
        <v>100</v>
      </c>
      <c r="K1717">
        <f t="shared" si="156"/>
        <v>252</v>
      </c>
      <c r="L1717" t="str">
        <f t="shared" si="157"/>
        <v>MD-252</v>
      </c>
      <c r="M1717">
        <f t="shared" si="158"/>
        <v>138</v>
      </c>
      <c r="N1717">
        <f t="shared" si="159"/>
        <v>5.0228056562314875E-3</v>
      </c>
      <c r="O1717" t="str">
        <f t="shared" si="160"/>
        <v>MD-252138</v>
      </c>
      <c r="P1717" t="str">
        <f t="shared" si="161"/>
        <v/>
      </c>
    </row>
    <row r="1718" spans="1:16" x14ac:dyDescent="0.25">
      <c r="A1718">
        <v>101</v>
      </c>
      <c r="B1718">
        <v>152</v>
      </c>
      <c r="C1718" t="s">
        <v>2761</v>
      </c>
      <c r="D1718">
        <v>0</v>
      </c>
      <c r="E1718">
        <v>6.45</v>
      </c>
      <c r="F1718" t="s">
        <v>43</v>
      </c>
      <c r="G1718">
        <f>11.6-3.6</f>
        <v>8</v>
      </c>
      <c r="H1718" t="s">
        <v>36</v>
      </c>
      <c r="I1718">
        <v>99.3</v>
      </c>
      <c r="K1718">
        <f t="shared" si="156"/>
        <v>253</v>
      </c>
      <c r="L1718" t="str">
        <f t="shared" si="157"/>
        <v>MD-253</v>
      </c>
      <c r="M1718">
        <f t="shared" si="158"/>
        <v>387</v>
      </c>
      <c r="N1718">
        <f t="shared" si="159"/>
        <v>1.7910779859430111E-3</v>
      </c>
      <c r="O1718" t="str">
        <f t="shared" si="160"/>
        <v>MD-253387</v>
      </c>
      <c r="P1718" t="str">
        <f t="shared" si="161"/>
        <v/>
      </c>
    </row>
    <row r="1719" spans="1:16" x14ac:dyDescent="0.25">
      <c r="A1719">
        <v>101</v>
      </c>
      <c r="B1719">
        <v>153</v>
      </c>
      <c r="C1719" t="s">
        <v>2760</v>
      </c>
      <c r="D1719">
        <v>0</v>
      </c>
      <c r="E1719">
        <v>10</v>
      </c>
      <c r="F1719" t="s">
        <v>43</v>
      </c>
      <c r="G1719">
        <v>3</v>
      </c>
      <c r="H1719" t="s">
        <v>36</v>
      </c>
      <c r="I1719">
        <v>100</v>
      </c>
      <c r="K1719">
        <f t="shared" si="156"/>
        <v>254</v>
      </c>
      <c r="L1719" t="str">
        <f t="shared" si="157"/>
        <v>MD-254</v>
      </c>
      <c r="M1719">
        <f t="shared" si="158"/>
        <v>600</v>
      </c>
      <c r="N1719">
        <f t="shared" si="159"/>
        <v>1.1552453009332421E-3</v>
      </c>
      <c r="O1719" t="str">
        <f t="shared" si="160"/>
        <v>MD-254600</v>
      </c>
      <c r="P1719" t="str">
        <f t="shared" si="161"/>
        <v/>
      </c>
    </row>
    <row r="1720" spans="1:16" x14ac:dyDescent="0.25">
      <c r="A1720">
        <v>101</v>
      </c>
      <c r="B1720">
        <v>153</v>
      </c>
      <c r="C1720" t="s">
        <v>2760</v>
      </c>
      <c r="D1720">
        <v>0.05</v>
      </c>
      <c r="E1720">
        <v>28</v>
      </c>
      <c r="F1720" t="s">
        <v>43</v>
      </c>
      <c r="G1720">
        <v>8</v>
      </c>
      <c r="H1720" t="s">
        <v>36</v>
      </c>
      <c r="I1720">
        <v>100</v>
      </c>
      <c r="K1720">
        <f t="shared" si="156"/>
        <v>254</v>
      </c>
      <c r="L1720" t="str">
        <f t="shared" si="157"/>
        <v>MD-254</v>
      </c>
      <c r="M1720">
        <f t="shared" si="158"/>
        <v>1680</v>
      </c>
      <c r="N1720">
        <f t="shared" si="159"/>
        <v>4.1258760747615793E-4</v>
      </c>
      <c r="O1720" t="str">
        <f t="shared" si="160"/>
        <v>MD-2541680</v>
      </c>
      <c r="P1720" t="str">
        <f t="shared" si="161"/>
        <v/>
      </c>
    </row>
    <row r="1721" spans="1:16" x14ac:dyDescent="0.25">
      <c r="A1721">
        <v>101</v>
      </c>
      <c r="B1721">
        <v>154</v>
      </c>
      <c r="C1721" t="s">
        <v>2763</v>
      </c>
      <c r="D1721">
        <v>0</v>
      </c>
      <c r="E1721">
        <v>27</v>
      </c>
      <c r="F1721" t="s">
        <v>43</v>
      </c>
      <c r="G1721">
        <v>2</v>
      </c>
      <c r="H1721" t="s">
        <v>26</v>
      </c>
      <c r="I1721">
        <v>93</v>
      </c>
      <c r="J1721">
        <v>1</v>
      </c>
      <c r="K1721">
        <f t="shared" si="156"/>
        <v>255</v>
      </c>
      <c r="L1721" t="str">
        <f t="shared" si="157"/>
        <v>MD-255</v>
      </c>
      <c r="M1721">
        <f t="shared" si="158"/>
        <v>1620</v>
      </c>
      <c r="N1721">
        <f t="shared" si="159"/>
        <v>4.2786862997527489E-4</v>
      </c>
      <c r="O1721" t="str">
        <f t="shared" si="160"/>
        <v>MD-2551620</v>
      </c>
      <c r="P1721" t="str">
        <f t="shared" si="161"/>
        <v/>
      </c>
    </row>
    <row r="1722" spans="1:16" x14ac:dyDescent="0.25">
      <c r="A1722">
        <v>101</v>
      </c>
      <c r="B1722">
        <v>155</v>
      </c>
      <c r="C1722" t="s">
        <v>2762</v>
      </c>
      <c r="D1722">
        <v>0</v>
      </c>
      <c r="E1722">
        <v>77.7</v>
      </c>
      <c r="F1722" t="s">
        <v>43</v>
      </c>
      <c r="G1722">
        <v>1.5</v>
      </c>
      <c r="H1722" t="s">
        <v>36</v>
      </c>
      <c r="I1722">
        <v>90.5</v>
      </c>
      <c r="J1722">
        <v>0.5</v>
      </c>
      <c r="K1722">
        <f t="shared" si="156"/>
        <v>256</v>
      </c>
      <c r="L1722" t="str">
        <f t="shared" si="157"/>
        <v>MD-256</v>
      </c>
      <c r="M1722">
        <f t="shared" si="158"/>
        <v>4662</v>
      </c>
      <c r="N1722">
        <f t="shared" si="159"/>
        <v>1.4868021891032717E-4</v>
      </c>
      <c r="O1722" t="str">
        <f t="shared" si="160"/>
        <v>MD-2564662</v>
      </c>
      <c r="P1722" t="str">
        <f t="shared" si="161"/>
        <v/>
      </c>
    </row>
    <row r="1723" spans="1:16" x14ac:dyDescent="0.25">
      <c r="A1723">
        <v>101</v>
      </c>
      <c r="B1723">
        <v>156</v>
      </c>
      <c r="C1723" t="s">
        <v>2765</v>
      </c>
      <c r="D1723">
        <v>0</v>
      </c>
      <c r="E1723">
        <v>5.52</v>
      </c>
      <c r="F1723" t="s">
        <v>109</v>
      </c>
      <c r="G1723">
        <v>0.05</v>
      </c>
      <c r="H1723" t="s">
        <v>26</v>
      </c>
      <c r="I1723">
        <v>85</v>
      </c>
      <c r="J1723">
        <v>3</v>
      </c>
      <c r="K1723">
        <f t="shared" si="156"/>
        <v>257</v>
      </c>
      <c r="L1723" t="str">
        <f t="shared" si="157"/>
        <v>MD-257</v>
      </c>
      <c r="M1723">
        <f t="shared" si="158"/>
        <v>19872</v>
      </c>
      <c r="N1723">
        <f t="shared" si="159"/>
        <v>3.4880594834940884E-5</v>
      </c>
      <c r="O1723" t="str">
        <f t="shared" si="160"/>
        <v>MD-25719872</v>
      </c>
      <c r="P1723" t="str">
        <f t="shared" si="161"/>
        <v/>
      </c>
    </row>
    <row r="1724" spans="1:16" x14ac:dyDescent="0.25">
      <c r="A1724">
        <v>101</v>
      </c>
      <c r="B1724">
        <v>157</v>
      </c>
      <c r="C1724" t="s">
        <v>2764</v>
      </c>
      <c r="D1724">
        <v>0</v>
      </c>
      <c r="E1724">
        <v>51.52</v>
      </c>
      <c r="F1724" t="s">
        <v>25</v>
      </c>
      <c r="G1724">
        <v>0.28999999999999998</v>
      </c>
      <c r="H1724" t="s">
        <v>27</v>
      </c>
      <c r="I1724">
        <v>100</v>
      </c>
      <c r="K1724">
        <f t="shared" si="156"/>
        <v>258</v>
      </c>
      <c r="L1724" t="str">
        <f t="shared" si="157"/>
        <v>MD-258</v>
      </c>
      <c r="M1724">
        <f t="shared" si="158"/>
        <v>4451328</v>
      </c>
      <c r="N1724">
        <f t="shared" si="159"/>
        <v>1.5571694122741468E-7</v>
      </c>
      <c r="O1724" t="str">
        <f t="shared" si="160"/>
        <v>MD-2584451328</v>
      </c>
      <c r="P1724" t="str">
        <f t="shared" si="161"/>
        <v/>
      </c>
    </row>
    <row r="1725" spans="1:16" x14ac:dyDescent="0.25">
      <c r="A1725">
        <v>101</v>
      </c>
      <c r="B1725">
        <v>157</v>
      </c>
      <c r="C1725" t="s">
        <v>2764</v>
      </c>
      <c r="D1725" t="s">
        <v>70</v>
      </c>
      <c r="E1725">
        <v>57.5</v>
      </c>
      <c r="F1725" t="s">
        <v>43</v>
      </c>
      <c r="G1725">
        <v>1.1000000000000001</v>
      </c>
      <c r="H1725" t="s">
        <v>26</v>
      </c>
      <c r="I1725">
        <v>85</v>
      </c>
      <c r="J1725">
        <v>15</v>
      </c>
      <c r="K1725">
        <f t="shared" si="156"/>
        <v>258</v>
      </c>
      <c r="L1725" t="str">
        <f t="shared" si="157"/>
        <v>MD-258</v>
      </c>
      <c r="M1725">
        <f t="shared" si="158"/>
        <v>3450</v>
      </c>
      <c r="N1725">
        <f t="shared" si="159"/>
        <v>2.0091222624925951E-4</v>
      </c>
      <c r="O1725" t="str">
        <f t="shared" si="160"/>
        <v>MD-2583450</v>
      </c>
      <c r="P1725" t="str">
        <f t="shared" si="161"/>
        <v/>
      </c>
    </row>
    <row r="1726" spans="1:16" x14ac:dyDescent="0.25">
      <c r="A1726">
        <v>101</v>
      </c>
      <c r="B1726">
        <v>158</v>
      </c>
      <c r="C1726" t="s">
        <v>2767</v>
      </c>
      <c r="D1726">
        <v>0</v>
      </c>
      <c r="E1726">
        <v>1.61</v>
      </c>
      <c r="F1726" t="s">
        <v>109</v>
      </c>
      <c r="G1726">
        <v>0.06</v>
      </c>
      <c r="H1726" t="s">
        <v>2525</v>
      </c>
      <c r="I1726">
        <v>100</v>
      </c>
      <c r="K1726">
        <f t="shared" si="156"/>
        <v>259</v>
      </c>
      <c r="L1726" t="str">
        <f t="shared" si="157"/>
        <v>MD-259</v>
      </c>
      <c r="M1726">
        <f t="shared" si="158"/>
        <v>5796</v>
      </c>
      <c r="N1726">
        <f t="shared" si="159"/>
        <v>1.1959061086265447E-4</v>
      </c>
      <c r="O1726" t="str">
        <f t="shared" si="160"/>
        <v>MD-2595796</v>
      </c>
      <c r="P1726" t="str">
        <f t="shared" si="161"/>
        <v/>
      </c>
    </row>
    <row r="1727" spans="1:16" x14ac:dyDescent="0.25">
      <c r="A1727">
        <v>101</v>
      </c>
      <c r="B1727">
        <v>159</v>
      </c>
      <c r="C1727" t="s">
        <v>2766</v>
      </c>
      <c r="D1727">
        <v>0</v>
      </c>
      <c r="E1727">
        <v>31.8</v>
      </c>
      <c r="F1727" t="s">
        <v>25</v>
      </c>
      <c r="G1727">
        <v>0.5</v>
      </c>
      <c r="H1727" t="s">
        <v>27</v>
      </c>
      <c r="I1727">
        <v>25</v>
      </c>
      <c r="K1727">
        <f t="shared" si="156"/>
        <v>260</v>
      </c>
      <c r="L1727" t="str">
        <f t="shared" si="157"/>
        <v>MD-260</v>
      </c>
      <c r="M1727">
        <f t="shared" si="158"/>
        <v>2747520</v>
      </c>
      <c r="N1727">
        <f t="shared" si="159"/>
        <v>2.5228103182504414E-7</v>
      </c>
      <c r="O1727" t="str">
        <f t="shared" si="160"/>
        <v>MD-2602747520</v>
      </c>
      <c r="P1727" t="str">
        <f t="shared" si="161"/>
        <v/>
      </c>
    </row>
    <row r="1728" spans="1:16" x14ac:dyDescent="0.25">
      <c r="A1728">
        <v>12</v>
      </c>
      <c r="B1728">
        <v>7</v>
      </c>
      <c r="C1728" t="s">
        <v>131</v>
      </c>
      <c r="D1728">
        <v>0</v>
      </c>
      <c r="E1728">
        <v>3500</v>
      </c>
      <c r="F1728" t="s">
        <v>132</v>
      </c>
      <c r="G1728">
        <v>2800</v>
      </c>
      <c r="H1728" t="s">
        <v>23</v>
      </c>
      <c r="I1728">
        <v>100</v>
      </c>
      <c r="K1728">
        <f t="shared" si="156"/>
        <v>19</v>
      </c>
      <c r="L1728" t="str">
        <f t="shared" si="157"/>
        <v>MG-19</v>
      </c>
      <c r="M1728">
        <f t="shared" si="158"/>
        <v>3.5E+18</v>
      </c>
      <c r="N1728">
        <f t="shared" si="159"/>
        <v>1.9804205158855579E-19</v>
      </c>
      <c r="O1728" t="str">
        <f t="shared" si="160"/>
        <v>MG-193500000000000000000</v>
      </c>
      <c r="P1728" t="str">
        <f t="shared" si="161"/>
        <v/>
      </c>
    </row>
    <row r="1729" spans="1:16" x14ac:dyDescent="0.25">
      <c r="A1729">
        <v>12</v>
      </c>
      <c r="B1729">
        <v>8</v>
      </c>
      <c r="C1729" t="s">
        <v>130</v>
      </c>
      <c r="D1729">
        <v>0</v>
      </c>
      <c r="E1729">
        <v>90.4</v>
      </c>
      <c r="F1729" t="s">
        <v>17</v>
      </c>
      <c r="G1729">
        <v>0.8</v>
      </c>
      <c r="H1729" t="s">
        <v>36</v>
      </c>
      <c r="I1729">
        <v>100</v>
      </c>
      <c r="K1729">
        <f t="shared" si="156"/>
        <v>20</v>
      </c>
      <c r="L1729" t="str">
        <f t="shared" si="157"/>
        <v>MG-20</v>
      </c>
      <c r="M1729">
        <f t="shared" si="158"/>
        <v>9.0400000000000008E-2</v>
      </c>
      <c r="N1729">
        <f t="shared" si="159"/>
        <v>7.6675573070790399</v>
      </c>
      <c r="O1729" t="str">
        <f t="shared" si="160"/>
        <v>MG-200.0904</v>
      </c>
      <c r="P1729" t="str">
        <f t="shared" si="161"/>
        <v/>
      </c>
    </row>
    <row r="1730" spans="1:16" x14ac:dyDescent="0.25">
      <c r="A1730">
        <v>12</v>
      </c>
      <c r="B1730">
        <v>9</v>
      </c>
      <c r="C1730" t="s">
        <v>129</v>
      </c>
      <c r="D1730">
        <v>0</v>
      </c>
      <c r="E1730">
        <v>120</v>
      </c>
      <c r="F1730" t="s">
        <v>17</v>
      </c>
      <c r="G1730">
        <v>0.8</v>
      </c>
      <c r="H1730" t="s">
        <v>36</v>
      </c>
      <c r="I1730">
        <v>100</v>
      </c>
      <c r="K1730">
        <f t="shared" ref="K1730:K1793" si="162">A1730+B1730</f>
        <v>21</v>
      </c>
      <c r="L1730" t="str">
        <f t="shared" ref="L1730:L1793" si="163">UPPER(SUBSTITUTE(C1730,K1730,""))&amp;"-"&amp;K1730&amp;IF(H1730="IT","M","")</f>
        <v>MG-21</v>
      </c>
      <c r="M1730">
        <f t="shared" ref="M1730:M1793" si="164">E1730*VLOOKUP(F1730,_TimeConvert,2,FALSE)</f>
        <v>0.12</v>
      </c>
      <c r="N1730">
        <f t="shared" ref="N1730:N1793" si="165">LN(2)/M1730</f>
        <v>5.7762265046662113</v>
      </c>
      <c r="O1730" t="str">
        <f t="shared" ref="O1730:O1793" si="166">L1730&amp;M1730</f>
        <v>MG-210.12</v>
      </c>
      <c r="P1730" t="str">
        <f t="shared" ref="P1730:P1793" si="167">IF(AND(RIGHT(L1731,1)="M",M1730=M1731),"Delete","")</f>
        <v/>
      </c>
    </row>
    <row r="1731" spans="1:16" x14ac:dyDescent="0.25">
      <c r="A1731">
        <v>12</v>
      </c>
      <c r="B1731">
        <v>10</v>
      </c>
      <c r="C1731" t="s">
        <v>116</v>
      </c>
      <c r="D1731">
        <v>0</v>
      </c>
      <c r="E1731">
        <v>3.8744499999999999</v>
      </c>
      <c r="F1731" t="s">
        <v>11</v>
      </c>
      <c r="G1731">
        <v>6.8999999999999997E-4</v>
      </c>
      <c r="H1731" t="s">
        <v>36</v>
      </c>
      <c r="I1731">
        <v>100</v>
      </c>
      <c r="K1731">
        <f t="shared" si="162"/>
        <v>22</v>
      </c>
      <c r="L1731" t="str">
        <f t="shared" si="163"/>
        <v>MG-22</v>
      </c>
      <c r="M1731">
        <f t="shared" si="164"/>
        <v>3.8744499999999999</v>
      </c>
      <c r="N1731">
        <f t="shared" si="165"/>
        <v>0.1789020843113075</v>
      </c>
      <c r="O1731" t="str">
        <f t="shared" si="166"/>
        <v>MG-223.87445</v>
      </c>
      <c r="P1731" t="str">
        <f t="shared" si="167"/>
        <v/>
      </c>
    </row>
    <row r="1732" spans="1:16" x14ac:dyDescent="0.25">
      <c r="A1732">
        <v>12</v>
      </c>
      <c r="B1732">
        <v>11</v>
      </c>
      <c r="C1732" t="s">
        <v>115</v>
      </c>
      <c r="D1732">
        <v>0</v>
      </c>
      <c r="E1732">
        <v>11.3042</v>
      </c>
      <c r="F1732" t="s">
        <v>11</v>
      </c>
      <c r="G1732">
        <v>3.5000000000000001E-3</v>
      </c>
      <c r="H1732" t="s">
        <v>36</v>
      </c>
      <c r="I1732">
        <v>100</v>
      </c>
      <c r="K1732">
        <f t="shared" si="162"/>
        <v>23</v>
      </c>
      <c r="L1732" t="str">
        <f t="shared" si="163"/>
        <v>MG-23</v>
      </c>
      <c r="M1732">
        <f t="shared" si="164"/>
        <v>11.3042</v>
      </c>
      <c r="N1732">
        <f t="shared" si="165"/>
        <v>6.1317667819035873E-2</v>
      </c>
      <c r="O1732" t="str">
        <f t="shared" si="166"/>
        <v>MG-2311.3042</v>
      </c>
      <c r="P1732" t="str">
        <f t="shared" si="167"/>
        <v/>
      </c>
    </row>
    <row r="1733" spans="1:16" x14ac:dyDescent="0.25">
      <c r="A1733">
        <v>12</v>
      </c>
      <c r="B1733">
        <v>15</v>
      </c>
      <c r="C1733" t="s">
        <v>117</v>
      </c>
      <c r="D1733">
        <v>0</v>
      </c>
      <c r="E1733">
        <v>9.4350000000000005</v>
      </c>
      <c r="F1733" t="s">
        <v>43</v>
      </c>
      <c r="G1733">
        <v>2.7E-2</v>
      </c>
      <c r="H1733" t="s">
        <v>12</v>
      </c>
      <c r="I1733">
        <v>100</v>
      </c>
      <c r="K1733">
        <f t="shared" si="162"/>
        <v>27</v>
      </c>
      <c r="L1733" t="str">
        <f t="shared" si="163"/>
        <v>MG-27</v>
      </c>
      <c r="M1733">
        <f t="shared" si="164"/>
        <v>566.1</v>
      </c>
      <c r="N1733">
        <f t="shared" si="165"/>
        <v>1.2244253322026943E-3</v>
      </c>
      <c r="O1733" t="str">
        <f t="shared" si="166"/>
        <v>MG-27566.1</v>
      </c>
      <c r="P1733" t="str">
        <f t="shared" si="167"/>
        <v/>
      </c>
    </row>
    <row r="1734" spans="1:16" x14ac:dyDescent="0.25">
      <c r="A1734">
        <v>12</v>
      </c>
      <c r="B1734">
        <v>16</v>
      </c>
      <c r="C1734" t="s">
        <v>119</v>
      </c>
      <c r="D1734">
        <v>0</v>
      </c>
      <c r="E1734">
        <v>20.914999999999999</v>
      </c>
      <c r="F1734" t="s">
        <v>109</v>
      </c>
      <c r="G1734">
        <v>8.9999999999999993E-3</v>
      </c>
      <c r="H1734" t="s">
        <v>12</v>
      </c>
      <c r="I1734">
        <v>100</v>
      </c>
      <c r="K1734">
        <f t="shared" si="162"/>
        <v>28</v>
      </c>
      <c r="L1734" t="str">
        <f t="shared" si="163"/>
        <v>MG-28</v>
      </c>
      <c r="M1734">
        <f t="shared" si="164"/>
        <v>75294</v>
      </c>
      <c r="N1734">
        <f t="shared" si="165"/>
        <v>9.2058753759920479E-6</v>
      </c>
      <c r="O1734" t="str">
        <f t="shared" si="166"/>
        <v>MG-2875294</v>
      </c>
      <c r="P1734" t="str">
        <f t="shared" si="167"/>
        <v/>
      </c>
    </row>
    <row r="1735" spans="1:16" x14ac:dyDescent="0.25">
      <c r="A1735">
        <v>12</v>
      </c>
      <c r="B1735">
        <v>17</v>
      </c>
      <c r="C1735" t="s">
        <v>118</v>
      </c>
      <c r="D1735">
        <v>0</v>
      </c>
      <c r="E1735">
        <v>1.31</v>
      </c>
      <c r="F1735" t="s">
        <v>11</v>
      </c>
      <c r="G1735">
        <v>0.13</v>
      </c>
      <c r="H1735" t="s">
        <v>12</v>
      </c>
      <c r="I1735">
        <v>100</v>
      </c>
      <c r="K1735">
        <f t="shared" si="162"/>
        <v>29</v>
      </c>
      <c r="L1735" t="str">
        <f t="shared" si="163"/>
        <v>MG-29</v>
      </c>
      <c r="M1735">
        <f t="shared" si="164"/>
        <v>1.31</v>
      </c>
      <c r="N1735">
        <f t="shared" si="165"/>
        <v>0.5291199851602636</v>
      </c>
      <c r="O1735" t="str">
        <f t="shared" si="166"/>
        <v>MG-291.31</v>
      </c>
      <c r="P1735" t="str">
        <f t="shared" si="167"/>
        <v/>
      </c>
    </row>
    <row r="1736" spans="1:16" x14ac:dyDescent="0.25">
      <c r="A1736">
        <v>12</v>
      </c>
      <c r="B1736">
        <v>18</v>
      </c>
      <c r="C1736" t="s">
        <v>121</v>
      </c>
      <c r="D1736">
        <v>0</v>
      </c>
      <c r="E1736">
        <v>314</v>
      </c>
      <c r="F1736" t="s">
        <v>17</v>
      </c>
      <c r="G1736">
        <v>5</v>
      </c>
      <c r="H1736" t="s">
        <v>12</v>
      </c>
      <c r="I1736">
        <v>100</v>
      </c>
      <c r="K1736">
        <f t="shared" si="162"/>
        <v>30</v>
      </c>
      <c r="L1736" t="str">
        <f t="shared" si="163"/>
        <v>MG-30</v>
      </c>
      <c r="M1736">
        <f t="shared" si="164"/>
        <v>0.314</v>
      </c>
      <c r="N1736">
        <f t="shared" si="165"/>
        <v>2.2074750973246666</v>
      </c>
      <c r="O1736" t="str">
        <f t="shared" si="166"/>
        <v>MG-300.314</v>
      </c>
      <c r="P1736" t="str">
        <f t="shared" si="167"/>
        <v/>
      </c>
    </row>
    <row r="1737" spans="1:16" x14ac:dyDescent="0.25">
      <c r="A1737">
        <v>12</v>
      </c>
      <c r="B1737">
        <v>19</v>
      </c>
      <c r="C1737" t="s">
        <v>120</v>
      </c>
      <c r="D1737">
        <v>0</v>
      </c>
      <c r="E1737">
        <v>270</v>
      </c>
      <c r="F1737" t="s">
        <v>17</v>
      </c>
      <c r="G1737">
        <v>2</v>
      </c>
      <c r="H1737" t="s">
        <v>12</v>
      </c>
      <c r="I1737">
        <v>100</v>
      </c>
      <c r="K1737">
        <f t="shared" si="162"/>
        <v>31</v>
      </c>
      <c r="L1737" t="str">
        <f t="shared" si="163"/>
        <v>MG-31</v>
      </c>
      <c r="M1737">
        <f t="shared" si="164"/>
        <v>0.27</v>
      </c>
      <c r="N1737">
        <f t="shared" si="165"/>
        <v>2.5672117798516489</v>
      </c>
      <c r="O1737" t="str">
        <f t="shared" si="166"/>
        <v>MG-310.27</v>
      </c>
      <c r="P1737" t="str">
        <f t="shared" si="167"/>
        <v/>
      </c>
    </row>
    <row r="1738" spans="1:16" x14ac:dyDescent="0.25">
      <c r="A1738">
        <v>12</v>
      </c>
      <c r="B1738">
        <v>20</v>
      </c>
      <c r="C1738" t="s">
        <v>122</v>
      </c>
      <c r="D1738">
        <v>0</v>
      </c>
      <c r="E1738">
        <v>80.400000000000006</v>
      </c>
      <c r="F1738" t="s">
        <v>17</v>
      </c>
      <c r="G1738">
        <v>0.4</v>
      </c>
      <c r="H1738" t="s">
        <v>12</v>
      </c>
      <c r="I1738">
        <v>100</v>
      </c>
      <c r="K1738">
        <f t="shared" si="162"/>
        <v>32</v>
      </c>
      <c r="L1738" t="str">
        <f t="shared" si="163"/>
        <v>MG-32</v>
      </c>
      <c r="M1738">
        <f t="shared" si="164"/>
        <v>8.0400000000000013E-2</v>
      </c>
      <c r="N1738">
        <f t="shared" si="165"/>
        <v>8.6212335890540448</v>
      </c>
      <c r="O1738" t="str">
        <f t="shared" si="166"/>
        <v>MG-320.0804</v>
      </c>
      <c r="P1738" t="str">
        <f t="shared" si="167"/>
        <v/>
      </c>
    </row>
    <row r="1739" spans="1:16" x14ac:dyDescent="0.25">
      <c r="A1739">
        <v>12</v>
      </c>
      <c r="B1739">
        <v>21</v>
      </c>
      <c r="C1739" t="s">
        <v>124</v>
      </c>
      <c r="D1739">
        <v>0</v>
      </c>
      <c r="E1739">
        <v>90.2</v>
      </c>
      <c r="F1739" t="s">
        <v>17</v>
      </c>
      <c r="G1739">
        <v>0.9</v>
      </c>
      <c r="H1739" t="s">
        <v>12</v>
      </c>
      <c r="I1739">
        <v>100</v>
      </c>
      <c r="K1739">
        <f t="shared" si="162"/>
        <v>33</v>
      </c>
      <c r="L1739" t="str">
        <f t="shared" si="163"/>
        <v>MG-33</v>
      </c>
      <c r="M1739">
        <f t="shared" si="164"/>
        <v>9.0200000000000002E-2</v>
      </c>
      <c r="N1739">
        <f t="shared" si="165"/>
        <v>7.6845585427931846</v>
      </c>
      <c r="O1739" t="str">
        <f t="shared" si="166"/>
        <v>MG-330.0902</v>
      </c>
      <c r="P1739" t="str">
        <f t="shared" si="167"/>
        <v/>
      </c>
    </row>
    <row r="1740" spans="1:16" x14ac:dyDescent="0.25">
      <c r="A1740">
        <v>12</v>
      </c>
      <c r="B1740">
        <v>22</v>
      </c>
      <c r="C1740" t="s">
        <v>123</v>
      </c>
      <c r="D1740">
        <v>0</v>
      </c>
      <c r="E1740">
        <v>44.9</v>
      </c>
      <c r="F1740" t="s">
        <v>17</v>
      </c>
      <c r="G1740">
        <v>0.4</v>
      </c>
      <c r="H1740" t="s">
        <v>12</v>
      </c>
      <c r="I1740">
        <v>100</v>
      </c>
      <c r="K1740">
        <f t="shared" si="162"/>
        <v>34</v>
      </c>
      <c r="L1740" t="str">
        <f t="shared" si="163"/>
        <v>MG-34</v>
      </c>
      <c r="M1740">
        <f t="shared" si="164"/>
        <v>4.4900000000000002E-2</v>
      </c>
      <c r="N1740">
        <f t="shared" si="165"/>
        <v>15.437576404453123</v>
      </c>
      <c r="O1740" t="str">
        <f t="shared" si="166"/>
        <v>MG-340.0449</v>
      </c>
      <c r="P1740" t="str">
        <f t="shared" si="167"/>
        <v/>
      </c>
    </row>
    <row r="1741" spans="1:16" x14ac:dyDescent="0.25">
      <c r="A1741">
        <v>12</v>
      </c>
      <c r="B1741">
        <v>23</v>
      </c>
      <c r="C1741" t="s">
        <v>126</v>
      </c>
      <c r="D1741">
        <v>0</v>
      </c>
      <c r="E1741">
        <v>11.3</v>
      </c>
      <c r="F1741" t="s">
        <v>17</v>
      </c>
      <c r="G1741">
        <v>0.6</v>
      </c>
      <c r="H1741" t="s">
        <v>12</v>
      </c>
      <c r="I1741">
        <v>100</v>
      </c>
      <c r="K1741">
        <f t="shared" si="162"/>
        <v>35</v>
      </c>
      <c r="L1741" t="str">
        <f t="shared" si="163"/>
        <v>MG-35</v>
      </c>
      <c r="M1741">
        <f t="shared" si="164"/>
        <v>1.1300000000000001E-2</v>
      </c>
      <c r="N1741">
        <f t="shared" si="165"/>
        <v>61.340458456632319</v>
      </c>
      <c r="O1741" t="str">
        <f t="shared" si="166"/>
        <v>MG-350.0113</v>
      </c>
      <c r="P1741" t="str">
        <f t="shared" si="167"/>
        <v/>
      </c>
    </row>
    <row r="1742" spans="1:16" x14ac:dyDescent="0.25">
      <c r="A1742">
        <v>12</v>
      </c>
      <c r="B1742">
        <v>24</v>
      </c>
      <c r="C1742" t="s">
        <v>125</v>
      </c>
      <c r="D1742">
        <v>0</v>
      </c>
      <c r="E1742">
        <v>7.2</v>
      </c>
      <c r="F1742" t="s">
        <v>17</v>
      </c>
      <c r="G1742">
        <v>1.2</v>
      </c>
      <c r="H1742" t="s">
        <v>12</v>
      </c>
      <c r="I1742">
        <v>100</v>
      </c>
      <c r="K1742">
        <f t="shared" si="162"/>
        <v>36</v>
      </c>
      <c r="L1742" t="str">
        <f t="shared" si="163"/>
        <v>MG-36</v>
      </c>
      <c r="M1742">
        <f t="shared" si="164"/>
        <v>7.2000000000000007E-3</v>
      </c>
      <c r="N1742">
        <f t="shared" si="165"/>
        <v>96.270441744436837</v>
      </c>
      <c r="O1742" t="str">
        <f t="shared" si="166"/>
        <v>MG-360.0072</v>
      </c>
      <c r="P1742" t="str">
        <f t="shared" si="167"/>
        <v/>
      </c>
    </row>
    <row r="1743" spans="1:16" x14ac:dyDescent="0.25">
      <c r="A1743">
        <v>12</v>
      </c>
      <c r="B1743">
        <v>25</v>
      </c>
      <c r="C1743" t="s">
        <v>128</v>
      </c>
      <c r="D1743">
        <v>0</v>
      </c>
      <c r="E1743">
        <v>6.4</v>
      </c>
      <c r="F1743" t="s">
        <v>17</v>
      </c>
      <c r="G1743">
        <v>1.5</v>
      </c>
      <c r="H1743" t="s">
        <v>12</v>
      </c>
      <c r="I1743">
        <v>100</v>
      </c>
      <c r="K1743">
        <f t="shared" si="162"/>
        <v>37</v>
      </c>
      <c r="L1743" t="str">
        <f t="shared" si="163"/>
        <v>MG-37</v>
      </c>
      <c r="M1743">
        <f t="shared" si="164"/>
        <v>6.4000000000000003E-3</v>
      </c>
      <c r="N1743">
        <f t="shared" si="165"/>
        <v>108.30424696249145</v>
      </c>
      <c r="O1743" t="str">
        <f t="shared" si="166"/>
        <v>MG-370.0064</v>
      </c>
      <c r="P1743" t="str">
        <f t="shared" si="167"/>
        <v/>
      </c>
    </row>
    <row r="1744" spans="1:16" x14ac:dyDescent="0.25">
      <c r="A1744">
        <v>12</v>
      </c>
      <c r="B1744">
        <v>26</v>
      </c>
      <c r="C1744" t="s">
        <v>127</v>
      </c>
      <c r="D1744">
        <v>0</v>
      </c>
      <c r="E1744">
        <v>3.1</v>
      </c>
      <c r="F1744" t="s">
        <v>17</v>
      </c>
      <c r="G1744">
        <v>0.5</v>
      </c>
      <c r="H1744" t="s">
        <v>12</v>
      </c>
      <c r="I1744">
        <v>100</v>
      </c>
      <c r="K1744">
        <f t="shared" si="162"/>
        <v>38</v>
      </c>
      <c r="L1744" t="str">
        <f t="shared" si="163"/>
        <v>MG-38</v>
      </c>
      <c r="M1744">
        <f t="shared" si="164"/>
        <v>3.1000000000000003E-3</v>
      </c>
      <c r="N1744">
        <f t="shared" si="165"/>
        <v>223.59586469675651</v>
      </c>
      <c r="O1744" t="str">
        <f t="shared" si="166"/>
        <v>MG-380.0031</v>
      </c>
      <c r="P1744" t="str">
        <f t="shared" si="167"/>
        <v/>
      </c>
    </row>
    <row r="1745" spans="1:16" x14ac:dyDescent="0.25">
      <c r="A1745">
        <v>25</v>
      </c>
      <c r="B1745">
        <v>21</v>
      </c>
      <c r="C1745" t="s">
        <v>364</v>
      </c>
      <c r="D1745">
        <v>0</v>
      </c>
      <c r="E1745">
        <v>36.200000000000003</v>
      </c>
      <c r="F1745" t="s">
        <v>17</v>
      </c>
      <c r="G1745">
        <v>0.4</v>
      </c>
      <c r="H1745" t="s">
        <v>36</v>
      </c>
      <c r="I1745">
        <v>100</v>
      </c>
      <c r="K1745">
        <f t="shared" si="162"/>
        <v>46</v>
      </c>
      <c r="L1745" t="str">
        <f t="shared" si="163"/>
        <v>MN-46</v>
      </c>
      <c r="M1745">
        <f t="shared" si="164"/>
        <v>3.6200000000000003E-2</v>
      </c>
      <c r="N1745">
        <f t="shared" si="165"/>
        <v>19.147712170164233</v>
      </c>
      <c r="O1745" t="str">
        <f t="shared" si="166"/>
        <v>MN-460.0362</v>
      </c>
      <c r="P1745" t="str">
        <f t="shared" si="167"/>
        <v/>
      </c>
    </row>
    <row r="1746" spans="1:16" x14ac:dyDescent="0.25">
      <c r="A1746">
        <v>25</v>
      </c>
      <c r="B1746">
        <v>22</v>
      </c>
      <c r="C1746" t="s">
        <v>363</v>
      </c>
      <c r="D1746">
        <v>0</v>
      </c>
      <c r="E1746">
        <v>88</v>
      </c>
      <c r="F1746" t="s">
        <v>17</v>
      </c>
      <c r="G1746">
        <v>1.3</v>
      </c>
      <c r="H1746" t="s">
        <v>36</v>
      </c>
      <c r="I1746">
        <v>100</v>
      </c>
      <c r="K1746">
        <f t="shared" si="162"/>
        <v>47</v>
      </c>
      <c r="L1746" t="str">
        <f t="shared" si="163"/>
        <v>MN-47</v>
      </c>
      <c r="M1746">
        <f t="shared" si="164"/>
        <v>8.7999999999999995E-2</v>
      </c>
      <c r="N1746">
        <f t="shared" si="165"/>
        <v>7.8766725063630147</v>
      </c>
      <c r="O1746" t="str">
        <f t="shared" si="166"/>
        <v>MN-470.088</v>
      </c>
      <c r="P1746" t="str">
        <f t="shared" si="167"/>
        <v/>
      </c>
    </row>
    <row r="1747" spans="1:16" x14ac:dyDescent="0.25">
      <c r="A1747">
        <v>25</v>
      </c>
      <c r="B1747">
        <v>23</v>
      </c>
      <c r="C1747" t="s">
        <v>366</v>
      </c>
      <c r="D1747">
        <v>0</v>
      </c>
      <c r="E1747">
        <v>157.69999999999999</v>
      </c>
      <c r="F1747" t="s">
        <v>17</v>
      </c>
      <c r="G1747">
        <v>2.1</v>
      </c>
      <c r="H1747" t="s">
        <v>36</v>
      </c>
      <c r="I1747">
        <v>100</v>
      </c>
      <c r="K1747">
        <f t="shared" si="162"/>
        <v>48</v>
      </c>
      <c r="L1747" t="str">
        <f t="shared" si="163"/>
        <v>MN-48</v>
      </c>
      <c r="M1747">
        <f t="shared" si="164"/>
        <v>0.15769999999999998</v>
      </c>
      <c r="N1747">
        <f t="shared" si="165"/>
        <v>4.3953530790104338</v>
      </c>
      <c r="O1747" t="str">
        <f t="shared" si="166"/>
        <v>MN-480.1577</v>
      </c>
      <c r="P1747" t="str">
        <f t="shared" si="167"/>
        <v/>
      </c>
    </row>
    <row r="1748" spans="1:16" x14ac:dyDescent="0.25">
      <c r="A1748">
        <v>25</v>
      </c>
      <c r="B1748">
        <v>24</v>
      </c>
      <c r="C1748" t="s">
        <v>365</v>
      </c>
      <c r="D1748">
        <v>0</v>
      </c>
      <c r="E1748">
        <v>382.1</v>
      </c>
      <c r="F1748" t="s">
        <v>17</v>
      </c>
      <c r="G1748">
        <v>6.8</v>
      </c>
      <c r="H1748" t="s">
        <v>36</v>
      </c>
      <c r="I1748">
        <v>100</v>
      </c>
      <c r="K1748">
        <f t="shared" si="162"/>
        <v>49</v>
      </c>
      <c r="L1748" t="str">
        <f t="shared" si="163"/>
        <v>MN-49</v>
      </c>
      <c r="M1748">
        <f t="shared" si="164"/>
        <v>0.38210000000000005</v>
      </c>
      <c r="N1748">
        <f t="shared" si="165"/>
        <v>1.8140465337868232</v>
      </c>
      <c r="O1748" t="str">
        <f t="shared" si="166"/>
        <v>MN-490.3821</v>
      </c>
      <c r="P1748" t="str">
        <f t="shared" si="167"/>
        <v/>
      </c>
    </row>
    <row r="1749" spans="1:16" x14ac:dyDescent="0.25">
      <c r="A1749">
        <v>25</v>
      </c>
      <c r="B1749">
        <v>25</v>
      </c>
      <c r="C1749" t="s">
        <v>368</v>
      </c>
      <c r="D1749">
        <v>0</v>
      </c>
      <c r="E1749">
        <v>283.19</v>
      </c>
      <c r="F1749" t="s">
        <v>17</v>
      </c>
      <c r="G1749">
        <v>0.08</v>
      </c>
      <c r="H1749" t="s">
        <v>36</v>
      </c>
      <c r="I1749">
        <v>100</v>
      </c>
      <c r="K1749">
        <f t="shared" si="162"/>
        <v>50</v>
      </c>
      <c r="L1749" t="str">
        <f t="shared" si="163"/>
        <v>MN-50</v>
      </c>
      <c r="M1749">
        <f t="shared" si="164"/>
        <v>0.28319</v>
      </c>
      <c r="N1749">
        <f t="shared" si="165"/>
        <v>2.4476400316393421</v>
      </c>
      <c r="O1749" t="str">
        <f t="shared" si="166"/>
        <v>MN-500.28319</v>
      </c>
      <c r="P1749" t="str">
        <f t="shared" si="167"/>
        <v/>
      </c>
    </row>
    <row r="1750" spans="1:16" x14ac:dyDescent="0.25">
      <c r="A1750">
        <v>25</v>
      </c>
      <c r="B1750">
        <v>25</v>
      </c>
      <c r="C1750" t="s">
        <v>368</v>
      </c>
      <c r="D1750">
        <v>0.22528000000000001</v>
      </c>
      <c r="E1750">
        <v>1.75</v>
      </c>
      <c r="F1750" t="s">
        <v>43</v>
      </c>
      <c r="G1750">
        <v>0.02</v>
      </c>
      <c r="H1750" t="s">
        <v>36</v>
      </c>
      <c r="I1750">
        <v>100</v>
      </c>
      <c r="K1750">
        <f t="shared" si="162"/>
        <v>50</v>
      </c>
      <c r="L1750" t="str">
        <f t="shared" si="163"/>
        <v>MN-50</v>
      </c>
      <c r="M1750">
        <f t="shared" si="164"/>
        <v>105</v>
      </c>
      <c r="N1750">
        <f t="shared" si="165"/>
        <v>6.6014017196185269E-3</v>
      </c>
      <c r="O1750" t="str">
        <f t="shared" si="166"/>
        <v>MN-50105</v>
      </c>
      <c r="P1750" t="str">
        <f t="shared" si="167"/>
        <v/>
      </c>
    </row>
    <row r="1751" spans="1:16" x14ac:dyDescent="0.25">
      <c r="A1751">
        <v>25</v>
      </c>
      <c r="B1751">
        <v>26</v>
      </c>
      <c r="C1751" t="s">
        <v>367</v>
      </c>
      <c r="D1751">
        <v>0</v>
      </c>
      <c r="E1751">
        <v>45.84</v>
      </c>
      <c r="F1751" t="s">
        <v>43</v>
      </c>
      <c r="G1751">
        <v>0.24</v>
      </c>
      <c r="H1751" t="s">
        <v>36</v>
      </c>
      <c r="I1751">
        <v>100</v>
      </c>
      <c r="K1751">
        <f t="shared" si="162"/>
        <v>51</v>
      </c>
      <c r="L1751" t="str">
        <f t="shared" si="163"/>
        <v>MN-51</v>
      </c>
      <c r="M1751">
        <f t="shared" si="164"/>
        <v>2750.4</v>
      </c>
      <c r="N1751">
        <f t="shared" si="165"/>
        <v>2.5201686320533206E-4</v>
      </c>
      <c r="O1751" t="str">
        <f t="shared" si="166"/>
        <v>MN-512750.4</v>
      </c>
      <c r="P1751" t="str">
        <f t="shared" si="167"/>
        <v/>
      </c>
    </row>
    <row r="1752" spans="1:16" x14ac:dyDescent="0.25">
      <c r="A1752">
        <v>25</v>
      </c>
      <c r="B1752">
        <v>27</v>
      </c>
      <c r="C1752" t="s">
        <v>370</v>
      </c>
      <c r="D1752">
        <v>0</v>
      </c>
      <c r="E1752">
        <v>5.5910000000000002</v>
      </c>
      <c r="F1752" t="s">
        <v>25</v>
      </c>
      <c r="G1752">
        <v>3.0000000000000001E-3</v>
      </c>
      <c r="H1752" t="s">
        <v>36</v>
      </c>
      <c r="I1752">
        <v>100</v>
      </c>
      <c r="K1752">
        <f t="shared" si="162"/>
        <v>52</v>
      </c>
      <c r="L1752" t="str">
        <f t="shared" si="163"/>
        <v>MN-52</v>
      </c>
      <c r="M1752">
        <f t="shared" si="164"/>
        <v>483062.4</v>
      </c>
      <c r="N1752">
        <f t="shared" si="165"/>
        <v>1.4349019517146133E-6</v>
      </c>
      <c r="O1752" t="str">
        <f t="shared" si="166"/>
        <v>MN-52483062.4</v>
      </c>
      <c r="P1752" t="str">
        <f t="shared" si="167"/>
        <v/>
      </c>
    </row>
    <row r="1753" spans="1:16" x14ac:dyDescent="0.25">
      <c r="A1753">
        <v>25</v>
      </c>
      <c r="B1753">
        <v>27</v>
      </c>
      <c r="C1753" t="s">
        <v>370</v>
      </c>
      <c r="D1753">
        <v>0.377749</v>
      </c>
      <c r="E1753">
        <v>21.4</v>
      </c>
      <c r="F1753" t="s">
        <v>43</v>
      </c>
      <c r="G1753">
        <v>0.4</v>
      </c>
      <c r="H1753" t="s">
        <v>77</v>
      </c>
      <c r="I1753">
        <v>1.78</v>
      </c>
      <c r="J1753">
        <v>0.05</v>
      </c>
      <c r="K1753">
        <f t="shared" si="162"/>
        <v>52</v>
      </c>
      <c r="L1753" t="str">
        <f t="shared" si="163"/>
        <v>MN-52M</v>
      </c>
      <c r="M1753">
        <f t="shared" si="164"/>
        <v>1284</v>
      </c>
      <c r="N1753">
        <f t="shared" si="165"/>
        <v>5.3983425277254302E-4</v>
      </c>
      <c r="O1753" t="str">
        <f t="shared" si="166"/>
        <v>MN-52M1284</v>
      </c>
      <c r="P1753" t="str">
        <f t="shared" si="167"/>
        <v/>
      </c>
    </row>
    <row r="1754" spans="1:16" x14ac:dyDescent="0.25">
      <c r="A1754">
        <v>25</v>
      </c>
      <c r="B1754">
        <v>28</v>
      </c>
      <c r="C1754" t="s">
        <v>369</v>
      </c>
      <c r="D1754">
        <v>0</v>
      </c>
      <c r="E1754" s="1">
        <v>3620000</v>
      </c>
      <c r="F1754" t="s">
        <v>14</v>
      </c>
      <c r="G1754" s="1">
        <v>379000</v>
      </c>
      <c r="H1754" t="s">
        <v>26</v>
      </c>
      <c r="I1754">
        <v>100</v>
      </c>
      <c r="K1754">
        <f t="shared" si="162"/>
        <v>53</v>
      </c>
      <c r="L1754" t="str">
        <f t="shared" si="163"/>
        <v>MN-53</v>
      </c>
      <c r="M1754">
        <f t="shared" si="164"/>
        <v>114238512000000</v>
      </c>
      <c r="N1754">
        <f t="shared" si="165"/>
        <v>6.0675438468591512E-15</v>
      </c>
      <c r="O1754" t="str">
        <f t="shared" si="166"/>
        <v>MN-53114238512000000</v>
      </c>
      <c r="P1754" t="str">
        <f t="shared" si="167"/>
        <v/>
      </c>
    </row>
    <row r="1755" spans="1:16" x14ac:dyDescent="0.25">
      <c r="A1755">
        <v>25</v>
      </c>
      <c r="B1755">
        <v>29</v>
      </c>
      <c r="C1755" t="s">
        <v>362</v>
      </c>
      <c r="D1755">
        <v>0</v>
      </c>
      <c r="E1755">
        <v>312.10000000000002</v>
      </c>
      <c r="F1755" t="s">
        <v>25</v>
      </c>
      <c r="G1755">
        <v>0.04</v>
      </c>
      <c r="H1755" t="s">
        <v>36</v>
      </c>
      <c r="I1755">
        <v>99.999906999999993</v>
      </c>
      <c r="K1755">
        <f t="shared" si="162"/>
        <v>54</v>
      </c>
      <c r="L1755" t="str">
        <f t="shared" si="163"/>
        <v>MN-54</v>
      </c>
      <c r="M1755">
        <f t="shared" si="164"/>
        <v>26965440.000000004</v>
      </c>
      <c r="N1755">
        <f t="shared" si="165"/>
        <v>2.5705020224403725E-8</v>
      </c>
      <c r="O1755" t="str">
        <f t="shared" si="166"/>
        <v>MN-5426965440</v>
      </c>
      <c r="P1755" t="str">
        <f t="shared" si="167"/>
        <v/>
      </c>
    </row>
    <row r="1756" spans="1:16" x14ac:dyDescent="0.25">
      <c r="A1756">
        <v>25</v>
      </c>
      <c r="B1756">
        <v>31</v>
      </c>
      <c r="C1756" t="s">
        <v>379</v>
      </c>
      <c r="D1756">
        <v>0</v>
      </c>
      <c r="E1756">
        <v>2.5788000000000002</v>
      </c>
      <c r="F1756" t="s">
        <v>109</v>
      </c>
      <c r="G1756">
        <v>2.0000000000000001E-4</v>
      </c>
      <c r="H1756" t="s">
        <v>12</v>
      </c>
      <c r="I1756">
        <v>100</v>
      </c>
      <c r="K1756">
        <f t="shared" si="162"/>
        <v>56</v>
      </c>
      <c r="L1756" t="str">
        <f t="shared" si="163"/>
        <v>MN-56</v>
      </c>
      <c r="M1756">
        <f t="shared" si="164"/>
        <v>9283.68</v>
      </c>
      <c r="N1756">
        <f t="shared" si="165"/>
        <v>7.4662976380050294E-5</v>
      </c>
      <c r="O1756" t="str">
        <f t="shared" si="166"/>
        <v>MN-569283.68</v>
      </c>
      <c r="P1756" t="str">
        <f t="shared" si="167"/>
        <v/>
      </c>
    </row>
    <row r="1757" spans="1:16" x14ac:dyDescent="0.25">
      <c r="A1757">
        <v>25</v>
      </c>
      <c r="B1757">
        <v>32</v>
      </c>
      <c r="C1757" t="s">
        <v>372</v>
      </c>
      <c r="D1757">
        <v>0</v>
      </c>
      <c r="E1757">
        <v>85.4</v>
      </c>
      <c r="F1757" t="s">
        <v>11</v>
      </c>
      <c r="G1757">
        <v>1.8</v>
      </c>
      <c r="H1757" t="s">
        <v>12</v>
      </c>
      <c r="I1757">
        <v>100</v>
      </c>
      <c r="K1757">
        <f t="shared" si="162"/>
        <v>57</v>
      </c>
      <c r="L1757" t="str">
        <f t="shared" si="163"/>
        <v>MN-57</v>
      </c>
      <c r="M1757">
        <f t="shared" si="164"/>
        <v>85.4</v>
      </c>
      <c r="N1757">
        <f t="shared" si="165"/>
        <v>8.1164775241211393E-3</v>
      </c>
      <c r="O1757" t="str">
        <f t="shared" si="166"/>
        <v>MN-5785.4</v>
      </c>
      <c r="P1757" t="str">
        <f t="shared" si="167"/>
        <v/>
      </c>
    </row>
    <row r="1758" spans="1:16" x14ac:dyDescent="0.25">
      <c r="A1758">
        <v>25</v>
      </c>
      <c r="B1758">
        <v>33</v>
      </c>
      <c r="C1758" t="s">
        <v>371</v>
      </c>
      <c r="D1758">
        <v>0</v>
      </c>
      <c r="E1758">
        <v>3</v>
      </c>
      <c r="F1758" t="s">
        <v>11</v>
      </c>
      <c r="G1758">
        <v>0.1</v>
      </c>
      <c r="H1758" t="s">
        <v>12</v>
      </c>
      <c r="I1758">
        <v>100</v>
      </c>
      <c r="K1758">
        <f t="shared" si="162"/>
        <v>58</v>
      </c>
      <c r="L1758" t="str">
        <f t="shared" si="163"/>
        <v>MN-58</v>
      </c>
      <c r="M1758">
        <f t="shared" si="164"/>
        <v>3</v>
      </c>
      <c r="N1758">
        <f t="shared" si="165"/>
        <v>0.23104906018664842</v>
      </c>
      <c r="O1758" t="str">
        <f t="shared" si="166"/>
        <v>MN-583</v>
      </c>
      <c r="P1758" t="str">
        <f t="shared" si="167"/>
        <v/>
      </c>
    </row>
    <row r="1759" spans="1:16" x14ac:dyDescent="0.25">
      <c r="A1759">
        <v>25</v>
      </c>
      <c r="B1759">
        <v>33</v>
      </c>
      <c r="C1759" t="s">
        <v>371</v>
      </c>
      <c r="D1759">
        <v>7.177E-2</v>
      </c>
      <c r="E1759">
        <v>65.400000000000006</v>
      </c>
      <c r="F1759" t="s">
        <v>11</v>
      </c>
      <c r="G1759">
        <v>0.5</v>
      </c>
      <c r="H1759" t="s">
        <v>77</v>
      </c>
      <c r="I1759">
        <v>10</v>
      </c>
      <c r="K1759">
        <f t="shared" si="162"/>
        <v>58</v>
      </c>
      <c r="L1759" t="str">
        <f t="shared" si="163"/>
        <v>MN-58M</v>
      </c>
      <c r="M1759">
        <f t="shared" si="164"/>
        <v>65.400000000000006</v>
      </c>
      <c r="N1759">
        <f t="shared" si="165"/>
        <v>1.0598580742506808E-2</v>
      </c>
      <c r="O1759" t="str">
        <f t="shared" si="166"/>
        <v>MN-58M65.4</v>
      </c>
      <c r="P1759" t="str">
        <f t="shared" si="167"/>
        <v/>
      </c>
    </row>
    <row r="1760" spans="1:16" x14ac:dyDescent="0.25">
      <c r="A1760">
        <v>25</v>
      </c>
      <c r="B1760">
        <v>34</v>
      </c>
      <c r="C1760" t="s">
        <v>374</v>
      </c>
      <c r="D1760">
        <v>0</v>
      </c>
      <c r="E1760">
        <v>4.59</v>
      </c>
      <c r="F1760" t="s">
        <v>11</v>
      </c>
      <c r="G1760">
        <v>0.04</v>
      </c>
      <c r="H1760" t="s">
        <v>12</v>
      </c>
      <c r="I1760">
        <v>100</v>
      </c>
      <c r="K1760">
        <f t="shared" si="162"/>
        <v>59</v>
      </c>
      <c r="L1760" t="str">
        <f t="shared" si="163"/>
        <v>MN-59</v>
      </c>
      <c r="M1760">
        <f t="shared" si="164"/>
        <v>4.59</v>
      </c>
      <c r="N1760">
        <f t="shared" si="165"/>
        <v>0.15101245763833232</v>
      </c>
      <c r="O1760" t="str">
        <f t="shared" si="166"/>
        <v>MN-594.59</v>
      </c>
      <c r="P1760" t="str">
        <f t="shared" si="167"/>
        <v/>
      </c>
    </row>
    <row r="1761" spans="1:16" x14ac:dyDescent="0.25">
      <c r="A1761">
        <v>25</v>
      </c>
      <c r="B1761">
        <v>35</v>
      </c>
      <c r="C1761" t="s">
        <v>373</v>
      </c>
      <c r="D1761">
        <v>0</v>
      </c>
      <c r="E1761">
        <v>0.28000000000000003</v>
      </c>
      <c r="F1761" t="s">
        <v>11</v>
      </c>
      <c r="G1761">
        <v>0.02</v>
      </c>
      <c r="H1761" t="s">
        <v>12</v>
      </c>
      <c r="I1761">
        <v>100</v>
      </c>
      <c r="K1761">
        <f t="shared" si="162"/>
        <v>60</v>
      </c>
      <c r="L1761" t="str">
        <f t="shared" si="163"/>
        <v>MN-60</v>
      </c>
      <c r="M1761">
        <f t="shared" si="164"/>
        <v>0.28000000000000003</v>
      </c>
      <c r="N1761">
        <f t="shared" si="165"/>
        <v>2.4755256448569471</v>
      </c>
      <c r="O1761" t="str">
        <f t="shared" si="166"/>
        <v>MN-600.28</v>
      </c>
      <c r="P1761" t="str">
        <f t="shared" si="167"/>
        <v/>
      </c>
    </row>
    <row r="1762" spans="1:16" x14ac:dyDescent="0.25">
      <c r="A1762">
        <v>25</v>
      </c>
      <c r="B1762">
        <v>35</v>
      </c>
      <c r="C1762" t="s">
        <v>373</v>
      </c>
      <c r="D1762">
        <v>0.27179999999999999</v>
      </c>
      <c r="E1762">
        <v>1.77</v>
      </c>
      <c r="F1762" t="s">
        <v>11</v>
      </c>
      <c r="G1762">
        <v>0.02</v>
      </c>
      <c r="H1762" t="s">
        <v>77</v>
      </c>
      <c r="I1762">
        <v>11.5</v>
      </c>
      <c r="J1762">
        <v>0.8</v>
      </c>
      <c r="K1762">
        <f t="shared" si="162"/>
        <v>60</v>
      </c>
      <c r="L1762" t="str">
        <f t="shared" si="163"/>
        <v>MN-60M</v>
      </c>
      <c r="M1762">
        <f t="shared" si="164"/>
        <v>1.77</v>
      </c>
      <c r="N1762">
        <f t="shared" si="165"/>
        <v>0.39160857658753973</v>
      </c>
      <c r="O1762" t="str">
        <f t="shared" si="166"/>
        <v>MN-60M1.77</v>
      </c>
      <c r="P1762" t="str">
        <f t="shared" si="167"/>
        <v/>
      </c>
    </row>
    <row r="1763" spans="1:16" x14ac:dyDescent="0.25">
      <c r="A1763">
        <v>25</v>
      </c>
      <c r="B1763">
        <v>36</v>
      </c>
      <c r="C1763" t="s">
        <v>376</v>
      </c>
      <c r="D1763">
        <v>0</v>
      </c>
      <c r="E1763">
        <v>0.70899999999999996</v>
      </c>
      <c r="F1763" t="s">
        <v>11</v>
      </c>
      <c r="G1763">
        <v>6.0000000000000001E-3</v>
      </c>
      <c r="H1763" t="s">
        <v>12</v>
      </c>
      <c r="I1763">
        <v>100</v>
      </c>
      <c r="K1763">
        <f t="shared" si="162"/>
        <v>61</v>
      </c>
      <c r="L1763" t="str">
        <f t="shared" si="163"/>
        <v>MN-61</v>
      </c>
      <c r="M1763">
        <f t="shared" si="164"/>
        <v>0.70899999999999996</v>
      </c>
      <c r="N1763">
        <f t="shared" si="165"/>
        <v>0.97764059317340668</v>
      </c>
      <c r="O1763" t="str">
        <f t="shared" si="166"/>
        <v>MN-610.709</v>
      </c>
      <c r="P1763" t="str">
        <f t="shared" si="167"/>
        <v/>
      </c>
    </row>
    <row r="1764" spans="1:16" x14ac:dyDescent="0.25">
      <c r="A1764">
        <v>25</v>
      </c>
      <c r="B1764">
        <v>37</v>
      </c>
      <c r="C1764" t="s">
        <v>375</v>
      </c>
      <c r="D1764">
        <v>0</v>
      </c>
      <c r="E1764">
        <v>92</v>
      </c>
      <c r="F1764" t="s">
        <v>17</v>
      </c>
      <c r="G1764">
        <v>13</v>
      </c>
      <c r="H1764" t="s">
        <v>12</v>
      </c>
      <c r="I1764">
        <v>100</v>
      </c>
      <c r="K1764">
        <f t="shared" si="162"/>
        <v>62</v>
      </c>
      <c r="L1764" t="str">
        <f t="shared" si="163"/>
        <v>MN-62</v>
      </c>
      <c r="M1764">
        <f t="shared" si="164"/>
        <v>9.1999999999999998E-2</v>
      </c>
      <c r="N1764">
        <f t="shared" si="165"/>
        <v>7.5342084843472312</v>
      </c>
      <c r="O1764" t="str">
        <f t="shared" si="166"/>
        <v>MN-620.092</v>
      </c>
      <c r="P1764" t="str">
        <f t="shared" si="167"/>
        <v/>
      </c>
    </row>
    <row r="1765" spans="1:16" x14ac:dyDescent="0.25">
      <c r="A1765">
        <v>25</v>
      </c>
      <c r="B1765">
        <v>37</v>
      </c>
      <c r="C1765" t="s">
        <v>375</v>
      </c>
      <c r="D1765">
        <v>0.34799999999999998</v>
      </c>
      <c r="E1765">
        <v>671</v>
      </c>
      <c r="F1765" t="s">
        <v>17</v>
      </c>
      <c r="G1765">
        <v>7</v>
      </c>
      <c r="H1765" t="s">
        <v>77</v>
      </c>
      <c r="K1765">
        <f t="shared" si="162"/>
        <v>62</v>
      </c>
      <c r="L1765" t="str">
        <f t="shared" si="163"/>
        <v>MN-62M</v>
      </c>
      <c r="M1765">
        <f t="shared" si="164"/>
        <v>0.67100000000000004</v>
      </c>
      <c r="N1765">
        <f t="shared" si="165"/>
        <v>1.0330062303426903</v>
      </c>
      <c r="O1765" t="str">
        <f t="shared" si="166"/>
        <v>MN-62M0.671</v>
      </c>
      <c r="P1765" t="str">
        <f t="shared" si="167"/>
        <v/>
      </c>
    </row>
    <row r="1766" spans="1:16" x14ac:dyDescent="0.25">
      <c r="A1766">
        <v>25</v>
      </c>
      <c r="B1766">
        <v>38</v>
      </c>
      <c r="C1766" t="s">
        <v>378</v>
      </c>
      <c r="D1766">
        <v>0</v>
      </c>
      <c r="E1766">
        <v>277</v>
      </c>
      <c r="F1766" t="s">
        <v>17</v>
      </c>
      <c r="G1766">
        <v>5</v>
      </c>
      <c r="H1766" t="s">
        <v>12</v>
      </c>
      <c r="I1766">
        <v>100</v>
      </c>
      <c r="K1766">
        <f t="shared" si="162"/>
        <v>63</v>
      </c>
      <c r="L1766" t="str">
        <f t="shared" si="163"/>
        <v>MN-63</v>
      </c>
      <c r="M1766">
        <f t="shared" si="164"/>
        <v>0.27700000000000002</v>
      </c>
      <c r="N1766">
        <f t="shared" si="165"/>
        <v>2.5023363919131598</v>
      </c>
      <c r="O1766" t="str">
        <f t="shared" si="166"/>
        <v>MN-630.277</v>
      </c>
      <c r="P1766" t="str">
        <f t="shared" si="167"/>
        <v/>
      </c>
    </row>
    <row r="1767" spans="1:16" x14ac:dyDescent="0.25">
      <c r="A1767">
        <v>25</v>
      </c>
      <c r="B1767">
        <v>39</v>
      </c>
      <c r="C1767" t="s">
        <v>377</v>
      </c>
      <c r="D1767">
        <v>0</v>
      </c>
      <c r="E1767">
        <v>90</v>
      </c>
      <c r="F1767" t="s">
        <v>17</v>
      </c>
      <c r="G1767">
        <v>3</v>
      </c>
      <c r="H1767" t="s">
        <v>12</v>
      </c>
      <c r="I1767">
        <v>100</v>
      </c>
      <c r="K1767">
        <f t="shared" si="162"/>
        <v>64</v>
      </c>
      <c r="L1767" t="str">
        <f t="shared" si="163"/>
        <v>MN-64</v>
      </c>
      <c r="M1767">
        <f t="shared" si="164"/>
        <v>0.09</v>
      </c>
      <c r="N1767">
        <f t="shared" si="165"/>
        <v>7.7016353395549482</v>
      </c>
      <c r="O1767" t="str">
        <f t="shared" si="166"/>
        <v>MN-640.09</v>
      </c>
      <c r="P1767" t="str">
        <f t="shared" si="167"/>
        <v/>
      </c>
    </row>
    <row r="1768" spans="1:16" x14ac:dyDescent="0.25">
      <c r="A1768">
        <v>25</v>
      </c>
      <c r="B1768">
        <v>40</v>
      </c>
      <c r="C1768" t="s">
        <v>359</v>
      </c>
      <c r="D1768">
        <v>0</v>
      </c>
      <c r="E1768">
        <v>91.7</v>
      </c>
      <c r="F1768" t="s">
        <v>17</v>
      </c>
      <c r="G1768">
        <v>1</v>
      </c>
      <c r="H1768" t="s">
        <v>12</v>
      </c>
      <c r="I1768">
        <v>100</v>
      </c>
      <c r="K1768">
        <f t="shared" si="162"/>
        <v>65</v>
      </c>
      <c r="L1768" t="str">
        <f t="shared" si="163"/>
        <v>MN-65</v>
      </c>
      <c r="M1768">
        <f t="shared" si="164"/>
        <v>9.1700000000000004E-2</v>
      </c>
      <c r="N1768">
        <f t="shared" si="165"/>
        <v>7.5588569308609079</v>
      </c>
      <c r="O1768" t="str">
        <f t="shared" si="166"/>
        <v>MN-650.0917</v>
      </c>
      <c r="P1768" t="str">
        <f t="shared" si="167"/>
        <v/>
      </c>
    </row>
    <row r="1769" spans="1:16" x14ac:dyDescent="0.25">
      <c r="A1769">
        <v>25</v>
      </c>
      <c r="B1769">
        <v>41</v>
      </c>
      <c r="C1769" t="s">
        <v>361</v>
      </c>
      <c r="D1769">
        <v>0</v>
      </c>
      <c r="E1769">
        <v>63.9</v>
      </c>
      <c r="F1769" t="s">
        <v>17</v>
      </c>
      <c r="G1769">
        <v>0.9</v>
      </c>
      <c r="H1769" t="s">
        <v>12</v>
      </c>
      <c r="I1769">
        <v>100</v>
      </c>
      <c r="K1769">
        <f t="shared" si="162"/>
        <v>66</v>
      </c>
      <c r="L1769" t="str">
        <f t="shared" si="163"/>
        <v>MN-66</v>
      </c>
      <c r="M1769">
        <f t="shared" si="164"/>
        <v>6.3899999999999998E-2</v>
      </c>
      <c r="N1769">
        <f t="shared" si="165"/>
        <v>10.847373717683025</v>
      </c>
      <c r="O1769" t="str">
        <f t="shared" si="166"/>
        <v>MN-660.0639</v>
      </c>
      <c r="P1769" t="str">
        <f t="shared" si="167"/>
        <v/>
      </c>
    </row>
    <row r="1770" spans="1:16" x14ac:dyDescent="0.25">
      <c r="A1770">
        <v>25</v>
      </c>
      <c r="B1770">
        <v>42</v>
      </c>
      <c r="C1770" t="s">
        <v>360</v>
      </c>
      <c r="D1770">
        <v>0</v>
      </c>
      <c r="E1770">
        <v>47</v>
      </c>
      <c r="F1770" t="s">
        <v>17</v>
      </c>
      <c r="G1770">
        <v>3</v>
      </c>
      <c r="H1770" t="s">
        <v>12</v>
      </c>
      <c r="I1770">
        <v>100</v>
      </c>
      <c r="K1770">
        <f t="shared" si="162"/>
        <v>67</v>
      </c>
      <c r="L1770" t="str">
        <f t="shared" si="163"/>
        <v>MN-67</v>
      </c>
      <c r="M1770">
        <f t="shared" si="164"/>
        <v>4.7E-2</v>
      </c>
      <c r="N1770">
        <f t="shared" si="165"/>
        <v>14.747812352339261</v>
      </c>
      <c r="O1770" t="str">
        <f t="shared" si="166"/>
        <v>MN-670.047</v>
      </c>
      <c r="P1770" t="str">
        <f t="shared" si="167"/>
        <v/>
      </c>
    </row>
    <row r="1771" spans="1:16" x14ac:dyDescent="0.25">
      <c r="A1771">
        <v>25</v>
      </c>
      <c r="B1771">
        <v>43</v>
      </c>
      <c r="C1771" t="s">
        <v>357</v>
      </c>
      <c r="D1771">
        <v>0</v>
      </c>
      <c r="E1771">
        <v>33.9</v>
      </c>
      <c r="F1771" t="s">
        <v>17</v>
      </c>
      <c r="G1771">
        <v>1.7</v>
      </c>
      <c r="H1771" t="s">
        <v>12</v>
      </c>
      <c r="I1771">
        <v>100</v>
      </c>
      <c r="K1771">
        <f t="shared" si="162"/>
        <v>68</v>
      </c>
      <c r="L1771" t="str">
        <f t="shared" si="163"/>
        <v>MN-68</v>
      </c>
      <c r="M1771">
        <f t="shared" si="164"/>
        <v>3.39E-2</v>
      </c>
      <c r="N1771">
        <f t="shared" si="165"/>
        <v>20.446819485544108</v>
      </c>
      <c r="O1771" t="str">
        <f t="shared" si="166"/>
        <v>MN-680.0339</v>
      </c>
      <c r="P1771" t="str">
        <f t="shared" si="167"/>
        <v/>
      </c>
    </row>
    <row r="1772" spans="1:16" x14ac:dyDescent="0.25">
      <c r="A1772">
        <v>25</v>
      </c>
      <c r="B1772">
        <v>44</v>
      </c>
      <c r="C1772" t="s">
        <v>356</v>
      </c>
      <c r="D1772">
        <v>0</v>
      </c>
      <c r="E1772">
        <v>22.1</v>
      </c>
      <c r="F1772" t="s">
        <v>17</v>
      </c>
      <c r="G1772">
        <v>2.5</v>
      </c>
      <c r="H1772" t="s">
        <v>12</v>
      </c>
      <c r="I1772">
        <v>100</v>
      </c>
      <c r="K1772">
        <f t="shared" si="162"/>
        <v>69</v>
      </c>
      <c r="L1772" t="str">
        <f t="shared" si="163"/>
        <v>MN-69</v>
      </c>
      <c r="M1772">
        <f t="shared" si="164"/>
        <v>2.2100000000000002E-2</v>
      </c>
      <c r="N1772">
        <f t="shared" si="165"/>
        <v>31.364125817192093</v>
      </c>
      <c r="O1772" t="str">
        <f t="shared" si="166"/>
        <v>MN-690.0221</v>
      </c>
      <c r="P1772" t="str">
        <f t="shared" si="167"/>
        <v/>
      </c>
    </row>
    <row r="1773" spans="1:16" x14ac:dyDescent="0.25">
      <c r="A1773">
        <v>25</v>
      </c>
      <c r="B1773">
        <v>45</v>
      </c>
      <c r="C1773" t="s">
        <v>358</v>
      </c>
      <c r="D1773">
        <v>0</v>
      </c>
      <c r="E1773">
        <v>19.899999999999999</v>
      </c>
      <c r="F1773" t="s">
        <v>17</v>
      </c>
      <c r="G1773">
        <v>1.7</v>
      </c>
      <c r="H1773" t="s">
        <v>12</v>
      </c>
      <c r="I1773">
        <v>100</v>
      </c>
      <c r="K1773">
        <f t="shared" si="162"/>
        <v>70</v>
      </c>
      <c r="L1773" t="str">
        <f t="shared" si="163"/>
        <v>MN-70</v>
      </c>
      <c r="M1773">
        <f t="shared" si="164"/>
        <v>1.9899999999999998E-2</v>
      </c>
      <c r="N1773">
        <f t="shared" si="165"/>
        <v>34.831516611052528</v>
      </c>
      <c r="O1773" t="str">
        <f t="shared" si="166"/>
        <v>MN-700.0199</v>
      </c>
      <c r="P1773" t="str">
        <f t="shared" si="167"/>
        <v/>
      </c>
    </row>
    <row r="1774" spans="1:16" x14ac:dyDescent="0.25">
      <c r="A1774">
        <v>42</v>
      </c>
      <c r="B1774">
        <v>58</v>
      </c>
      <c r="C1774" t="s">
        <v>850</v>
      </c>
      <c r="D1774">
        <v>0</v>
      </c>
      <c r="E1774" s="1">
        <v>7.07E+18</v>
      </c>
      <c r="F1774" t="s">
        <v>14</v>
      </c>
      <c r="G1774" t="s">
        <v>851</v>
      </c>
      <c r="H1774" t="s">
        <v>272</v>
      </c>
      <c r="I1774">
        <v>100</v>
      </c>
      <c r="K1774">
        <f t="shared" si="162"/>
        <v>100</v>
      </c>
      <c r="L1774" t="str">
        <f t="shared" si="163"/>
        <v>MO-100</v>
      </c>
      <c r="M1774">
        <f t="shared" si="164"/>
        <v>2.23112232E+26</v>
      </c>
      <c r="N1774">
        <f t="shared" si="165"/>
        <v>3.106719763172578E-27</v>
      </c>
      <c r="O1774" t="str">
        <f t="shared" si="166"/>
        <v>MO-1002.23112232E+26</v>
      </c>
      <c r="P1774" t="str">
        <f t="shared" si="167"/>
        <v/>
      </c>
    </row>
    <row r="1775" spans="1:16" x14ac:dyDescent="0.25">
      <c r="A1775">
        <v>42</v>
      </c>
      <c r="B1775">
        <v>59</v>
      </c>
      <c r="C1775" t="s">
        <v>852</v>
      </c>
      <c r="D1775">
        <v>0</v>
      </c>
      <c r="E1775">
        <v>14.61</v>
      </c>
      <c r="F1775" t="s">
        <v>43</v>
      </c>
      <c r="G1775">
        <v>0.03</v>
      </c>
      <c r="H1775" t="s">
        <v>12</v>
      </c>
      <c r="I1775">
        <v>100</v>
      </c>
      <c r="K1775">
        <f t="shared" si="162"/>
        <v>101</v>
      </c>
      <c r="L1775" t="str">
        <f t="shared" si="163"/>
        <v>MO-101</v>
      </c>
      <c r="M1775">
        <f t="shared" si="164"/>
        <v>876.59999999999991</v>
      </c>
      <c r="N1775">
        <f t="shared" si="165"/>
        <v>7.9072231412268467E-4</v>
      </c>
      <c r="O1775" t="str">
        <f t="shared" si="166"/>
        <v>MO-101876.6</v>
      </c>
      <c r="P1775" t="str">
        <f t="shared" si="167"/>
        <v/>
      </c>
    </row>
    <row r="1776" spans="1:16" x14ac:dyDescent="0.25">
      <c r="A1776">
        <v>42</v>
      </c>
      <c r="B1776">
        <v>60</v>
      </c>
      <c r="C1776" t="s">
        <v>845</v>
      </c>
      <c r="D1776">
        <v>0</v>
      </c>
      <c r="E1776">
        <v>11.3</v>
      </c>
      <c r="F1776" t="s">
        <v>43</v>
      </c>
      <c r="G1776">
        <v>0.2</v>
      </c>
      <c r="H1776" t="s">
        <v>12</v>
      </c>
      <c r="I1776">
        <v>100</v>
      </c>
      <c r="K1776">
        <f t="shared" si="162"/>
        <v>102</v>
      </c>
      <c r="L1776" t="str">
        <f t="shared" si="163"/>
        <v>MO-102</v>
      </c>
      <c r="M1776">
        <f t="shared" si="164"/>
        <v>678</v>
      </c>
      <c r="N1776">
        <f t="shared" si="165"/>
        <v>1.0223409742772054E-3</v>
      </c>
      <c r="O1776" t="str">
        <f t="shared" si="166"/>
        <v>MO-102678</v>
      </c>
      <c r="P1776" t="str">
        <f t="shared" si="167"/>
        <v/>
      </c>
    </row>
    <row r="1777" spans="1:16" x14ac:dyDescent="0.25">
      <c r="A1777">
        <v>42</v>
      </c>
      <c r="B1777">
        <v>61</v>
      </c>
      <c r="C1777" t="s">
        <v>846</v>
      </c>
      <c r="D1777">
        <v>0</v>
      </c>
      <c r="E1777">
        <v>67.5</v>
      </c>
      <c r="F1777" t="s">
        <v>11</v>
      </c>
      <c r="G1777">
        <v>1.5</v>
      </c>
      <c r="H1777" t="s">
        <v>12</v>
      </c>
      <c r="I1777">
        <v>100</v>
      </c>
      <c r="K1777">
        <f t="shared" si="162"/>
        <v>103</v>
      </c>
      <c r="L1777" t="str">
        <f t="shared" si="163"/>
        <v>MO-103</v>
      </c>
      <c r="M1777">
        <f t="shared" si="164"/>
        <v>67.5</v>
      </c>
      <c r="N1777">
        <f t="shared" si="165"/>
        <v>1.0268847119406597E-2</v>
      </c>
      <c r="O1777" t="str">
        <f t="shared" si="166"/>
        <v>MO-10367.5</v>
      </c>
      <c r="P1777" t="str">
        <f t="shared" si="167"/>
        <v/>
      </c>
    </row>
    <row r="1778" spans="1:16" x14ac:dyDescent="0.25">
      <c r="A1778">
        <v>42</v>
      </c>
      <c r="B1778">
        <v>62</v>
      </c>
      <c r="C1778" t="s">
        <v>847</v>
      </c>
      <c r="D1778">
        <v>0</v>
      </c>
      <c r="E1778">
        <v>59.4</v>
      </c>
      <c r="F1778" t="s">
        <v>11</v>
      </c>
      <c r="G1778">
        <v>1.1000000000000001</v>
      </c>
      <c r="H1778" t="s">
        <v>12</v>
      </c>
      <c r="I1778">
        <v>100</v>
      </c>
      <c r="K1778">
        <f t="shared" si="162"/>
        <v>104</v>
      </c>
      <c r="L1778" t="str">
        <f t="shared" si="163"/>
        <v>MO-104</v>
      </c>
      <c r="M1778">
        <f t="shared" si="164"/>
        <v>59.4</v>
      </c>
      <c r="N1778">
        <f t="shared" si="165"/>
        <v>1.1669144453871133E-2</v>
      </c>
      <c r="O1778" t="str">
        <f t="shared" si="166"/>
        <v>MO-10459.4</v>
      </c>
      <c r="P1778" t="str">
        <f t="shared" si="167"/>
        <v/>
      </c>
    </row>
    <row r="1779" spans="1:16" x14ac:dyDescent="0.25">
      <c r="A1779">
        <v>42</v>
      </c>
      <c r="B1779">
        <v>63</v>
      </c>
      <c r="C1779" t="s">
        <v>848</v>
      </c>
      <c r="D1779">
        <v>0</v>
      </c>
      <c r="E1779">
        <v>36.299999999999997</v>
      </c>
      <c r="F1779" t="s">
        <v>11</v>
      </c>
      <c r="G1779">
        <v>0.8</v>
      </c>
      <c r="H1779" t="s">
        <v>12</v>
      </c>
      <c r="I1779">
        <v>100</v>
      </c>
      <c r="K1779">
        <f t="shared" si="162"/>
        <v>105</v>
      </c>
      <c r="L1779" t="str">
        <f t="shared" si="163"/>
        <v>MO-105</v>
      </c>
      <c r="M1779">
        <f t="shared" si="164"/>
        <v>36.299999999999997</v>
      </c>
      <c r="N1779">
        <f t="shared" si="165"/>
        <v>1.9094963651789129E-2</v>
      </c>
      <c r="O1779" t="str">
        <f t="shared" si="166"/>
        <v>MO-10536.3</v>
      </c>
      <c r="P1779" t="str">
        <f t="shared" si="167"/>
        <v/>
      </c>
    </row>
    <row r="1780" spans="1:16" x14ac:dyDescent="0.25">
      <c r="A1780">
        <v>42</v>
      </c>
      <c r="B1780">
        <v>64</v>
      </c>
      <c r="C1780" t="s">
        <v>841</v>
      </c>
      <c r="D1780">
        <v>0</v>
      </c>
      <c r="E1780">
        <v>8.73</v>
      </c>
      <c r="F1780" t="s">
        <v>11</v>
      </c>
      <c r="G1780">
        <v>0.12</v>
      </c>
      <c r="H1780" t="s">
        <v>12</v>
      </c>
      <c r="I1780">
        <v>100</v>
      </c>
      <c r="K1780">
        <f t="shared" si="162"/>
        <v>106</v>
      </c>
      <c r="L1780" t="str">
        <f t="shared" si="163"/>
        <v>MO-106</v>
      </c>
      <c r="M1780">
        <f t="shared" si="164"/>
        <v>8.73</v>
      </c>
      <c r="N1780">
        <f t="shared" si="165"/>
        <v>7.9398302469638637E-2</v>
      </c>
      <c r="O1780" t="str">
        <f t="shared" si="166"/>
        <v>MO-1068.73</v>
      </c>
      <c r="P1780" t="str">
        <f t="shared" si="167"/>
        <v/>
      </c>
    </row>
    <row r="1781" spans="1:16" x14ac:dyDescent="0.25">
      <c r="A1781">
        <v>42</v>
      </c>
      <c r="B1781">
        <v>65</v>
      </c>
      <c r="C1781" t="s">
        <v>842</v>
      </c>
      <c r="D1781">
        <v>0</v>
      </c>
      <c r="E1781">
        <v>3.5</v>
      </c>
      <c r="F1781" t="s">
        <v>11</v>
      </c>
      <c r="G1781">
        <v>0.5</v>
      </c>
      <c r="H1781" t="s">
        <v>12</v>
      </c>
      <c r="I1781">
        <v>100</v>
      </c>
      <c r="K1781">
        <f t="shared" si="162"/>
        <v>107</v>
      </c>
      <c r="L1781" t="str">
        <f t="shared" si="163"/>
        <v>MO-107</v>
      </c>
      <c r="M1781">
        <f t="shared" si="164"/>
        <v>3.5</v>
      </c>
      <c r="N1781">
        <f t="shared" si="165"/>
        <v>0.19804205158855578</v>
      </c>
      <c r="O1781" t="str">
        <f t="shared" si="166"/>
        <v>MO-1073.5</v>
      </c>
      <c r="P1781" t="str">
        <f t="shared" si="167"/>
        <v/>
      </c>
    </row>
    <row r="1782" spans="1:16" x14ac:dyDescent="0.25">
      <c r="A1782">
        <v>42</v>
      </c>
      <c r="B1782">
        <v>66</v>
      </c>
      <c r="C1782" t="s">
        <v>843</v>
      </c>
      <c r="D1782">
        <v>0</v>
      </c>
      <c r="E1782">
        <v>1.1060000000000001</v>
      </c>
      <c r="F1782" t="s">
        <v>11</v>
      </c>
      <c r="G1782">
        <v>0.01</v>
      </c>
      <c r="H1782" t="s">
        <v>12</v>
      </c>
      <c r="I1782">
        <v>100</v>
      </c>
      <c r="K1782">
        <f t="shared" si="162"/>
        <v>108</v>
      </c>
      <c r="L1782" t="str">
        <f t="shared" si="163"/>
        <v>MO-108</v>
      </c>
      <c r="M1782">
        <f t="shared" si="164"/>
        <v>1.1060000000000001</v>
      </c>
      <c r="N1782">
        <f t="shared" si="165"/>
        <v>0.62671535312834104</v>
      </c>
      <c r="O1782" t="str">
        <f t="shared" si="166"/>
        <v>MO-1081.106</v>
      </c>
      <c r="P1782" t="str">
        <f t="shared" si="167"/>
        <v/>
      </c>
    </row>
    <row r="1783" spans="1:16" x14ac:dyDescent="0.25">
      <c r="A1783">
        <v>42</v>
      </c>
      <c r="B1783">
        <v>67</v>
      </c>
      <c r="C1783" t="s">
        <v>844</v>
      </c>
      <c r="D1783">
        <v>0</v>
      </c>
      <c r="E1783">
        <v>700</v>
      </c>
      <c r="F1783" t="s">
        <v>17</v>
      </c>
      <c r="G1783">
        <v>14</v>
      </c>
      <c r="H1783" t="s">
        <v>12</v>
      </c>
      <c r="I1783">
        <v>100</v>
      </c>
      <c r="K1783">
        <f t="shared" si="162"/>
        <v>109</v>
      </c>
      <c r="L1783" t="str">
        <f t="shared" si="163"/>
        <v>MO-109</v>
      </c>
      <c r="M1783">
        <f t="shared" si="164"/>
        <v>0.70000000000000007</v>
      </c>
      <c r="N1783">
        <f t="shared" si="165"/>
        <v>0.99021025794277884</v>
      </c>
      <c r="O1783" t="str">
        <f t="shared" si="166"/>
        <v>MO-1090.7</v>
      </c>
      <c r="P1783" t="str">
        <f t="shared" si="167"/>
        <v/>
      </c>
    </row>
    <row r="1784" spans="1:16" x14ac:dyDescent="0.25">
      <c r="A1784">
        <v>42</v>
      </c>
      <c r="B1784">
        <v>68</v>
      </c>
      <c r="C1784" t="s">
        <v>839</v>
      </c>
      <c r="D1784">
        <v>0</v>
      </c>
      <c r="E1784">
        <v>287</v>
      </c>
      <c r="F1784" t="s">
        <v>17</v>
      </c>
      <c r="G1784">
        <v>10</v>
      </c>
      <c r="H1784" t="s">
        <v>12</v>
      </c>
      <c r="I1784">
        <v>100</v>
      </c>
      <c r="K1784">
        <f t="shared" si="162"/>
        <v>110</v>
      </c>
      <c r="L1784" t="str">
        <f t="shared" si="163"/>
        <v>MO-110</v>
      </c>
      <c r="M1784">
        <f t="shared" si="164"/>
        <v>0.28700000000000003</v>
      </c>
      <c r="N1784">
        <f t="shared" si="165"/>
        <v>2.4151469705921436</v>
      </c>
      <c r="O1784" t="str">
        <f t="shared" si="166"/>
        <v>MO-1100.287</v>
      </c>
      <c r="P1784" t="str">
        <f t="shared" si="167"/>
        <v/>
      </c>
    </row>
    <row r="1785" spans="1:16" x14ac:dyDescent="0.25">
      <c r="A1785">
        <v>42</v>
      </c>
      <c r="B1785">
        <v>69</v>
      </c>
      <c r="C1785" t="s">
        <v>840</v>
      </c>
      <c r="D1785">
        <v>0</v>
      </c>
      <c r="E1785">
        <v>186</v>
      </c>
      <c r="F1785" t="s">
        <v>17</v>
      </c>
      <c r="G1785">
        <v>9</v>
      </c>
      <c r="H1785" t="s">
        <v>12</v>
      </c>
      <c r="I1785">
        <v>100</v>
      </c>
      <c r="K1785">
        <f t="shared" si="162"/>
        <v>111</v>
      </c>
      <c r="L1785" t="str">
        <f t="shared" si="163"/>
        <v>MO-111</v>
      </c>
      <c r="M1785">
        <f t="shared" si="164"/>
        <v>0.186</v>
      </c>
      <c r="N1785">
        <f t="shared" si="165"/>
        <v>3.7265977449459426</v>
      </c>
      <c r="O1785" t="str">
        <f t="shared" si="166"/>
        <v>MO-1110.186</v>
      </c>
      <c r="P1785" t="str">
        <f t="shared" si="167"/>
        <v/>
      </c>
    </row>
    <row r="1786" spans="1:16" x14ac:dyDescent="0.25">
      <c r="A1786">
        <v>42</v>
      </c>
      <c r="B1786">
        <v>70</v>
      </c>
      <c r="C1786" t="s">
        <v>832</v>
      </c>
      <c r="D1786">
        <v>0</v>
      </c>
      <c r="E1786">
        <v>125</v>
      </c>
      <c r="F1786" t="s">
        <v>17</v>
      </c>
      <c r="G1786">
        <v>5</v>
      </c>
      <c r="H1786" t="s">
        <v>12</v>
      </c>
      <c r="I1786">
        <v>100</v>
      </c>
      <c r="K1786">
        <f t="shared" si="162"/>
        <v>112</v>
      </c>
      <c r="L1786" t="str">
        <f t="shared" si="163"/>
        <v>MO-112</v>
      </c>
      <c r="M1786">
        <f t="shared" si="164"/>
        <v>0.125</v>
      </c>
      <c r="N1786">
        <f t="shared" si="165"/>
        <v>5.5451774444795623</v>
      </c>
      <c r="O1786" t="str">
        <f t="shared" si="166"/>
        <v>MO-1120.125</v>
      </c>
      <c r="P1786" t="str">
        <f t="shared" si="167"/>
        <v/>
      </c>
    </row>
    <row r="1787" spans="1:16" x14ac:dyDescent="0.25">
      <c r="A1787">
        <v>42</v>
      </c>
      <c r="B1787">
        <v>71</v>
      </c>
      <c r="C1787" t="s">
        <v>835</v>
      </c>
      <c r="D1787">
        <v>0</v>
      </c>
      <c r="E1787">
        <v>80</v>
      </c>
      <c r="F1787" t="s">
        <v>17</v>
      </c>
      <c r="G1787">
        <v>2</v>
      </c>
      <c r="H1787" t="s">
        <v>12</v>
      </c>
      <c r="I1787">
        <v>100</v>
      </c>
      <c r="K1787">
        <f t="shared" si="162"/>
        <v>113</v>
      </c>
      <c r="L1787" t="str">
        <f t="shared" si="163"/>
        <v>MO-113</v>
      </c>
      <c r="M1787">
        <f t="shared" si="164"/>
        <v>0.08</v>
      </c>
      <c r="N1787">
        <f t="shared" si="165"/>
        <v>8.6643397569993166</v>
      </c>
      <c r="O1787" t="str">
        <f t="shared" si="166"/>
        <v>MO-1130.08</v>
      </c>
      <c r="P1787" t="str">
        <f t="shared" si="167"/>
        <v/>
      </c>
    </row>
    <row r="1788" spans="1:16" x14ac:dyDescent="0.25">
      <c r="A1788">
        <v>42</v>
      </c>
      <c r="B1788">
        <v>72</v>
      </c>
      <c r="C1788" t="s">
        <v>836</v>
      </c>
      <c r="D1788">
        <v>0</v>
      </c>
      <c r="E1788">
        <v>58</v>
      </c>
      <c r="F1788" t="s">
        <v>17</v>
      </c>
      <c r="G1788">
        <v>2</v>
      </c>
      <c r="H1788" t="s">
        <v>12</v>
      </c>
      <c r="I1788">
        <v>100</v>
      </c>
      <c r="K1788">
        <f t="shared" si="162"/>
        <v>114</v>
      </c>
      <c r="L1788" t="str">
        <f t="shared" si="163"/>
        <v>MO-114</v>
      </c>
      <c r="M1788">
        <f t="shared" si="164"/>
        <v>5.8000000000000003E-2</v>
      </c>
      <c r="N1788">
        <f t="shared" si="165"/>
        <v>11.95081345793009</v>
      </c>
      <c r="O1788" t="str">
        <f t="shared" si="166"/>
        <v>MO-1140.058</v>
      </c>
      <c r="P1788" t="str">
        <f t="shared" si="167"/>
        <v/>
      </c>
    </row>
    <row r="1789" spans="1:16" x14ac:dyDescent="0.25">
      <c r="A1789">
        <v>42</v>
      </c>
      <c r="B1789">
        <v>73</v>
      </c>
      <c r="C1789" t="s">
        <v>837</v>
      </c>
      <c r="D1789">
        <v>0</v>
      </c>
      <c r="E1789">
        <v>45.6</v>
      </c>
      <c r="F1789" t="s">
        <v>17</v>
      </c>
      <c r="G1789">
        <v>2</v>
      </c>
      <c r="H1789" t="s">
        <v>12</v>
      </c>
      <c r="I1789">
        <v>100</v>
      </c>
      <c r="K1789">
        <f t="shared" si="162"/>
        <v>115</v>
      </c>
      <c r="L1789" t="str">
        <f t="shared" si="163"/>
        <v>MO-115</v>
      </c>
      <c r="M1789">
        <f t="shared" si="164"/>
        <v>4.5600000000000002E-2</v>
      </c>
      <c r="N1789">
        <f t="shared" si="165"/>
        <v>15.20059606491108</v>
      </c>
      <c r="O1789" t="str">
        <f t="shared" si="166"/>
        <v>MO-1150.0456</v>
      </c>
      <c r="P1789" t="str">
        <f t="shared" si="167"/>
        <v/>
      </c>
    </row>
    <row r="1790" spans="1:16" x14ac:dyDescent="0.25">
      <c r="A1790">
        <v>42</v>
      </c>
      <c r="B1790">
        <v>74</v>
      </c>
      <c r="C1790" t="s">
        <v>838</v>
      </c>
      <c r="D1790">
        <v>0</v>
      </c>
      <c r="E1790">
        <v>32</v>
      </c>
      <c r="F1790" t="s">
        <v>17</v>
      </c>
      <c r="G1790">
        <v>4</v>
      </c>
      <c r="H1790" t="s">
        <v>12</v>
      </c>
      <c r="I1790">
        <v>100</v>
      </c>
      <c r="K1790">
        <f t="shared" si="162"/>
        <v>116</v>
      </c>
      <c r="L1790" t="str">
        <f t="shared" si="163"/>
        <v>MO-116</v>
      </c>
      <c r="M1790">
        <f t="shared" si="164"/>
        <v>3.2000000000000001E-2</v>
      </c>
      <c r="N1790">
        <f t="shared" si="165"/>
        <v>21.660849392498289</v>
      </c>
      <c r="O1790" t="str">
        <f t="shared" si="166"/>
        <v>MO-1160.032</v>
      </c>
      <c r="P1790" t="str">
        <f t="shared" si="167"/>
        <v/>
      </c>
    </row>
    <row r="1791" spans="1:16" x14ac:dyDescent="0.25">
      <c r="A1791">
        <v>42</v>
      </c>
      <c r="B1791">
        <v>75</v>
      </c>
      <c r="C1791" t="s">
        <v>833</v>
      </c>
      <c r="D1791">
        <v>0</v>
      </c>
      <c r="E1791">
        <v>22</v>
      </c>
      <c r="F1791" t="s">
        <v>17</v>
      </c>
      <c r="G1791">
        <v>5</v>
      </c>
      <c r="H1791" t="s">
        <v>12</v>
      </c>
      <c r="I1791">
        <v>100</v>
      </c>
      <c r="K1791">
        <f t="shared" si="162"/>
        <v>117</v>
      </c>
      <c r="L1791" t="str">
        <f t="shared" si="163"/>
        <v>MO-117</v>
      </c>
      <c r="M1791">
        <f t="shared" si="164"/>
        <v>2.1999999999999999E-2</v>
      </c>
      <c r="N1791">
        <f t="shared" si="165"/>
        <v>31.506690025452059</v>
      </c>
      <c r="O1791" t="str">
        <f t="shared" si="166"/>
        <v>MO-1170.022</v>
      </c>
      <c r="P1791" t="str">
        <f t="shared" si="167"/>
        <v/>
      </c>
    </row>
    <row r="1792" spans="1:16" x14ac:dyDescent="0.25">
      <c r="A1792">
        <v>42</v>
      </c>
      <c r="B1792">
        <v>76</v>
      </c>
      <c r="C1792" t="s">
        <v>834</v>
      </c>
      <c r="D1792">
        <v>0</v>
      </c>
      <c r="E1792">
        <v>19</v>
      </c>
      <c r="F1792" t="s">
        <v>17</v>
      </c>
      <c r="G1792">
        <f>7-4</f>
        <v>3</v>
      </c>
      <c r="H1792" t="s">
        <v>12</v>
      </c>
      <c r="I1792">
        <v>100</v>
      </c>
      <c r="K1792">
        <f t="shared" si="162"/>
        <v>118</v>
      </c>
      <c r="L1792" t="str">
        <f t="shared" si="163"/>
        <v>MO-118</v>
      </c>
      <c r="M1792">
        <f t="shared" si="164"/>
        <v>1.9E-2</v>
      </c>
      <c r="N1792">
        <f t="shared" si="165"/>
        <v>36.481430555786595</v>
      </c>
      <c r="O1792" t="str">
        <f t="shared" si="166"/>
        <v>MO-1180.019</v>
      </c>
      <c r="P1792" t="str">
        <f t="shared" si="167"/>
        <v/>
      </c>
    </row>
    <row r="1793" spans="1:16" x14ac:dyDescent="0.25">
      <c r="A1793">
        <v>42</v>
      </c>
      <c r="B1793">
        <v>41</v>
      </c>
      <c r="C1793" t="s">
        <v>862</v>
      </c>
      <c r="D1793">
        <v>0</v>
      </c>
      <c r="E1793">
        <v>6</v>
      </c>
      <c r="F1793" t="s">
        <v>17</v>
      </c>
      <c r="G1793">
        <f>30-3</f>
        <v>27</v>
      </c>
      <c r="H1793" t="s">
        <v>36</v>
      </c>
      <c r="I1793">
        <v>100</v>
      </c>
      <c r="K1793">
        <f t="shared" si="162"/>
        <v>83</v>
      </c>
      <c r="L1793" t="str">
        <f t="shared" si="163"/>
        <v>MO-83</v>
      </c>
      <c r="M1793">
        <f t="shared" si="164"/>
        <v>6.0000000000000001E-3</v>
      </c>
      <c r="N1793">
        <f t="shared" si="165"/>
        <v>115.52453009332422</v>
      </c>
      <c r="O1793" t="str">
        <f t="shared" si="166"/>
        <v>MO-830.006</v>
      </c>
      <c r="P1793" t="str">
        <f t="shared" si="167"/>
        <v/>
      </c>
    </row>
    <row r="1794" spans="1:16" x14ac:dyDescent="0.25">
      <c r="A1794">
        <v>42</v>
      </c>
      <c r="B1794">
        <v>42</v>
      </c>
      <c r="C1794" t="s">
        <v>858</v>
      </c>
      <c r="D1794">
        <v>0</v>
      </c>
      <c r="E1794">
        <v>2.2999999999999998</v>
      </c>
      <c r="F1794" t="s">
        <v>11</v>
      </c>
      <c r="G1794">
        <v>0.4</v>
      </c>
      <c r="H1794" t="s">
        <v>36</v>
      </c>
      <c r="I1794">
        <v>100</v>
      </c>
      <c r="K1794">
        <f t="shared" ref="K1794:K1857" si="168">A1794+B1794</f>
        <v>84</v>
      </c>
      <c r="L1794" t="str">
        <f t="shared" ref="L1794:L1857" si="169">UPPER(SUBSTITUTE(C1794,K1794,""))&amp;"-"&amp;K1794&amp;IF(H1794="IT","M","")</f>
        <v>MO-84</v>
      </c>
      <c r="M1794">
        <f t="shared" ref="M1794:M1857" si="170">E1794*VLOOKUP(F1794,_TimeConvert,2,FALSE)</f>
        <v>2.2999999999999998</v>
      </c>
      <c r="N1794">
        <f t="shared" ref="N1794:N1857" si="171">LN(2)/M1794</f>
        <v>0.30136833937388929</v>
      </c>
      <c r="O1794" t="str">
        <f t="shared" ref="O1794:O1857" si="172">L1794&amp;M1794</f>
        <v>MO-842.3</v>
      </c>
      <c r="P1794" t="str">
        <f t="shared" ref="P1794:P1857" si="173">IF(AND(RIGHT(L1795,1)="M",M1794=M1795),"Delete","")</f>
        <v/>
      </c>
    </row>
    <row r="1795" spans="1:16" x14ac:dyDescent="0.25">
      <c r="A1795">
        <v>42</v>
      </c>
      <c r="B1795">
        <v>43</v>
      </c>
      <c r="C1795" t="s">
        <v>859</v>
      </c>
      <c r="D1795">
        <v>0</v>
      </c>
      <c r="E1795">
        <v>3.2</v>
      </c>
      <c r="F1795" t="s">
        <v>11</v>
      </c>
      <c r="G1795">
        <v>0.2</v>
      </c>
      <c r="H1795" t="s">
        <v>36</v>
      </c>
      <c r="I1795">
        <v>100</v>
      </c>
      <c r="K1795">
        <f t="shared" si="168"/>
        <v>85</v>
      </c>
      <c r="L1795" t="str">
        <f t="shared" si="169"/>
        <v>MO-85</v>
      </c>
      <c r="M1795">
        <f t="shared" si="170"/>
        <v>3.2</v>
      </c>
      <c r="N1795">
        <f t="shared" si="171"/>
        <v>0.21660849392498288</v>
      </c>
      <c r="O1795" t="str">
        <f t="shared" si="172"/>
        <v>MO-853.2</v>
      </c>
      <c r="P1795" t="str">
        <f t="shared" si="173"/>
        <v/>
      </c>
    </row>
    <row r="1796" spans="1:16" x14ac:dyDescent="0.25">
      <c r="A1796">
        <v>42</v>
      </c>
      <c r="B1796">
        <v>44</v>
      </c>
      <c r="C1796" t="s">
        <v>860</v>
      </c>
      <c r="D1796">
        <v>0</v>
      </c>
      <c r="E1796">
        <v>19.100000000000001</v>
      </c>
      <c r="F1796" t="s">
        <v>11</v>
      </c>
      <c r="G1796">
        <v>0.3</v>
      </c>
      <c r="H1796" t="s">
        <v>36</v>
      </c>
      <c r="I1796">
        <v>100</v>
      </c>
      <c r="K1796">
        <f t="shared" si="168"/>
        <v>86</v>
      </c>
      <c r="L1796" t="str">
        <f t="shared" si="169"/>
        <v>MO-86</v>
      </c>
      <c r="M1796">
        <f t="shared" si="170"/>
        <v>19.100000000000001</v>
      </c>
      <c r="N1796">
        <f t="shared" si="171"/>
        <v>3.6290428301567812E-2</v>
      </c>
      <c r="O1796" t="str">
        <f t="shared" si="172"/>
        <v>MO-8619.1</v>
      </c>
      <c r="P1796" t="str">
        <f t="shared" si="173"/>
        <v/>
      </c>
    </row>
    <row r="1797" spans="1:16" x14ac:dyDescent="0.25">
      <c r="A1797">
        <v>42</v>
      </c>
      <c r="B1797">
        <v>45</v>
      </c>
      <c r="C1797" t="s">
        <v>861</v>
      </c>
      <c r="D1797">
        <v>0</v>
      </c>
      <c r="E1797">
        <v>14.1</v>
      </c>
      <c r="F1797" t="s">
        <v>11</v>
      </c>
      <c r="G1797">
        <v>0.3</v>
      </c>
      <c r="H1797" t="s">
        <v>36</v>
      </c>
      <c r="I1797">
        <v>100</v>
      </c>
      <c r="K1797">
        <f t="shared" si="168"/>
        <v>87</v>
      </c>
      <c r="L1797" t="str">
        <f t="shared" si="169"/>
        <v>MO-87</v>
      </c>
      <c r="M1797">
        <f t="shared" si="170"/>
        <v>14.1</v>
      </c>
      <c r="N1797">
        <f t="shared" si="171"/>
        <v>4.9159374507797539E-2</v>
      </c>
      <c r="O1797" t="str">
        <f t="shared" si="172"/>
        <v>MO-8714.1</v>
      </c>
      <c r="P1797" t="str">
        <f t="shared" si="173"/>
        <v/>
      </c>
    </row>
    <row r="1798" spans="1:16" x14ac:dyDescent="0.25">
      <c r="A1798">
        <v>42</v>
      </c>
      <c r="B1798">
        <v>46</v>
      </c>
      <c r="C1798" t="s">
        <v>854</v>
      </c>
      <c r="D1798">
        <v>0</v>
      </c>
      <c r="E1798">
        <v>8</v>
      </c>
      <c r="F1798" t="s">
        <v>43</v>
      </c>
      <c r="G1798">
        <v>0.2</v>
      </c>
      <c r="H1798" t="s">
        <v>36</v>
      </c>
      <c r="I1798">
        <v>100</v>
      </c>
      <c r="K1798">
        <f t="shared" si="168"/>
        <v>88</v>
      </c>
      <c r="L1798" t="str">
        <f t="shared" si="169"/>
        <v>MO-88</v>
      </c>
      <c r="M1798">
        <f t="shared" si="170"/>
        <v>480</v>
      </c>
      <c r="N1798">
        <f t="shared" si="171"/>
        <v>1.4440566261665526E-3</v>
      </c>
      <c r="O1798" t="str">
        <f t="shared" si="172"/>
        <v>MO-88480</v>
      </c>
      <c r="P1798" t="str">
        <f t="shared" si="173"/>
        <v/>
      </c>
    </row>
    <row r="1799" spans="1:16" x14ac:dyDescent="0.25">
      <c r="A1799">
        <v>42</v>
      </c>
      <c r="B1799">
        <v>47</v>
      </c>
      <c r="C1799" t="s">
        <v>855</v>
      </c>
      <c r="D1799">
        <v>0</v>
      </c>
      <c r="E1799">
        <v>2.04</v>
      </c>
      <c r="F1799" t="s">
        <v>43</v>
      </c>
      <c r="G1799">
        <v>0.11</v>
      </c>
      <c r="H1799" t="s">
        <v>36</v>
      </c>
      <c r="I1799">
        <v>100</v>
      </c>
      <c r="K1799">
        <f t="shared" si="168"/>
        <v>89</v>
      </c>
      <c r="L1799" t="str">
        <f t="shared" si="169"/>
        <v>MO-89</v>
      </c>
      <c r="M1799">
        <f t="shared" si="170"/>
        <v>122.4</v>
      </c>
      <c r="N1799">
        <f t="shared" si="171"/>
        <v>5.6629671614374611E-3</v>
      </c>
      <c r="O1799" t="str">
        <f t="shared" si="172"/>
        <v>MO-89122.4</v>
      </c>
      <c r="P1799" t="str">
        <f t="shared" si="173"/>
        <v/>
      </c>
    </row>
    <row r="1800" spans="1:16" x14ac:dyDescent="0.25">
      <c r="A1800">
        <v>42</v>
      </c>
      <c r="B1800">
        <v>47</v>
      </c>
      <c r="C1800" t="s">
        <v>855</v>
      </c>
      <c r="D1800">
        <v>0.38750000000000001</v>
      </c>
      <c r="E1800">
        <v>190</v>
      </c>
      <c r="F1800" t="s">
        <v>17</v>
      </c>
      <c r="G1800">
        <v>15</v>
      </c>
      <c r="H1800" t="s">
        <v>77</v>
      </c>
      <c r="I1800">
        <v>100</v>
      </c>
      <c r="K1800">
        <f t="shared" si="168"/>
        <v>89</v>
      </c>
      <c r="L1800" t="str">
        <f t="shared" si="169"/>
        <v>MO-89M</v>
      </c>
      <c r="M1800">
        <f t="shared" si="170"/>
        <v>0.19</v>
      </c>
      <c r="N1800">
        <f t="shared" si="171"/>
        <v>3.6481430555786591</v>
      </c>
      <c r="O1800" t="str">
        <f t="shared" si="172"/>
        <v>MO-89M0.19</v>
      </c>
      <c r="P1800" t="str">
        <f t="shared" si="173"/>
        <v/>
      </c>
    </row>
    <row r="1801" spans="1:16" x14ac:dyDescent="0.25">
      <c r="A1801">
        <v>42</v>
      </c>
      <c r="B1801">
        <v>48</v>
      </c>
      <c r="C1801" t="s">
        <v>856</v>
      </c>
      <c r="D1801">
        <v>0</v>
      </c>
      <c r="E1801">
        <v>5.56</v>
      </c>
      <c r="F1801" t="s">
        <v>109</v>
      </c>
      <c r="G1801">
        <v>0.09</v>
      </c>
      <c r="H1801" t="s">
        <v>36</v>
      </c>
      <c r="I1801">
        <v>100</v>
      </c>
      <c r="K1801">
        <f t="shared" si="168"/>
        <v>90</v>
      </c>
      <c r="L1801" t="str">
        <f t="shared" si="169"/>
        <v>MO-90</v>
      </c>
      <c r="M1801">
        <f t="shared" si="170"/>
        <v>20016</v>
      </c>
      <c r="N1801">
        <f t="shared" si="171"/>
        <v>3.4629655303754263E-5</v>
      </c>
      <c r="O1801" t="str">
        <f t="shared" si="172"/>
        <v>MO-9020016</v>
      </c>
      <c r="P1801" t="str">
        <f t="shared" si="173"/>
        <v/>
      </c>
    </row>
    <row r="1802" spans="1:16" x14ac:dyDescent="0.25">
      <c r="A1802">
        <v>42</v>
      </c>
      <c r="B1802">
        <v>49</v>
      </c>
      <c r="C1802" t="s">
        <v>857</v>
      </c>
      <c r="D1802">
        <v>0</v>
      </c>
      <c r="E1802">
        <v>15.49</v>
      </c>
      <c r="F1802" t="s">
        <v>43</v>
      </c>
      <c r="G1802">
        <v>0.01</v>
      </c>
      <c r="H1802" t="s">
        <v>36</v>
      </c>
      <c r="I1802">
        <v>100</v>
      </c>
      <c r="K1802">
        <f t="shared" si="168"/>
        <v>91</v>
      </c>
      <c r="L1802" t="str">
        <f t="shared" si="169"/>
        <v>MO-91</v>
      </c>
      <c r="M1802">
        <f t="shared" si="170"/>
        <v>929.4</v>
      </c>
      <c r="N1802">
        <f t="shared" si="171"/>
        <v>7.4580071073805177E-4</v>
      </c>
      <c r="O1802" t="str">
        <f t="shared" si="172"/>
        <v>MO-91929.4</v>
      </c>
      <c r="P1802" t="str">
        <f t="shared" si="173"/>
        <v/>
      </c>
    </row>
    <row r="1803" spans="1:16" x14ac:dyDescent="0.25">
      <c r="A1803">
        <v>42</v>
      </c>
      <c r="B1803">
        <v>49</v>
      </c>
      <c r="C1803" t="s">
        <v>857</v>
      </c>
      <c r="D1803">
        <v>0.65300999999999998</v>
      </c>
      <c r="E1803">
        <v>65</v>
      </c>
      <c r="F1803" t="s">
        <v>11</v>
      </c>
      <c r="G1803">
        <v>0.7</v>
      </c>
      <c r="H1803" t="s">
        <v>77</v>
      </c>
      <c r="I1803">
        <v>50</v>
      </c>
      <c r="J1803">
        <v>1.6</v>
      </c>
      <c r="K1803">
        <f t="shared" si="168"/>
        <v>91</v>
      </c>
      <c r="L1803" t="str">
        <f t="shared" si="169"/>
        <v>MO-91M</v>
      </c>
      <c r="M1803">
        <f t="shared" si="170"/>
        <v>65</v>
      </c>
      <c r="N1803">
        <f t="shared" si="171"/>
        <v>1.0663802777845312E-2</v>
      </c>
      <c r="O1803" t="str">
        <f t="shared" si="172"/>
        <v>MO-91M65</v>
      </c>
      <c r="P1803" t="str">
        <f t="shared" si="173"/>
        <v/>
      </c>
    </row>
    <row r="1804" spans="1:16" x14ac:dyDescent="0.25">
      <c r="A1804">
        <v>42</v>
      </c>
      <c r="B1804">
        <v>51</v>
      </c>
      <c r="C1804" t="s">
        <v>853</v>
      </c>
      <c r="D1804">
        <v>0</v>
      </c>
      <c r="E1804">
        <v>4000</v>
      </c>
      <c r="F1804" t="s">
        <v>14</v>
      </c>
      <c r="G1804">
        <v>800</v>
      </c>
      <c r="H1804" t="s">
        <v>26</v>
      </c>
      <c r="I1804">
        <v>100</v>
      </c>
      <c r="K1804">
        <f t="shared" si="168"/>
        <v>93</v>
      </c>
      <c r="L1804" t="str">
        <f t="shared" si="169"/>
        <v>MO-93</v>
      </c>
      <c r="M1804">
        <f t="shared" si="170"/>
        <v>126230400000</v>
      </c>
      <c r="N1804">
        <f t="shared" si="171"/>
        <v>5.4911271814075315E-12</v>
      </c>
      <c r="O1804" t="str">
        <f t="shared" si="172"/>
        <v>MO-93126230400000</v>
      </c>
      <c r="P1804" t="str">
        <f t="shared" si="173"/>
        <v/>
      </c>
    </row>
    <row r="1805" spans="1:16" x14ac:dyDescent="0.25">
      <c r="A1805">
        <v>42</v>
      </c>
      <c r="B1805">
        <v>51</v>
      </c>
      <c r="C1805" t="s">
        <v>853</v>
      </c>
      <c r="D1805">
        <v>2.4249499999999999</v>
      </c>
      <c r="E1805">
        <v>6.85</v>
      </c>
      <c r="F1805" t="s">
        <v>25</v>
      </c>
      <c r="G1805">
        <v>7.0000000000000007E-2</v>
      </c>
      <c r="H1805" t="s">
        <v>77</v>
      </c>
      <c r="I1805">
        <v>99.88</v>
      </c>
      <c r="J1805">
        <v>0.01</v>
      </c>
      <c r="K1805">
        <f t="shared" si="168"/>
        <v>93</v>
      </c>
      <c r="L1805" t="str">
        <f t="shared" si="169"/>
        <v>MO-93M</v>
      </c>
      <c r="M1805">
        <f t="shared" si="170"/>
        <v>591840</v>
      </c>
      <c r="N1805">
        <f t="shared" si="171"/>
        <v>1.1711732572315917E-6</v>
      </c>
      <c r="O1805" t="str">
        <f t="shared" si="172"/>
        <v>MO-93M591840</v>
      </c>
      <c r="P1805" t="str">
        <f t="shared" si="173"/>
        <v/>
      </c>
    </row>
    <row r="1806" spans="1:16" x14ac:dyDescent="0.25">
      <c r="A1806">
        <v>42</v>
      </c>
      <c r="B1806">
        <v>57</v>
      </c>
      <c r="C1806" t="s">
        <v>849</v>
      </c>
      <c r="D1806">
        <v>0</v>
      </c>
      <c r="E1806">
        <v>65.936000000000007</v>
      </c>
      <c r="F1806" t="s">
        <v>109</v>
      </c>
      <c r="G1806">
        <v>8.9999999999999993E-3</v>
      </c>
      <c r="H1806" t="s">
        <v>12</v>
      </c>
      <c r="I1806">
        <v>100</v>
      </c>
      <c r="K1806">
        <f t="shared" si="168"/>
        <v>99</v>
      </c>
      <c r="L1806" t="str">
        <f t="shared" si="169"/>
        <v>MO-99</v>
      </c>
      <c r="M1806">
        <f t="shared" si="170"/>
        <v>237369.60000000003</v>
      </c>
      <c r="N1806">
        <f t="shared" si="171"/>
        <v>2.9201177427941285E-6</v>
      </c>
      <c r="O1806" t="str">
        <f t="shared" si="172"/>
        <v>MO-99237369.6</v>
      </c>
      <c r="P1806" t="str">
        <f t="shared" si="173"/>
        <v/>
      </c>
    </row>
    <row r="1807" spans="1:16" x14ac:dyDescent="0.25">
      <c r="A1807">
        <v>109</v>
      </c>
      <c r="B1807">
        <v>157</v>
      </c>
      <c r="C1807" t="s">
        <v>2867</v>
      </c>
      <c r="D1807">
        <v>0</v>
      </c>
      <c r="E1807">
        <v>2.1</v>
      </c>
      <c r="F1807" t="s">
        <v>17</v>
      </c>
      <c r="G1807">
        <v>0.7</v>
      </c>
      <c r="H1807" t="s">
        <v>27</v>
      </c>
      <c r="I1807">
        <v>75</v>
      </c>
      <c r="K1807">
        <f t="shared" si="168"/>
        <v>266</v>
      </c>
      <c r="L1807" t="str">
        <f t="shared" si="169"/>
        <v>MT-266</v>
      </c>
      <c r="M1807">
        <f t="shared" si="170"/>
        <v>2.1000000000000003E-3</v>
      </c>
      <c r="N1807">
        <f t="shared" si="171"/>
        <v>330.07008598092625</v>
      </c>
      <c r="O1807" t="str">
        <f t="shared" si="172"/>
        <v>MT-2660.0021</v>
      </c>
      <c r="P1807" t="str">
        <f t="shared" si="173"/>
        <v/>
      </c>
    </row>
    <row r="1808" spans="1:16" x14ac:dyDescent="0.25">
      <c r="A1808">
        <v>109</v>
      </c>
      <c r="B1808">
        <v>159</v>
      </c>
      <c r="C1808" t="s">
        <v>2868</v>
      </c>
      <c r="D1808">
        <v>0</v>
      </c>
      <c r="E1808">
        <v>21</v>
      </c>
      <c r="F1808" t="s">
        <v>17</v>
      </c>
      <c r="G1808">
        <f>8-5</f>
        <v>3</v>
      </c>
      <c r="H1808" t="s">
        <v>27</v>
      </c>
      <c r="I1808">
        <v>100</v>
      </c>
      <c r="K1808">
        <f t="shared" si="168"/>
        <v>268</v>
      </c>
      <c r="L1808" t="str">
        <f t="shared" si="169"/>
        <v>MT-268</v>
      </c>
      <c r="M1808">
        <f t="shared" si="170"/>
        <v>2.1000000000000001E-2</v>
      </c>
      <c r="N1808">
        <f t="shared" si="171"/>
        <v>33.007008598092632</v>
      </c>
      <c r="O1808" t="str">
        <f t="shared" si="172"/>
        <v>MT-2680.021</v>
      </c>
      <c r="P1808" t="str">
        <f t="shared" si="173"/>
        <v/>
      </c>
    </row>
    <row r="1809" spans="1:16" x14ac:dyDescent="0.25">
      <c r="A1809">
        <v>109</v>
      </c>
      <c r="B1809">
        <v>161</v>
      </c>
      <c r="C1809" t="s">
        <v>2864</v>
      </c>
      <c r="D1809">
        <v>0</v>
      </c>
      <c r="E1809">
        <v>0.48</v>
      </c>
      <c r="F1809" t="s">
        <v>11</v>
      </c>
      <c r="G1809">
        <f>0.66-0.18</f>
        <v>0.48000000000000004</v>
      </c>
      <c r="H1809" t="s">
        <v>27</v>
      </c>
      <c r="I1809">
        <v>100</v>
      </c>
      <c r="K1809">
        <f t="shared" si="168"/>
        <v>270</v>
      </c>
      <c r="L1809" t="str">
        <f t="shared" si="169"/>
        <v>MT-270</v>
      </c>
      <c r="M1809">
        <f t="shared" si="170"/>
        <v>0.48</v>
      </c>
      <c r="N1809">
        <f t="shared" si="171"/>
        <v>1.4440566261665528</v>
      </c>
      <c r="O1809" t="str">
        <f t="shared" si="172"/>
        <v>MT-2700.48</v>
      </c>
      <c r="P1809" t="str">
        <f t="shared" si="173"/>
        <v/>
      </c>
    </row>
    <row r="1810" spans="1:16" x14ac:dyDescent="0.25">
      <c r="A1810">
        <v>109</v>
      </c>
      <c r="B1810">
        <v>165</v>
      </c>
      <c r="C1810" t="s">
        <v>2866</v>
      </c>
      <c r="D1810">
        <v>0</v>
      </c>
      <c r="E1810">
        <v>0.44</v>
      </c>
      <c r="F1810" t="s">
        <v>11</v>
      </c>
      <c r="G1810">
        <f>0.81-0.17</f>
        <v>0.64</v>
      </c>
      <c r="H1810" t="s">
        <v>27</v>
      </c>
      <c r="I1810">
        <v>100</v>
      </c>
      <c r="K1810">
        <f t="shared" si="168"/>
        <v>274</v>
      </c>
      <c r="L1810" t="str">
        <f t="shared" si="169"/>
        <v>MT-274</v>
      </c>
      <c r="M1810">
        <f t="shared" si="170"/>
        <v>0.44</v>
      </c>
      <c r="N1810">
        <f t="shared" si="171"/>
        <v>1.575334501272603</v>
      </c>
      <c r="O1810" t="str">
        <f t="shared" si="172"/>
        <v>MT-2740.44</v>
      </c>
      <c r="P1810" t="str">
        <f t="shared" si="173"/>
        <v/>
      </c>
    </row>
    <row r="1811" spans="1:16" x14ac:dyDescent="0.25">
      <c r="A1811">
        <v>109</v>
      </c>
      <c r="B1811">
        <v>166</v>
      </c>
      <c r="C1811" t="s">
        <v>2865</v>
      </c>
      <c r="D1811">
        <v>0</v>
      </c>
      <c r="E1811">
        <v>20</v>
      </c>
      <c r="F1811" t="s">
        <v>17</v>
      </c>
      <c r="G1811">
        <f>24-7</f>
        <v>17</v>
      </c>
      <c r="H1811" t="s">
        <v>27</v>
      </c>
      <c r="I1811">
        <v>100</v>
      </c>
      <c r="K1811">
        <f t="shared" si="168"/>
        <v>275</v>
      </c>
      <c r="L1811" t="str">
        <f t="shared" si="169"/>
        <v>MT-275</v>
      </c>
      <c r="M1811">
        <f t="shared" si="170"/>
        <v>0.02</v>
      </c>
      <c r="N1811">
        <f t="shared" si="171"/>
        <v>34.657359027997266</v>
      </c>
      <c r="O1811" t="str">
        <f t="shared" si="172"/>
        <v>MT-2750.02</v>
      </c>
      <c r="P1811" t="str">
        <f t="shared" si="173"/>
        <v/>
      </c>
    </row>
    <row r="1812" spans="1:16" x14ac:dyDescent="0.25">
      <c r="A1812">
        <v>109</v>
      </c>
      <c r="B1812">
        <v>167</v>
      </c>
      <c r="C1812" t="s">
        <v>2862</v>
      </c>
      <c r="D1812">
        <v>0</v>
      </c>
      <c r="E1812">
        <v>0.62</v>
      </c>
      <c r="F1812" t="s">
        <v>11</v>
      </c>
      <c r="G1812">
        <v>0.08</v>
      </c>
      <c r="H1812" t="s">
        <v>27</v>
      </c>
      <c r="I1812">
        <v>100</v>
      </c>
      <c r="K1812">
        <f t="shared" si="168"/>
        <v>276</v>
      </c>
      <c r="L1812" t="str">
        <f t="shared" si="169"/>
        <v>MT-276</v>
      </c>
      <c r="M1812">
        <f t="shared" si="170"/>
        <v>0.62</v>
      </c>
      <c r="N1812">
        <f t="shared" si="171"/>
        <v>1.1179793234837827</v>
      </c>
      <c r="O1812" t="str">
        <f t="shared" si="172"/>
        <v>MT-2760.62</v>
      </c>
      <c r="P1812" t="str">
        <f t="shared" si="173"/>
        <v/>
      </c>
    </row>
    <row r="1813" spans="1:16" x14ac:dyDescent="0.25">
      <c r="A1813">
        <v>109</v>
      </c>
      <c r="B1813">
        <v>167</v>
      </c>
      <c r="C1813" t="s">
        <v>2862</v>
      </c>
      <c r="D1813" t="s">
        <v>70</v>
      </c>
      <c r="E1813">
        <v>4</v>
      </c>
      <c r="F1813" t="s">
        <v>11</v>
      </c>
      <c r="G1813">
        <f>5-1</f>
        <v>4</v>
      </c>
      <c r="H1813" t="s">
        <v>27</v>
      </c>
      <c r="I1813">
        <v>100</v>
      </c>
      <c r="K1813">
        <f t="shared" si="168"/>
        <v>276</v>
      </c>
      <c r="L1813" t="str">
        <f t="shared" si="169"/>
        <v>MT-276</v>
      </c>
      <c r="M1813">
        <f t="shared" si="170"/>
        <v>4</v>
      </c>
      <c r="N1813">
        <f t="shared" si="171"/>
        <v>0.17328679513998632</v>
      </c>
      <c r="O1813" t="str">
        <f t="shared" si="172"/>
        <v>MT-2764</v>
      </c>
      <c r="P1813" t="str">
        <f t="shared" si="173"/>
        <v/>
      </c>
    </row>
    <row r="1814" spans="1:16" x14ac:dyDescent="0.25">
      <c r="A1814">
        <v>109</v>
      </c>
      <c r="B1814">
        <v>168</v>
      </c>
      <c r="C1814" t="s">
        <v>2861</v>
      </c>
      <c r="D1814">
        <v>0</v>
      </c>
      <c r="E1814">
        <v>3.9</v>
      </c>
      <c r="F1814" t="s">
        <v>17</v>
      </c>
      <c r="G1814">
        <f>3.6-1.3</f>
        <v>2.2999999999999998</v>
      </c>
      <c r="H1814" t="s">
        <v>2525</v>
      </c>
      <c r="I1814">
        <v>100</v>
      </c>
      <c r="K1814">
        <f t="shared" si="168"/>
        <v>277</v>
      </c>
      <c r="L1814" t="str">
        <f t="shared" si="169"/>
        <v>MT-277</v>
      </c>
      <c r="M1814">
        <f t="shared" si="170"/>
        <v>3.8999999999999998E-3</v>
      </c>
      <c r="N1814">
        <f t="shared" si="171"/>
        <v>177.73004629742186</v>
      </c>
      <c r="O1814" t="str">
        <f t="shared" si="172"/>
        <v>MT-2770.0039</v>
      </c>
      <c r="P1814" t="str">
        <f t="shared" si="173"/>
        <v/>
      </c>
    </row>
    <row r="1815" spans="1:16" x14ac:dyDescent="0.25">
      <c r="A1815">
        <v>109</v>
      </c>
      <c r="B1815">
        <v>169</v>
      </c>
      <c r="C1815" t="s">
        <v>2863</v>
      </c>
      <c r="D1815">
        <v>0</v>
      </c>
      <c r="E1815">
        <v>4.5</v>
      </c>
      <c r="F1815" t="s">
        <v>11</v>
      </c>
      <c r="G1815">
        <f>3.5-1.3</f>
        <v>2.2000000000000002</v>
      </c>
      <c r="H1815" t="s">
        <v>27</v>
      </c>
      <c r="I1815">
        <v>100</v>
      </c>
      <c r="K1815">
        <f t="shared" si="168"/>
        <v>278</v>
      </c>
      <c r="L1815" t="str">
        <f t="shared" si="169"/>
        <v>MT-278</v>
      </c>
      <c r="M1815">
        <f t="shared" si="170"/>
        <v>4.5</v>
      </c>
      <c r="N1815">
        <f t="shared" si="171"/>
        <v>0.15403270679109896</v>
      </c>
      <c r="O1815" t="str">
        <f t="shared" si="172"/>
        <v>MT-2784.5</v>
      </c>
      <c r="P1815" t="str">
        <f t="shared" si="173"/>
        <v/>
      </c>
    </row>
    <row r="1816" spans="1:16" x14ac:dyDescent="0.25">
      <c r="A1816">
        <v>0</v>
      </c>
      <c r="B1816">
        <v>1</v>
      </c>
      <c r="C1816" t="s">
        <v>10</v>
      </c>
      <c r="D1816">
        <v>0</v>
      </c>
      <c r="E1816">
        <v>608.9</v>
      </c>
      <c r="F1816" t="s">
        <v>11</v>
      </c>
      <c r="G1816">
        <v>0.3</v>
      </c>
      <c r="H1816" t="s">
        <v>12</v>
      </c>
      <c r="I1816">
        <v>100</v>
      </c>
      <c r="K1816">
        <f t="shared" si="168"/>
        <v>1</v>
      </c>
      <c r="L1816" t="str">
        <f t="shared" si="169"/>
        <v>N-1</v>
      </c>
      <c r="M1816">
        <f t="shared" si="170"/>
        <v>608.9</v>
      </c>
      <c r="N1816">
        <f t="shared" si="171"/>
        <v>1.1383596330431028E-3</v>
      </c>
      <c r="O1816" t="str">
        <f t="shared" si="172"/>
        <v>N-1608.9</v>
      </c>
      <c r="P1816" t="str">
        <f t="shared" si="173"/>
        <v/>
      </c>
    </row>
    <row r="1817" spans="1:16" x14ac:dyDescent="0.25">
      <c r="A1817">
        <v>7</v>
      </c>
      <c r="B1817">
        <v>5</v>
      </c>
      <c r="C1817" t="s">
        <v>60</v>
      </c>
      <c r="D1817">
        <v>0</v>
      </c>
      <c r="E1817">
        <v>10.996</v>
      </c>
      <c r="F1817" t="s">
        <v>17</v>
      </c>
      <c r="G1817">
        <v>1.4999999999999999E-2</v>
      </c>
      <c r="H1817" t="s">
        <v>36</v>
      </c>
      <c r="I1817">
        <v>100</v>
      </c>
      <c r="K1817">
        <f t="shared" si="168"/>
        <v>12</v>
      </c>
      <c r="L1817" t="str">
        <f t="shared" si="169"/>
        <v>N-12</v>
      </c>
      <c r="M1817">
        <f t="shared" si="170"/>
        <v>1.0996000000000001E-2</v>
      </c>
      <c r="N1817">
        <f t="shared" si="171"/>
        <v>63.036302342665081</v>
      </c>
      <c r="O1817" t="str">
        <f t="shared" si="172"/>
        <v>N-120.010996</v>
      </c>
      <c r="P1817" t="str">
        <f t="shared" si="173"/>
        <v/>
      </c>
    </row>
    <row r="1818" spans="1:16" x14ac:dyDescent="0.25">
      <c r="A1818">
        <v>7</v>
      </c>
      <c r="B1818">
        <v>6</v>
      </c>
      <c r="C1818" t="s">
        <v>61</v>
      </c>
      <c r="D1818">
        <v>0</v>
      </c>
      <c r="E1818">
        <v>9.9670000000000005</v>
      </c>
      <c r="F1818" t="s">
        <v>43</v>
      </c>
      <c r="G1818">
        <v>4.0000000000000001E-3</v>
      </c>
      <c r="H1818" t="s">
        <v>36</v>
      </c>
      <c r="I1818">
        <v>100</v>
      </c>
      <c r="K1818">
        <f t="shared" si="168"/>
        <v>13</v>
      </c>
      <c r="L1818" t="str">
        <f t="shared" si="169"/>
        <v>N-13</v>
      </c>
      <c r="M1818">
        <f t="shared" si="170"/>
        <v>598.02</v>
      </c>
      <c r="N1818">
        <f t="shared" si="171"/>
        <v>1.159070232701156E-3</v>
      </c>
      <c r="O1818" t="str">
        <f t="shared" si="172"/>
        <v>N-13598.02</v>
      </c>
      <c r="P1818" t="str">
        <f t="shared" si="173"/>
        <v/>
      </c>
    </row>
    <row r="1819" spans="1:16" x14ac:dyDescent="0.25">
      <c r="A1819">
        <v>7</v>
      </c>
      <c r="B1819">
        <v>9</v>
      </c>
      <c r="C1819" t="s">
        <v>62</v>
      </c>
      <c r="D1819">
        <v>0</v>
      </c>
      <c r="E1819">
        <v>7.13</v>
      </c>
      <c r="F1819" t="s">
        <v>11</v>
      </c>
      <c r="G1819">
        <v>0.01</v>
      </c>
      <c r="H1819" t="s">
        <v>12</v>
      </c>
      <c r="I1819">
        <v>100</v>
      </c>
      <c r="K1819">
        <f t="shared" si="168"/>
        <v>16</v>
      </c>
      <c r="L1819" t="str">
        <f t="shared" si="169"/>
        <v>N-16</v>
      </c>
      <c r="M1819">
        <f t="shared" si="170"/>
        <v>7.13</v>
      </c>
      <c r="N1819">
        <f t="shared" si="171"/>
        <v>9.7215593346415885E-2</v>
      </c>
      <c r="O1819" t="str">
        <f t="shared" si="172"/>
        <v>N-167.13</v>
      </c>
      <c r="P1819" t="str">
        <f t="shared" si="173"/>
        <v/>
      </c>
    </row>
    <row r="1820" spans="1:16" x14ac:dyDescent="0.25">
      <c r="A1820">
        <v>7</v>
      </c>
      <c r="B1820">
        <v>10</v>
      </c>
      <c r="C1820" t="s">
        <v>57</v>
      </c>
      <c r="D1820">
        <v>0</v>
      </c>
      <c r="E1820">
        <v>4.1710000000000003</v>
      </c>
      <c r="F1820" t="s">
        <v>11</v>
      </c>
      <c r="G1820">
        <v>3.0000000000000001E-3</v>
      </c>
      <c r="H1820" t="s">
        <v>12</v>
      </c>
      <c r="I1820">
        <v>100</v>
      </c>
      <c r="K1820">
        <f t="shared" si="168"/>
        <v>17</v>
      </c>
      <c r="L1820" t="str">
        <f t="shared" si="169"/>
        <v>N-17</v>
      </c>
      <c r="M1820">
        <f t="shared" si="170"/>
        <v>4.1710000000000003</v>
      </c>
      <c r="N1820">
        <f t="shared" si="171"/>
        <v>0.16618249354110412</v>
      </c>
      <c r="O1820" t="str">
        <f t="shared" si="172"/>
        <v>N-174.171</v>
      </c>
      <c r="P1820" t="str">
        <f t="shared" si="173"/>
        <v/>
      </c>
    </row>
    <row r="1821" spans="1:16" x14ac:dyDescent="0.25">
      <c r="A1821">
        <v>7</v>
      </c>
      <c r="B1821">
        <v>11</v>
      </c>
      <c r="C1821" t="s">
        <v>56</v>
      </c>
      <c r="D1821">
        <v>0</v>
      </c>
      <c r="E1821">
        <v>619</v>
      </c>
      <c r="F1821" t="s">
        <v>17</v>
      </c>
      <c r="G1821">
        <v>2</v>
      </c>
      <c r="H1821" t="s">
        <v>12</v>
      </c>
      <c r="I1821">
        <v>100</v>
      </c>
      <c r="K1821">
        <f t="shared" si="168"/>
        <v>18</v>
      </c>
      <c r="L1821" t="str">
        <f t="shared" si="169"/>
        <v>N-18</v>
      </c>
      <c r="M1821">
        <f t="shared" si="170"/>
        <v>0.61899999999999999</v>
      </c>
      <c r="N1821">
        <f t="shared" si="171"/>
        <v>1.1197854290144511</v>
      </c>
      <c r="O1821" t="str">
        <f t="shared" si="172"/>
        <v>N-180.619</v>
      </c>
      <c r="P1821" t="str">
        <f t="shared" si="173"/>
        <v/>
      </c>
    </row>
    <row r="1822" spans="1:16" x14ac:dyDescent="0.25">
      <c r="A1822">
        <v>7</v>
      </c>
      <c r="B1822">
        <v>12</v>
      </c>
      <c r="C1822" t="s">
        <v>59</v>
      </c>
      <c r="D1822">
        <v>0</v>
      </c>
      <c r="E1822">
        <v>336</v>
      </c>
      <c r="F1822" t="s">
        <v>17</v>
      </c>
      <c r="G1822">
        <v>3</v>
      </c>
      <c r="H1822" t="s">
        <v>12</v>
      </c>
      <c r="I1822">
        <v>100</v>
      </c>
      <c r="K1822">
        <f t="shared" si="168"/>
        <v>19</v>
      </c>
      <c r="L1822" t="str">
        <f t="shared" si="169"/>
        <v>N-19</v>
      </c>
      <c r="M1822">
        <f t="shared" si="170"/>
        <v>0.33600000000000002</v>
      </c>
      <c r="N1822">
        <f t="shared" si="171"/>
        <v>2.0629380373807895</v>
      </c>
      <c r="O1822" t="str">
        <f t="shared" si="172"/>
        <v>N-190.336</v>
      </c>
      <c r="P1822" t="str">
        <f t="shared" si="173"/>
        <v/>
      </c>
    </row>
    <row r="1823" spans="1:16" x14ac:dyDescent="0.25">
      <c r="A1823">
        <v>7</v>
      </c>
      <c r="B1823">
        <v>13</v>
      </c>
      <c r="C1823" t="s">
        <v>58</v>
      </c>
      <c r="D1823">
        <v>0</v>
      </c>
      <c r="E1823">
        <v>136</v>
      </c>
      <c r="F1823" t="s">
        <v>17</v>
      </c>
      <c r="G1823">
        <v>3</v>
      </c>
      <c r="H1823" t="s">
        <v>12</v>
      </c>
      <c r="I1823">
        <v>100</v>
      </c>
      <c r="K1823">
        <f t="shared" si="168"/>
        <v>20</v>
      </c>
      <c r="L1823" t="str">
        <f t="shared" si="169"/>
        <v>N-20</v>
      </c>
      <c r="M1823">
        <f t="shared" si="170"/>
        <v>0.13600000000000001</v>
      </c>
      <c r="N1823">
        <f t="shared" si="171"/>
        <v>5.0966704452937153</v>
      </c>
      <c r="O1823" t="str">
        <f t="shared" si="172"/>
        <v>N-200.136</v>
      </c>
      <c r="P1823" t="str">
        <f t="shared" si="173"/>
        <v/>
      </c>
    </row>
    <row r="1824" spans="1:16" x14ac:dyDescent="0.25">
      <c r="A1824">
        <v>7</v>
      </c>
      <c r="B1824">
        <v>14</v>
      </c>
      <c r="C1824" t="s">
        <v>53</v>
      </c>
      <c r="D1824">
        <v>0</v>
      </c>
      <c r="E1824">
        <v>85.3</v>
      </c>
      <c r="F1824" t="s">
        <v>17</v>
      </c>
      <c r="G1824">
        <v>4.5</v>
      </c>
      <c r="H1824" t="s">
        <v>12</v>
      </c>
      <c r="I1824">
        <v>100</v>
      </c>
      <c r="K1824">
        <f t="shared" si="168"/>
        <v>21</v>
      </c>
      <c r="L1824" t="str">
        <f t="shared" si="169"/>
        <v>N-21</v>
      </c>
      <c r="M1824">
        <f t="shared" si="170"/>
        <v>8.5300000000000001E-2</v>
      </c>
      <c r="N1824">
        <f t="shared" si="171"/>
        <v>8.1259927381001784</v>
      </c>
      <c r="O1824" t="str">
        <f t="shared" si="172"/>
        <v>N-210.0853</v>
      </c>
      <c r="P1824" t="str">
        <f t="shared" si="173"/>
        <v/>
      </c>
    </row>
    <row r="1825" spans="1:16" x14ac:dyDescent="0.25">
      <c r="A1825">
        <v>7</v>
      </c>
      <c r="B1825">
        <v>15</v>
      </c>
      <c r="C1825" t="s">
        <v>52</v>
      </c>
      <c r="D1825">
        <v>0</v>
      </c>
      <c r="E1825">
        <v>20.9</v>
      </c>
      <c r="F1825" t="s">
        <v>17</v>
      </c>
      <c r="G1825">
        <v>2.1</v>
      </c>
      <c r="H1825" t="s">
        <v>12</v>
      </c>
      <c r="I1825">
        <v>100</v>
      </c>
      <c r="K1825">
        <f t="shared" si="168"/>
        <v>22</v>
      </c>
      <c r="L1825" t="str">
        <f t="shared" si="169"/>
        <v>N-22</v>
      </c>
      <c r="M1825">
        <f t="shared" si="170"/>
        <v>2.0899999999999998E-2</v>
      </c>
      <c r="N1825">
        <f t="shared" si="171"/>
        <v>33.164936868896909</v>
      </c>
      <c r="O1825" t="str">
        <f t="shared" si="172"/>
        <v>N-220.0209</v>
      </c>
      <c r="P1825" t="str">
        <f t="shared" si="173"/>
        <v/>
      </c>
    </row>
    <row r="1826" spans="1:16" x14ac:dyDescent="0.25">
      <c r="A1826">
        <v>7</v>
      </c>
      <c r="B1826">
        <v>16</v>
      </c>
      <c r="C1826" t="s">
        <v>55</v>
      </c>
      <c r="D1826">
        <v>0</v>
      </c>
      <c r="E1826">
        <v>14.1</v>
      </c>
      <c r="F1826" t="s">
        <v>17</v>
      </c>
      <c r="G1826">
        <f>1.2-1.5</f>
        <v>-0.30000000000000004</v>
      </c>
      <c r="H1826" t="s">
        <v>12</v>
      </c>
      <c r="I1826">
        <v>100</v>
      </c>
      <c r="K1826">
        <f t="shared" si="168"/>
        <v>23</v>
      </c>
      <c r="L1826" t="str">
        <f t="shared" si="169"/>
        <v>N-23</v>
      </c>
      <c r="M1826">
        <f t="shared" si="170"/>
        <v>1.41E-2</v>
      </c>
      <c r="N1826">
        <f t="shared" si="171"/>
        <v>49.159374507797537</v>
      </c>
      <c r="O1826" t="str">
        <f t="shared" si="172"/>
        <v>N-230.0141</v>
      </c>
      <c r="P1826" t="str">
        <f t="shared" si="173"/>
        <v/>
      </c>
    </row>
    <row r="1827" spans="1:16" x14ac:dyDescent="0.25">
      <c r="A1827">
        <v>11</v>
      </c>
      <c r="B1827">
        <v>9</v>
      </c>
      <c r="C1827" t="s">
        <v>99</v>
      </c>
      <c r="D1827">
        <v>0</v>
      </c>
      <c r="E1827">
        <v>448</v>
      </c>
      <c r="F1827" t="s">
        <v>17</v>
      </c>
      <c r="G1827">
        <v>2</v>
      </c>
      <c r="H1827" t="s">
        <v>36</v>
      </c>
      <c r="I1827">
        <v>100</v>
      </c>
      <c r="K1827">
        <f t="shared" si="168"/>
        <v>20</v>
      </c>
      <c r="L1827" t="str">
        <f t="shared" si="169"/>
        <v>NA-20</v>
      </c>
      <c r="M1827">
        <f t="shared" si="170"/>
        <v>0.44800000000000001</v>
      </c>
      <c r="N1827">
        <f t="shared" si="171"/>
        <v>1.547203528035592</v>
      </c>
      <c r="O1827" t="str">
        <f t="shared" si="172"/>
        <v>NA-200.448</v>
      </c>
      <c r="P1827" t="str">
        <f t="shared" si="173"/>
        <v/>
      </c>
    </row>
    <row r="1828" spans="1:16" x14ac:dyDescent="0.25">
      <c r="A1828">
        <v>11</v>
      </c>
      <c r="B1828">
        <v>10</v>
      </c>
      <c r="C1828" t="s">
        <v>105</v>
      </c>
      <c r="D1828">
        <v>0</v>
      </c>
      <c r="E1828">
        <v>22.454799999999999</v>
      </c>
      <c r="F1828" t="s">
        <v>11</v>
      </c>
      <c r="G1828">
        <v>5.3E-3</v>
      </c>
      <c r="H1828" t="s">
        <v>36</v>
      </c>
      <c r="I1828">
        <v>100</v>
      </c>
      <c r="K1828">
        <f t="shared" si="168"/>
        <v>21</v>
      </c>
      <c r="L1828" t="str">
        <f t="shared" si="169"/>
        <v>NA-21</v>
      </c>
      <c r="M1828">
        <f t="shared" si="170"/>
        <v>22.454799999999999</v>
      </c>
      <c r="N1828">
        <f t="shared" si="171"/>
        <v>3.0868552851058363E-2</v>
      </c>
      <c r="O1828" t="str">
        <f t="shared" si="172"/>
        <v>NA-2122.4548</v>
      </c>
      <c r="P1828" t="str">
        <f t="shared" si="173"/>
        <v/>
      </c>
    </row>
    <row r="1829" spans="1:16" x14ac:dyDescent="0.25">
      <c r="A1829">
        <v>11</v>
      </c>
      <c r="B1829">
        <v>11</v>
      </c>
      <c r="C1829" t="s">
        <v>106</v>
      </c>
      <c r="D1829">
        <v>0</v>
      </c>
      <c r="E1829">
        <v>2.6019000000000001</v>
      </c>
      <c r="F1829" t="s">
        <v>14</v>
      </c>
      <c r="G1829">
        <v>5.0000000000000001E-4</v>
      </c>
      <c r="H1829" t="s">
        <v>36</v>
      </c>
      <c r="I1829">
        <v>100</v>
      </c>
      <c r="K1829">
        <f t="shared" si="168"/>
        <v>22</v>
      </c>
      <c r="L1829" t="str">
        <f t="shared" si="169"/>
        <v>NA-22</v>
      </c>
      <c r="M1829">
        <f t="shared" si="170"/>
        <v>82109719.439999998</v>
      </c>
      <c r="N1829">
        <f t="shared" si="171"/>
        <v>8.4417190228794834E-9</v>
      </c>
      <c r="O1829" t="str">
        <f t="shared" si="172"/>
        <v>NA-2282109719.44</v>
      </c>
      <c r="P1829" t="str">
        <f t="shared" si="173"/>
        <v/>
      </c>
    </row>
    <row r="1830" spans="1:16" x14ac:dyDescent="0.25">
      <c r="A1830">
        <v>11</v>
      </c>
      <c r="B1830">
        <v>13</v>
      </c>
      <c r="C1830" t="s">
        <v>108</v>
      </c>
      <c r="D1830">
        <v>0</v>
      </c>
      <c r="E1830">
        <v>14.957800000000001</v>
      </c>
      <c r="F1830" t="s">
        <v>109</v>
      </c>
      <c r="G1830">
        <v>1.1000000000000001E-3</v>
      </c>
      <c r="H1830" t="s">
        <v>12</v>
      </c>
      <c r="I1830">
        <v>100</v>
      </c>
      <c r="K1830">
        <f t="shared" si="168"/>
        <v>24</v>
      </c>
      <c r="L1830" t="str">
        <f t="shared" si="169"/>
        <v>NA-24</v>
      </c>
      <c r="M1830">
        <f t="shared" si="170"/>
        <v>53848.08</v>
      </c>
      <c r="N1830">
        <f t="shared" si="171"/>
        <v>1.2872272893665759E-5</v>
      </c>
      <c r="O1830" t="str">
        <f t="shared" si="172"/>
        <v>NA-2453848.08</v>
      </c>
      <c r="P1830" t="str">
        <f t="shared" si="173"/>
        <v/>
      </c>
    </row>
    <row r="1831" spans="1:16" x14ac:dyDescent="0.25">
      <c r="A1831">
        <v>11</v>
      </c>
      <c r="B1831">
        <v>14</v>
      </c>
      <c r="C1831" t="s">
        <v>107</v>
      </c>
      <c r="D1831">
        <v>0</v>
      </c>
      <c r="E1831">
        <v>58.9</v>
      </c>
      <c r="F1831" t="s">
        <v>11</v>
      </c>
      <c r="G1831">
        <v>0.6</v>
      </c>
      <c r="H1831" t="s">
        <v>12</v>
      </c>
      <c r="I1831">
        <v>100</v>
      </c>
      <c r="K1831">
        <f t="shared" si="168"/>
        <v>25</v>
      </c>
      <c r="L1831" t="str">
        <f t="shared" si="169"/>
        <v>NA-25</v>
      </c>
      <c r="M1831">
        <f t="shared" si="170"/>
        <v>58.9</v>
      </c>
      <c r="N1831">
        <f t="shared" si="171"/>
        <v>1.1768203405092451E-2</v>
      </c>
      <c r="O1831" t="str">
        <f t="shared" si="172"/>
        <v>NA-2558.9</v>
      </c>
      <c r="P1831" t="str">
        <f t="shared" si="173"/>
        <v/>
      </c>
    </row>
    <row r="1832" spans="1:16" x14ac:dyDescent="0.25">
      <c r="A1832">
        <v>11</v>
      </c>
      <c r="B1832">
        <v>15</v>
      </c>
      <c r="C1832" t="s">
        <v>111</v>
      </c>
      <c r="D1832">
        <v>0</v>
      </c>
      <c r="E1832">
        <v>1.07128</v>
      </c>
      <c r="F1832" t="s">
        <v>11</v>
      </c>
      <c r="G1832">
        <v>2.5000000000000001E-4</v>
      </c>
      <c r="H1832" t="s">
        <v>12</v>
      </c>
      <c r="I1832">
        <v>100</v>
      </c>
      <c r="K1832">
        <f t="shared" si="168"/>
        <v>26</v>
      </c>
      <c r="L1832" t="str">
        <f t="shared" si="169"/>
        <v>NA-26</v>
      </c>
      <c r="M1832">
        <f t="shared" si="170"/>
        <v>1.07128</v>
      </c>
      <c r="N1832">
        <f t="shared" si="171"/>
        <v>0.64702708961237521</v>
      </c>
      <c r="O1832" t="str">
        <f t="shared" si="172"/>
        <v>NA-261.07128</v>
      </c>
      <c r="P1832" t="str">
        <f t="shared" si="173"/>
        <v/>
      </c>
    </row>
    <row r="1833" spans="1:16" x14ac:dyDescent="0.25">
      <c r="A1833">
        <v>11</v>
      </c>
      <c r="B1833">
        <v>16</v>
      </c>
      <c r="C1833" t="s">
        <v>110</v>
      </c>
      <c r="D1833">
        <v>0</v>
      </c>
      <c r="E1833">
        <v>301</v>
      </c>
      <c r="F1833" t="s">
        <v>17</v>
      </c>
      <c r="G1833">
        <v>5</v>
      </c>
      <c r="H1833" t="s">
        <v>12</v>
      </c>
      <c r="I1833">
        <v>100</v>
      </c>
      <c r="K1833">
        <f t="shared" si="168"/>
        <v>27</v>
      </c>
      <c r="L1833" t="str">
        <f t="shared" si="169"/>
        <v>NA-27</v>
      </c>
      <c r="M1833">
        <f t="shared" si="170"/>
        <v>0.30099999999999999</v>
      </c>
      <c r="N1833">
        <f t="shared" si="171"/>
        <v>2.3028145533552999</v>
      </c>
      <c r="O1833" t="str">
        <f t="shared" si="172"/>
        <v>NA-270.301</v>
      </c>
      <c r="P1833" t="str">
        <f t="shared" si="173"/>
        <v/>
      </c>
    </row>
    <row r="1834" spans="1:16" x14ac:dyDescent="0.25">
      <c r="A1834">
        <v>11</v>
      </c>
      <c r="B1834">
        <v>17</v>
      </c>
      <c r="C1834" t="s">
        <v>113</v>
      </c>
      <c r="D1834">
        <v>0</v>
      </c>
      <c r="E1834">
        <v>34.6</v>
      </c>
      <c r="F1834" t="s">
        <v>17</v>
      </c>
      <c r="G1834">
        <v>1</v>
      </c>
      <c r="H1834" t="s">
        <v>12</v>
      </c>
      <c r="I1834">
        <v>100</v>
      </c>
      <c r="K1834">
        <f t="shared" si="168"/>
        <v>28</v>
      </c>
      <c r="L1834" t="str">
        <f t="shared" si="169"/>
        <v>NA-28</v>
      </c>
      <c r="M1834">
        <f t="shared" si="170"/>
        <v>3.4599999999999999E-2</v>
      </c>
      <c r="N1834">
        <f t="shared" si="171"/>
        <v>20.03315550751287</v>
      </c>
      <c r="O1834" t="str">
        <f t="shared" si="172"/>
        <v>NA-280.0346</v>
      </c>
      <c r="P1834" t="str">
        <f t="shared" si="173"/>
        <v/>
      </c>
    </row>
    <row r="1835" spans="1:16" x14ac:dyDescent="0.25">
      <c r="A1835">
        <v>11</v>
      </c>
      <c r="B1835">
        <v>18</v>
      </c>
      <c r="C1835" t="s">
        <v>112</v>
      </c>
      <c r="D1835">
        <v>0</v>
      </c>
      <c r="E1835">
        <v>43.2</v>
      </c>
      <c r="F1835" t="s">
        <v>17</v>
      </c>
      <c r="G1835">
        <v>0.4</v>
      </c>
      <c r="H1835" t="s">
        <v>12</v>
      </c>
      <c r="I1835">
        <v>100</v>
      </c>
      <c r="K1835">
        <f t="shared" si="168"/>
        <v>29</v>
      </c>
      <c r="L1835" t="str">
        <f t="shared" si="169"/>
        <v>NA-29</v>
      </c>
      <c r="M1835">
        <f t="shared" si="170"/>
        <v>4.3200000000000002E-2</v>
      </c>
      <c r="N1835">
        <f t="shared" si="171"/>
        <v>16.045073624072806</v>
      </c>
      <c r="O1835" t="str">
        <f t="shared" si="172"/>
        <v>NA-290.0432</v>
      </c>
      <c r="P1835" t="str">
        <f t="shared" si="173"/>
        <v/>
      </c>
    </row>
    <row r="1836" spans="1:16" x14ac:dyDescent="0.25">
      <c r="A1836">
        <v>11</v>
      </c>
      <c r="B1836">
        <v>19</v>
      </c>
      <c r="C1836" t="s">
        <v>114</v>
      </c>
      <c r="D1836">
        <v>0</v>
      </c>
      <c r="E1836">
        <v>44.8</v>
      </c>
      <c r="F1836" t="s">
        <v>17</v>
      </c>
      <c r="G1836">
        <v>1.2</v>
      </c>
      <c r="H1836" t="s">
        <v>12</v>
      </c>
      <c r="I1836">
        <v>100</v>
      </c>
      <c r="K1836">
        <f t="shared" si="168"/>
        <v>30</v>
      </c>
      <c r="L1836" t="str">
        <f t="shared" si="169"/>
        <v>NA-30</v>
      </c>
      <c r="M1836">
        <f t="shared" si="170"/>
        <v>4.48E-2</v>
      </c>
      <c r="N1836">
        <f t="shared" si="171"/>
        <v>15.472035280355922</v>
      </c>
      <c r="O1836" t="str">
        <f t="shared" si="172"/>
        <v>NA-300.0448</v>
      </c>
      <c r="P1836" t="str">
        <f t="shared" si="173"/>
        <v/>
      </c>
    </row>
    <row r="1837" spans="1:16" x14ac:dyDescent="0.25">
      <c r="A1837">
        <v>11</v>
      </c>
      <c r="B1837">
        <v>20</v>
      </c>
      <c r="C1837" t="s">
        <v>101</v>
      </c>
      <c r="D1837">
        <v>0</v>
      </c>
      <c r="E1837">
        <v>17</v>
      </c>
      <c r="F1837" t="s">
        <v>17</v>
      </c>
      <c r="G1837">
        <v>0.2</v>
      </c>
      <c r="H1837" t="s">
        <v>12</v>
      </c>
      <c r="I1837">
        <v>100</v>
      </c>
      <c r="K1837">
        <f t="shared" si="168"/>
        <v>31</v>
      </c>
      <c r="L1837" t="str">
        <f t="shared" si="169"/>
        <v>NA-31</v>
      </c>
      <c r="M1837">
        <f t="shared" si="170"/>
        <v>1.7000000000000001E-2</v>
      </c>
      <c r="N1837">
        <f t="shared" si="171"/>
        <v>40.773363562349722</v>
      </c>
      <c r="O1837" t="str">
        <f t="shared" si="172"/>
        <v>NA-310.017</v>
      </c>
      <c r="P1837" t="str">
        <f t="shared" si="173"/>
        <v/>
      </c>
    </row>
    <row r="1838" spans="1:16" x14ac:dyDescent="0.25">
      <c r="A1838">
        <v>11</v>
      </c>
      <c r="B1838">
        <v>21</v>
      </c>
      <c r="C1838" t="s">
        <v>100</v>
      </c>
      <c r="D1838">
        <v>0</v>
      </c>
      <c r="E1838">
        <v>13.2</v>
      </c>
      <c r="F1838" t="s">
        <v>17</v>
      </c>
      <c r="G1838">
        <v>0.3</v>
      </c>
      <c r="H1838" t="s">
        <v>12</v>
      </c>
      <c r="I1838">
        <v>100</v>
      </c>
      <c r="K1838">
        <f t="shared" si="168"/>
        <v>32</v>
      </c>
      <c r="L1838" t="str">
        <f t="shared" si="169"/>
        <v>NA-32</v>
      </c>
      <c r="M1838">
        <f t="shared" si="170"/>
        <v>1.32E-2</v>
      </c>
      <c r="N1838">
        <f t="shared" si="171"/>
        <v>52.511150042420098</v>
      </c>
      <c r="O1838" t="str">
        <f t="shared" si="172"/>
        <v>NA-320.0132</v>
      </c>
      <c r="P1838" t="str">
        <f t="shared" si="173"/>
        <v/>
      </c>
    </row>
    <row r="1839" spans="1:16" x14ac:dyDescent="0.25">
      <c r="A1839">
        <v>11</v>
      </c>
      <c r="B1839">
        <v>22</v>
      </c>
      <c r="C1839" t="s">
        <v>103</v>
      </c>
      <c r="D1839">
        <v>0</v>
      </c>
      <c r="E1839">
        <v>8.1999999999999993</v>
      </c>
      <c r="F1839" t="s">
        <v>17</v>
      </c>
      <c r="G1839">
        <v>0.2</v>
      </c>
      <c r="H1839" t="s">
        <v>12</v>
      </c>
      <c r="I1839">
        <v>100</v>
      </c>
      <c r="K1839">
        <f t="shared" si="168"/>
        <v>33</v>
      </c>
      <c r="L1839" t="str">
        <f t="shared" si="169"/>
        <v>NA-33</v>
      </c>
      <c r="M1839">
        <f t="shared" si="170"/>
        <v>8.199999999999999E-3</v>
      </c>
      <c r="N1839">
        <f t="shared" si="171"/>
        <v>84.530143970725049</v>
      </c>
      <c r="O1839" t="str">
        <f t="shared" si="172"/>
        <v>NA-330.0082</v>
      </c>
      <c r="P1839" t="str">
        <f t="shared" si="173"/>
        <v/>
      </c>
    </row>
    <row r="1840" spans="1:16" x14ac:dyDescent="0.25">
      <c r="A1840">
        <v>11</v>
      </c>
      <c r="B1840">
        <v>23</v>
      </c>
      <c r="C1840" t="s">
        <v>102</v>
      </c>
      <c r="D1840">
        <v>0</v>
      </c>
      <c r="E1840">
        <v>5.5</v>
      </c>
      <c r="F1840" t="s">
        <v>17</v>
      </c>
      <c r="G1840">
        <v>1</v>
      </c>
      <c r="H1840" t="s">
        <v>12</v>
      </c>
      <c r="I1840">
        <v>100</v>
      </c>
      <c r="K1840">
        <f t="shared" si="168"/>
        <v>34</v>
      </c>
      <c r="L1840" t="str">
        <f t="shared" si="169"/>
        <v>NA-34</v>
      </c>
      <c r="M1840">
        <f t="shared" si="170"/>
        <v>5.4999999999999997E-3</v>
      </c>
      <c r="N1840">
        <f t="shared" si="171"/>
        <v>126.02676010180824</v>
      </c>
      <c r="O1840" t="str">
        <f t="shared" si="172"/>
        <v>NA-340.0055</v>
      </c>
      <c r="P1840" t="str">
        <f t="shared" si="173"/>
        <v/>
      </c>
    </row>
    <row r="1841" spans="1:16" x14ac:dyDescent="0.25">
      <c r="A1841">
        <v>11</v>
      </c>
      <c r="B1841">
        <v>24</v>
      </c>
      <c r="C1841" t="s">
        <v>104</v>
      </c>
      <c r="D1841">
        <v>0</v>
      </c>
      <c r="E1841">
        <v>2.4</v>
      </c>
      <c r="F1841" t="s">
        <v>17</v>
      </c>
      <c r="G1841">
        <v>0.4</v>
      </c>
      <c r="H1841" t="s">
        <v>12</v>
      </c>
      <c r="I1841">
        <v>100</v>
      </c>
      <c r="K1841">
        <f t="shared" si="168"/>
        <v>35</v>
      </c>
      <c r="L1841" t="str">
        <f t="shared" si="169"/>
        <v>NA-35</v>
      </c>
      <c r="M1841">
        <f t="shared" si="170"/>
        <v>2.3999999999999998E-3</v>
      </c>
      <c r="N1841">
        <f t="shared" si="171"/>
        <v>288.81132523331058</v>
      </c>
      <c r="O1841" t="str">
        <f t="shared" si="172"/>
        <v>NA-350.0024</v>
      </c>
      <c r="P1841" t="str">
        <f t="shared" si="173"/>
        <v/>
      </c>
    </row>
    <row r="1842" spans="1:16" x14ac:dyDescent="0.25">
      <c r="A1842">
        <v>41</v>
      </c>
      <c r="B1842">
        <v>59</v>
      </c>
      <c r="C1842" t="s">
        <v>813</v>
      </c>
      <c r="D1842">
        <v>0</v>
      </c>
      <c r="E1842">
        <v>1.4</v>
      </c>
      <c r="F1842" t="s">
        <v>11</v>
      </c>
      <c r="G1842">
        <v>0.1</v>
      </c>
      <c r="H1842" t="s">
        <v>12</v>
      </c>
      <c r="I1842">
        <v>100</v>
      </c>
      <c r="K1842">
        <f t="shared" si="168"/>
        <v>100</v>
      </c>
      <c r="L1842" t="str">
        <f t="shared" si="169"/>
        <v>NB-100</v>
      </c>
      <c r="M1842">
        <f t="shared" si="170"/>
        <v>1.4</v>
      </c>
      <c r="N1842">
        <f t="shared" si="171"/>
        <v>0.49510512897138953</v>
      </c>
      <c r="O1842" t="str">
        <f t="shared" si="172"/>
        <v>NB-1001.4</v>
      </c>
      <c r="P1842" t="str">
        <f t="shared" si="173"/>
        <v/>
      </c>
    </row>
    <row r="1843" spans="1:16" x14ac:dyDescent="0.25">
      <c r="A1843">
        <v>41</v>
      </c>
      <c r="B1843">
        <v>59</v>
      </c>
      <c r="C1843" t="s">
        <v>813</v>
      </c>
      <c r="D1843">
        <v>0.314</v>
      </c>
      <c r="E1843">
        <v>2.99</v>
      </c>
      <c r="F1843" t="s">
        <v>11</v>
      </c>
      <c r="G1843">
        <v>0.11</v>
      </c>
      <c r="H1843" t="s">
        <v>12</v>
      </c>
      <c r="I1843">
        <v>100</v>
      </c>
      <c r="K1843">
        <f t="shared" si="168"/>
        <v>100</v>
      </c>
      <c r="L1843" t="str">
        <f t="shared" si="169"/>
        <v>NB-100</v>
      </c>
      <c r="M1843">
        <f t="shared" si="170"/>
        <v>2.99</v>
      </c>
      <c r="N1843">
        <f t="shared" si="171"/>
        <v>0.23182179951837634</v>
      </c>
      <c r="O1843" t="str">
        <f t="shared" si="172"/>
        <v>NB-1002.99</v>
      </c>
      <c r="P1843" t="str">
        <f t="shared" si="173"/>
        <v/>
      </c>
    </row>
    <row r="1844" spans="1:16" x14ac:dyDescent="0.25">
      <c r="A1844">
        <v>41</v>
      </c>
      <c r="B1844">
        <v>60</v>
      </c>
      <c r="C1844" t="s">
        <v>808</v>
      </c>
      <c r="D1844">
        <v>0</v>
      </c>
      <c r="E1844">
        <v>7.2</v>
      </c>
      <c r="F1844" t="s">
        <v>11</v>
      </c>
      <c r="G1844">
        <v>0.2</v>
      </c>
      <c r="H1844" t="s">
        <v>12</v>
      </c>
      <c r="I1844">
        <v>100</v>
      </c>
      <c r="K1844">
        <f t="shared" si="168"/>
        <v>101</v>
      </c>
      <c r="L1844" t="str">
        <f t="shared" si="169"/>
        <v>NB-101</v>
      </c>
      <c r="M1844">
        <f t="shared" si="170"/>
        <v>7.2</v>
      </c>
      <c r="N1844">
        <f t="shared" si="171"/>
        <v>9.6270441744436844E-2</v>
      </c>
      <c r="O1844" t="str">
        <f t="shared" si="172"/>
        <v>NB-1017.2</v>
      </c>
      <c r="P1844" t="str">
        <f t="shared" si="173"/>
        <v/>
      </c>
    </row>
    <row r="1845" spans="1:16" x14ac:dyDescent="0.25">
      <c r="A1845">
        <v>41</v>
      </c>
      <c r="B1845">
        <v>61</v>
      </c>
      <c r="C1845" t="s">
        <v>807</v>
      </c>
      <c r="D1845">
        <v>0</v>
      </c>
      <c r="E1845">
        <v>4.3</v>
      </c>
      <c r="F1845" t="s">
        <v>11</v>
      </c>
      <c r="G1845">
        <v>0.4</v>
      </c>
      <c r="H1845" t="s">
        <v>12</v>
      </c>
      <c r="I1845">
        <v>100</v>
      </c>
      <c r="K1845">
        <f t="shared" si="168"/>
        <v>102</v>
      </c>
      <c r="L1845" t="str">
        <f t="shared" si="169"/>
        <v>NB-102</v>
      </c>
      <c r="M1845">
        <f t="shared" si="170"/>
        <v>4.3</v>
      </c>
      <c r="N1845">
        <f t="shared" si="171"/>
        <v>0.16119701873487099</v>
      </c>
      <c r="O1845" t="str">
        <f t="shared" si="172"/>
        <v>NB-1024.3</v>
      </c>
      <c r="P1845" t="str">
        <f t="shared" si="173"/>
        <v/>
      </c>
    </row>
    <row r="1846" spans="1:16" x14ac:dyDescent="0.25">
      <c r="A1846">
        <v>41</v>
      </c>
      <c r="B1846">
        <v>61</v>
      </c>
      <c r="C1846" t="s">
        <v>807</v>
      </c>
      <c r="D1846">
        <v>9.2999999999999999E-2</v>
      </c>
      <c r="E1846">
        <v>1.31</v>
      </c>
      <c r="F1846" t="s">
        <v>11</v>
      </c>
      <c r="G1846">
        <v>0.16</v>
      </c>
      <c r="H1846" t="s">
        <v>12</v>
      </c>
      <c r="I1846">
        <v>100</v>
      </c>
      <c r="K1846">
        <f t="shared" si="168"/>
        <v>102</v>
      </c>
      <c r="L1846" t="str">
        <f t="shared" si="169"/>
        <v>NB-102</v>
      </c>
      <c r="M1846">
        <f t="shared" si="170"/>
        <v>1.31</v>
      </c>
      <c r="N1846">
        <f t="shared" si="171"/>
        <v>0.5291199851602636</v>
      </c>
      <c r="O1846" t="str">
        <f t="shared" si="172"/>
        <v>NB-1021.31</v>
      </c>
      <c r="P1846" t="str">
        <f t="shared" si="173"/>
        <v/>
      </c>
    </row>
    <row r="1847" spans="1:16" x14ac:dyDescent="0.25">
      <c r="A1847">
        <v>41</v>
      </c>
      <c r="B1847">
        <v>62</v>
      </c>
      <c r="C1847" t="s">
        <v>806</v>
      </c>
      <c r="D1847">
        <v>0</v>
      </c>
      <c r="E1847">
        <v>1.36</v>
      </c>
      <c r="F1847" t="s">
        <v>11</v>
      </c>
      <c r="G1847">
        <v>0.05</v>
      </c>
      <c r="H1847" t="s">
        <v>12</v>
      </c>
      <c r="I1847">
        <v>100</v>
      </c>
      <c r="K1847">
        <f t="shared" si="168"/>
        <v>103</v>
      </c>
      <c r="L1847" t="str">
        <f t="shared" si="169"/>
        <v>NB-103</v>
      </c>
      <c r="M1847">
        <f t="shared" si="170"/>
        <v>1.36</v>
      </c>
      <c r="N1847">
        <f t="shared" si="171"/>
        <v>0.5096670445293715</v>
      </c>
      <c r="O1847" t="str">
        <f t="shared" si="172"/>
        <v>NB-1031.36</v>
      </c>
      <c r="P1847" t="str">
        <f t="shared" si="173"/>
        <v/>
      </c>
    </row>
    <row r="1848" spans="1:16" x14ac:dyDescent="0.25">
      <c r="A1848">
        <v>41</v>
      </c>
      <c r="B1848">
        <v>63</v>
      </c>
      <c r="C1848" t="s">
        <v>812</v>
      </c>
      <c r="D1848">
        <v>0</v>
      </c>
      <c r="E1848">
        <v>4.9000000000000004</v>
      </c>
      <c r="F1848" t="s">
        <v>11</v>
      </c>
      <c r="G1848">
        <v>0.3</v>
      </c>
      <c r="H1848" t="s">
        <v>12</v>
      </c>
      <c r="I1848">
        <v>100</v>
      </c>
      <c r="K1848">
        <f t="shared" si="168"/>
        <v>104</v>
      </c>
      <c r="L1848" t="str">
        <f t="shared" si="169"/>
        <v>NB-104</v>
      </c>
      <c r="M1848">
        <f t="shared" si="170"/>
        <v>4.9000000000000004</v>
      </c>
      <c r="N1848">
        <f t="shared" si="171"/>
        <v>0.14145860827753984</v>
      </c>
      <c r="O1848" t="str">
        <f t="shared" si="172"/>
        <v>NB-1044.9</v>
      </c>
      <c r="P1848" t="str">
        <f t="shared" si="173"/>
        <v/>
      </c>
    </row>
    <row r="1849" spans="1:16" x14ac:dyDescent="0.25">
      <c r="A1849">
        <v>41</v>
      </c>
      <c r="B1849">
        <v>63</v>
      </c>
      <c r="C1849" t="s">
        <v>812</v>
      </c>
      <c r="D1849">
        <v>0.215</v>
      </c>
      <c r="E1849">
        <v>0.98</v>
      </c>
      <c r="F1849" t="s">
        <v>11</v>
      </c>
      <c r="G1849">
        <v>0.05</v>
      </c>
      <c r="H1849" t="s">
        <v>12</v>
      </c>
      <c r="I1849">
        <v>100</v>
      </c>
      <c r="K1849">
        <f t="shared" si="168"/>
        <v>104</v>
      </c>
      <c r="L1849" t="str">
        <f t="shared" si="169"/>
        <v>NB-104</v>
      </c>
      <c r="M1849">
        <f t="shared" si="170"/>
        <v>0.98</v>
      </c>
      <c r="N1849">
        <f t="shared" si="171"/>
        <v>0.70729304138769933</v>
      </c>
      <c r="O1849" t="str">
        <f t="shared" si="172"/>
        <v>NB-1040.98</v>
      </c>
      <c r="P1849" t="str">
        <f t="shared" si="173"/>
        <v/>
      </c>
    </row>
    <row r="1850" spans="1:16" x14ac:dyDescent="0.25">
      <c r="A1850">
        <v>41</v>
      </c>
      <c r="B1850">
        <v>64</v>
      </c>
      <c r="C1850" t="s">
        <v>811</v>
      </c>
      <c r="D1850">
        <v>0</v>
      </c>
      <c r="E1850">
        <v>2.92</v>
      </c>
      <c r="F1850" t="s">
        <v>11</v>
      </c>
      <c r="G1850">
        <v>0.09</v>
      </c>
      <c r="H1850" t="s">
        <v>12</v>
      </c>
      <c r="I1850">
        <v>100</v>
      </c>
      <c r="K1850">
        <f t="shared" si="168"/>
        <v>105</v>
      </c>
      <c r="L1850" t="str">
        <f t="shared" si="169"/>
        <v>NB-105</v>
      </c>
      <c r="M1850">
        <f t="shared" si="170"/>
        <v>2.92</v>
      </c>
      <c r="N1850">
        <f t="shared" si="171"/>
        <v>0.2373791714246388</v>
      </c>
      <c r="O1850" t="str">
        <f t="shared" si="172"/>
        <v>NB-1052.92</v>
      </c>
      <c r="P1850" t="str">
        <f t="shared" si="173"/>
        <v/>
      </c>
    </row>
    <row r="1851" spans="1:16" x14ac:dyDescent="0.25">
      <c r="A1851">
        <v>41</v>
      </c>
      <c r="B1851">
        <v>65</v>
      </c>
      <c r="C1851" t="s">
        <v>810</v>
      </c>
      <c r="D1851">
        <v>0</v>
      </c>
      <c r="E1851">
        <v>1.097</v>
      </c>
      <c r="F1851" t="s">
        <v>11</v>
      </c>
      <c r="G1851">
        <v>1.9E-2</v>
      </c>
      <c r="H1851" t="s">
        <v>12</v>
      </c>
      <c r="I1851">
        <v>100</v>
      </c>
      <c r="K1851">
        <f t="shared" si="168"/>
        <v>106</v>
      </c>
      <c r="L1851" t="str">
        <f t="shared" si="169"/>
        <v>NB-106</v>
      </c>
      <c r="M1851">
        <f t="shared" si="170"/>
        <v>1.097</v>
      </c>
      <c r="N1851">
        <f t="shared" si="171"/>
        <v>0.63185704700086176</v>
      </c>
      <c r="O1851" t="str">
        <f t="shared" si="172"/>
        <v>NB-1061.097</v>
      </c>
      <c r="P1851" t="str">
        <f t="shared" si="173"/>
        <v/>
      </c>
    </row>
    <row r="1852" spans="1:16" x14ac:dyDescent="0.25">
      <c r="A1852">
        <v>41</v>
      </c>
      <c r="B1852">
        <v>66</v>
      </c>
      <c r="C1852" t="s">
        <v>809</v>
      </c>
      <c r="D1852">
        <v>0</v>
      </c>
      <c r="E1852">
        <v>287</v>
      </c>
      <c r="F1852" t="s">
        <v>17</v>
      </c>
      <c r="G1852">
        <v>8</v>
      </c>
      <c r="H1852" t="s">
        <v>12</v>
      </c>
      <c r="I1852">
        <v>100</v>
      </c>
      <c r="K1852">
        <f t="shared" si="168"/>
        <v>107</v>
      </c>
      <c r="L1852" t="str">
        <f t="shared" si="169"/>
        <v>NB-107</v>
      </c>
      <c r="M1852">
        <f t="shared" si="170"/>
        <v>0.28700000000000003</v>
      </c>
      <c r="N1852">
        <f t="shared" si="171"/>
        <v>2.4151469705921436</v>
      </c>
      <c r="O1852" t="str">
        <f t="shared" si="172"/>
        <v>NB-1070.287</v>
      </c>
      <c r="P1852" t="str">
        <f t="shared" si="173"/>
        <v/>
      </c>
    </row>
    <row r="1853" spans="1:16" x14ac:dyDescent="0.25">
      <c r="A1853">
        <v>41</v>
      </c>
      <c r="B1853">
        <v>67</v>
      </c>
      <c r="C1853" t="s">
        <v>805</v>
      </c>
      <c r="D1853">
        <v>0</v>
      </c>
      <c r="E1853">
        <v>194</v>
      </c>
      <c r="F1853" t="s">
        <v>17</v>
      </c>
      <c r="G1853">
        <v>6</v>
      </c>
      <c r="H1853" t="s">
        <v>12</v>
      </c>
      <c r="I1853">
        <v>100</v>
      </c>
      <c r="K1853">
        <f t="shared" si="168"/>
        <v>108</v>
      </c>
      <c r="L1853" t="str">
        <f t="shared" si="169"/>
        <v>NB-108</v>
      </c>
      <c r="M1853">
        <f t="shared" si="170"/>
        <v>0.19400000000000001</v>
      </c>
      <c r="N1853">
        <f t="shared" si="171"/>
        <v>3.5729236111337386</v>
      </c>
      <c r="O1853" t="str">
        <f t="shared" si="172"/>
        <v>NB-1080.194</v>
      </c>
      <c r="P1853" t="str">
        <f t="shared" si="173"/>
        <v/>
      </c>
    </row>
    <row r="1854" spans="1:16" x14ac:dyDescent="0.25">
      <c r="A1854">
        <v>41</v>
      </c>
      <c r="B1854">
        <v>68</v>
      </c>
      <c r="C1854" t="s">
        <v>804</v>
      </c>
      <c r="D1854">
        <v>0</v>
      </c>
      <c r="E1854">
        <v>107</v>
      </c>
      <c r="F1854" t="s">
        <v>17</v>
      </c>
      <c r="G1854">
        <v>5</v>
      </c>
      <c r="H1854" t="s">
        <v>12</v>
      </c>
      <c r="I1854">
        <v>100</v>
      </c>
      <c r="K1854">
        <f t="shared" si="168"/>
        <v>109</v>
      </c>
      <c r="L1854" t="str">
        <f t="shared" si="169"/>
        <v>NB-109</v>
      </c>
      <c r="M1854">
        <f t="shared" si="170"/>
        <v>0.107</v>
      </c>
      <c r="N1854">
        <f t="shared" si="171"/>
        <v>6.4780110332705165</v>
      </c>
      <c r="O1854" t="str">
        <f t="shared" si="172"/>
        <v>NB-1090.107</v>
      </c>
      <c r="P1854" t="str">
        <f t="shared" si="173"/>
        <v/>
      </c>
    </row>
    <row r="1855" spans="1:16" x14ac:dyDescent="0.25">
      <c r="A1855">
        <v>41</v>
      </c>
      <c r="B1855">
        <v>69</v>
      </c>
      <c r="C1855" t="s">
        <v>803</v>
      </c>
      <c r="D1855" t="s">
        <v>70</v>
      </c>
      <c r="E1855">
        <v>75</v>
      </c>
      <c r="F1855" t="s">
        <v>17</v>
      </c>
      <c r="G1855">
        <v>1</v>
      </c>
      <c r="H1855" t="s">
        <v>12</v>
      </c>
      <c r="I1855">
        <v>100</v>
      </c>
      <c r="K1855">
        <f t="shared" si="168"/>
        <v>110</v>
      </c>
      <c r="L1855" t="str">
        <f t="shared" si="169"/>
        <v>NB-110</v>
      </c>
      <c r="M1855">
        <f t="shared" si="170"/>
        <v>7.4999999999999997E-2</v>
      </c>
      <c r="N1855">
        <f t="shared" si="171"/>
        <v>9.2419624074659374</v>
      </c>
      <c r="O1855" t="str">
        <f t="shared" si="172"/>
        <v>NB-1100.075</v>
      </c>
      <c r="P1855" t="str">
        <f t="shared" si="173"/>
        <v/>
      </c>
    </row>
    <row r="1856" spans="1:16" x14ac:dyDescent="0.25">
      <c r="A1856">
        <v>41</v>
      </c>
      <c r="B1856">
        <v>69</v>
      </c>
      <c r="C1856" t="s">
        <v>803</v>
      </c>
      <c r="D1856" t="s">
        <v>70</v>
      </c>
      <c r="E1856">
        <v>94</v>
      </c>
      <c r="F1856" t="s">
        <v>17</v>
      </c>
      <c r="G1856">
        <v>9</v>
      </c>
      <c r="H1856" t="s">
        <v>12</v>
      </c>
      <c r="I1856">
        <v>100</v>
      </c>
      <c r="K1856">
        <f t="shared" si="168"/>
        <v>110</v>
      </c>
      <c r="L1856" t="str">
        <f t="shared" si="169"/>
        <v>NB-110</v>
      </c>
      <c r="M1856">
        <f t="shared" si="170"/>
        <v>9.4E-2</v>
      </c>
      <c r="N1856">
        <f t="shared" si="171"/>
        <v>7.3739061761696307</v>
      </c>
      <c r="O1856" t="str">
        <f t="shared" si="172"/>
        <v>NB-1100.094</v>
      </c>
      <c r="P1856" t="str">
        <f t="shared" si="173"/>
        <v/>
      </c>
    </row>
    <row r="1857" spans="1:16" x14ac:dyDescent="0.25">
      <c r="A1857">
        <v>41</v>
      </c>
      <c r="B1857">
        <v>70</v>
      </c>
      <c r="C1857" t="s">
        <v>801</v>
      </c>
      <c r="D1857">
        <v>0</v>
      </c>
      <c r="E1857">
        <v>54</v>
      </c>
      <c r="F1857" t="s">
        <v>17</v>
      </c>
      <c r="G1857">
        <v>2</v>
      </c>
      <c r="H1857" t="s">
        <v>12</v>
      </c>
      <c r="I1857">
        <v>100</v>
      </c>
      <c r="K1857">
        <f t="shared" si="168"/>
        <v>111</v>
      </c>
      <c r="L1857" t="str">
        <f t="shared" si="169"/>
        <v>NB-111</v>
      </c>
      <c r="M1857">
        <f t="shared" si="170"/>
        <v>5.3999999999999999E-2</v>
      </c>
      <c r="N1857">
        <f t="shared" si="171"/>
        <v>12.836058899258246</v>
      </c>
      <c r="O1857" t="str">
        <f t="shared" si="172"/>
        <v>NB-1110.054</v>
      </c>
      <c r="P1857" t="str">
        <f t="shared" si="173"/>
        <v/>
      </c>
    </row>
    <row r="1858" spans="1:16" x14ac:dyDescent="0.25">
      <c r="A1858">
        <v>41</v>
      </c>
      <c r="B1858">
        <v>71</v>
      </c>
      <c r="C1858" t="s">
        <v>800</v>
      </c>
      <c r="D1858">
        <v>0</v>
      </c>
      <c r="E1858">
        <v>38</v>
      </c>
      <c r="F1858" t="s">
        <v>17</v>
      </c>
      <c r="G1858">
        <v>2</v>
      </c>
      <c r="H1858" t="s">
        <v>12</v>
      </c>
      <c r="I1858">
        <v>100</v>
      </c>
      <c r="K1858">
        <f t="shared" ref="K1858:K1921" si="174">A1858+B1858</f>
        <v>112</v>
      </c>
      <c r="L1858" t="str">
        <f t="shared" ref="L1858:L1921" si="175">UPPER(SUBSTITUTE(C1858,K1858,""))&amp;"-"&amp;K1858&amp;IF(H1858="IT","M","")</f>
        <v>NB-112</v>
      </c>
      <c r="M1858">
        <f t="shared" ref="M1858:M1921" si="176">E1858*VLOOKUP(F1858,_TimeConvert,2,FALSE)</f>
        <v>3.7999999999999999E-2</v>
      </c>
      <c r="N1858">
        <f t="shared" ref="N1858:N1921" si="177">LN(2)/M1858</f>
        <v>18.240715277893297</v>
      </c>
      <c r="O1858" t="str">
        <f t="shared" ref="O1858:O1921" si="178">L1858&amp;M1858</f>
        <v>NB-1120.038</v>
      </c>
      <c r="P1858" t="str">
        <f t="shared" ref="P1858:P1921" si="179">IF(AND(RIGHT(L1859,1)="M",M1858=M1859),"Delete","")</f>
        <v/>
      </c>
    </row>
    <row r="1859" spans="1:16" x14ac:dyDescent="0.25">
      <c r="A1859">
        <v>41</v>
      </c>
      <c r="B1859">
        <v>72</v>
      </c>
      <c r="C1859" t="s">
        <v>799</v>
      </c>
      <c r="D1859">
        <v>0</v>
      </c>
      <c r="E1859">
        <v>32</v>
      </c>
      <c r="F1859" t="s">
        <v>17</v>
      </c>
      <c r="G1859">
        <v>4</v>
      </c>
      <c r="H1859" t="s">
        <v>12</v>
      </c>
      <c r="I1859">
        <v>100</v>
      </c>
      <c r="K1859">
        <f t="shared" si="174"/>
        <v>113</v>
      </c>
      <c r="L1859" t="str">
        <f t="shared" si="175"/>
        <v>NB-113</v>
      </c>
      <c r="M1859">
        <f t="shared" si="176"/>
        <v>3.2000000000000001E-2</v>
      </c>
      <c r="N1859">
        <f t="shared" si="177"/>
        <v>21.660849392498289</v>
      </c>
      <c r="O1859" t="str">
        <f t="shared" si="178"/>
        <v>NB-1130.032</v>
      </c>
      <c r="P1859" t="str">
        <f t="shared" si="179"/>
        <v/>
      </c>
    </row>
    <row r="1860" spans="1:16" x14ac:dyDescent="0.25">
      <c r="A1860">
        <v>41</v>
      </c>
      <c r="B1860">
        <v>73</v>
      </c>
      <c r="C1860" t="s">
        <v>798</v>
      </c>
      <c r="D1860">
        <v>0</v>
      </c>
      <c r="E1860">
        <v>17</v>
      </c>
      <c r="F1860" t="s">
        <v>17</v>
      </c>
      <c r="G1860">
        <v>5</v>
      </c>
      <c r="H1860" t="s">
        <v>12</v>
      </c>
      <c r="I1860">
        <v>100</v>
      </c>
      <c r="K1860">
        <f t="shared" si="174"/>
        <v>114</v>
      </c>
      <c r="L1860" t="str">
        <f t="shared" si="175"/>
        <v>NB-114</v>
      </c>
      <c r="M1860">
        <f t="shared" si="176"/>
        <v>1.7000000000000001E-2</v>
      </c>
      <c r="N1860">
        <f t="shared" si="177"/>
        <v>40.773363562349722</v>
      </c>
      <c r="O1860" t="str">
        <f t="shared" si="178"/>
        <v>NB-1140.017</v>
      </c>
      <c r="P1860" t="str">
        <f t="shared" si="179"/>
        <v/>
      </c>
    </row>
    <row r="1861" spans="1:16" x14ac:dyDescent="0.25">
      <c r="A1861">
        <v>41</v>
      </c>
      <c r="B1861">
        <v>74</v>
      </c>
      <c r="C1861" t="s">
        <v>802</v>
      </c>
      <c r="D1861">
        <v>0</v>
      </c>
      <c r="E1861">
        <v>23</v>
      </c>
      <c r="F1861" t="s">
        <v>17</v>
      </c>
      <c r="G1861">
        <v>8</v>
      </c>
      <c r="H1861" t="s">
        <v>12</v>
      </c>
      <c r="I1861">
        <v>100</v>
      </c>
      <c r="K1861">
        <f t="shared" si="174"/>
        <v>115</v>
      </c>
      <c r="L1861" t="str">
        <f t="shared" si="175"/>
        <v>NB-115</v>
      </c>
      <c r="M1861">
        <f t="shared" si="176"/>
        <v>2.3E-2</v>
      </c>
      <c r="N1861">
        <f t="shared" si="177"/>
        <v>30.136833937388925</v>
      </c>
      <c r="O1861" t="str">
        <f t="shared" si="178"/>
        <v>NB-1150.023</v>
      </c>
      <c r="P1861" t="str">
        <f t="shared" si="179"/>
        <v/>
      </c>
    </row>
    <row r="1862" spans="1:16" x14ac:dyDescent="0.25">
      <c r="A1862">
        <v>41</v>
      </c>
      <c r="B1862">
        <v>41</v>
      </c>
      <c r="C1862" t="s">
        <v>831</v>
      </c>
      <c r="D1862">
        <v>0</v>
      </c>
      <c r="E1862">
        <v>50</v>
      </c>
      <c r="F1862" t="s">
        <v>17</v>
      </c>
      <c r="G1862">
        <v>3</v>
      </c>
      <c r="H1862" t="s">
        <v>36</v>
      </c>
      <c r="I1862">
        <v>100</v>
      </c>
      <c r="K1862">
        <f t="shared" si="174"/>
        <v>82</v>
      </c>
      <c r="L1862" t="str">
        <f t="shared" si="175"/>
        <v>NB-82</v>
      </c>
      <c r="M1862">
        <f t="shared" si="176"/>
        <v>0.05</v>
      </c>
      <c r="N1862">
        <f t="shared" si="177"/>
        <v>13.862943611198904</v>
      </c>
      <c r="O1862" t="str">
        <f t="shared" si="178"/>
        <v>NB-820.05</v>
      </c>
      <c r="P1862" t="str">
        <f t="shared" si="179"/>
        <v/>
      </c>
    </row>
    <row r="1863" spans="1:16" x14ac:dyDescent="0.25">
      <c r="A1863">
        <v>41</v>
      </c>
      <c r="B1863">
        <v>42</v>
      </c>
      <c r="C1863" t="s">
        <v>830</v>
      </c>
      <c r="D1863">
        <v>0</v>
      </c>
      <c r="E1863">
        <v>3.9</v>
      </c>
      <c r="F1863" t="s">
        <v>11</v>
      </c>
      <c r="G1863">
        <v>0.2</v>
      </c>
      <c r="H1863" t="s">
        <v>36</v>
      </c>
      <c r="I1863">
        <v>100</v>
      </c>
      <c r="K1863">
        <f t="shared" si="174"/>
        <v>83</v>
      </c>
      <c r="L1863" t="str">
        <f t="shared" si="175"/>
        <v>NB-83</v>
      </c>
      <c r="M1863">
        <f t="shared" si="176"/>
        <v>3.9</v>
      </c>
      <c r="N1863">
        <f t="shared" si="177"/>
        <v>0.17773004629742187</v>
      </c>
      <c r="O1863" t="str">
        <f t="shared" si="178"/>
        <v>NB-833.9</v>
      </c>
      <c r="P1863" t="str">
        <f t="shared" si="179"/>
        <v/>
      </c>
    </row>
    <row r="1864" spans="1:16" x14ac:dyDescent="0.25">
      <c r="A1864">
        <v>41</v>
      </c>
      <c r="B1864">
        <v>43</v>
      </c>
      <c r="C1864" t="s">
        <v>829</v>
      </c>
      <c r="D1864">
        <v>0</v>
      </c>
      <c r="E1864">
        <v>9.8000000000000007</v>
      </c>
      <c r="F1864" t="s">
        <v>11</v>
      </c>
      <c r="G1864">
        <v>0.9</v>
      </c>
      <c r="H1864" t="s">
        <v>36</v>
      </c>
      <c r="I1864">
        <v>100</v>
      </c>
      <c r="K1864">
        <f t="shared" si="174"/>
        <v>84</v>
      </c>
      <c r="L1864" t="str">
        <f t="shared" si="175"/>
        <v>NB-84</v>
      </c>
      <c r="M1864">
        <f t="shared" si="176"/>
        <v>9.8000000000000007</v>
      </c>
      <c r="N1864">
        <f t="shared" si="177"/>
        <v>7.0729304138769919E-2</v>
      </c>
      <c r="O1864" t="str">
        <f t="shared" si="178"/>
        <v>NB-849.8</v>
      </c>
      <c r="P1864" t="str">
        <f t="shared" si="179"/>
        <v/>
      </c>
    </row>
    <row r="1865" spans="1:16" x14ac:dyDescent="0.25">
      <c r="A1865">
        <v>41</v>
      </c>
      <c r="B1865">
        <v>44</v>
      </c>
      <c r="C1865" t="s">
        <v>828</v>
      </c>
      <c r="D1865">
        <v>0</v>
      </c>
      <c r="E1865">
        <v>20.5</v>
      </c>
      <c r="F1865" t="s">
        <v>11</v>
      </c>
      <c r="G1865">
        <v>1.2</v>
      </c>
      <c r="H1865" t="s">
        <v>36</v>
      </c>
      <c r="I1865">
        <v>100</v>
      </c>
      <c r="K1865">
        <f t="shared" si="174"/>
        <v>85</v>
      </c>
      <c r="L1865" t="str">
        <f t="shared" si="175"/>
        <v>NB-85</v>
      </c>
      <c r="M1865">
        <f t="shared" si="176"/>
        <v>20.5</v>
      </c>
      <c r="N1865">
        <f t="shared" si="177"/>
        <v>3.3812057588290013E-2</v>
      </c>
      <c r="O1865" t="str">
        <f t="shared" si="178"/>
        <v>NB-8520.5</v>
      </c>
      <c r="P1865" t="str">
        <f t="shared" si="179"/>
        <v/>
      </c>
    </row>
    <row r="1866" spans="1:16" x14ac:dyDescent="0.25">
      <c r="A1866">
        <v>41</v>
      </c>
      <c r="B1866">
        <v>44</v>
      </c>
      <c r="C1866" t="s">
        <v>828</v>
      </c>
      <c r="D1866" t="s">
        <v>70</v>
      </c>
      <c r="E1866">
        <v>3.3</v>
      </c>
      <c r="F1866" t="s">
        <v>11</v>
      </c>
      <c r="G1866">
        <v>0.9</v>
      </c>
      <c r="H1866" t="s">
        <v>77</v>
      </c>
      <c r="K1866">
        <f t="shared" si="174"/>
        <v>85</v>
      </c>
      <c r="L1866" t="str">
        <f t="shared" si="175"/>
        <v>NB-85M</v>
      </c>
      <c r="M1866">
        <f t="shared" si="176"/>
        <v>3.3</v>
      </c>
      <c r="N1866">
        <f t="shared" si="177"/>
        <v>0.21004460016968041</v>
      </c>
      <c r="O1866" t="str">
        <f t="shared" si="178"/>
        <v>NB-85M3.3</v>
      </c>
      <c r="P1866" t="str">
        <f t="shared" si="179"/>
        <v/>
      </c>
    </row>
    <row r="1867" spans="1:16" x14ac:dyDescent="0.25">
      <c r="A1867">
        <v>41</v>
      </c>
      <c r="B1867">
        <v>45</v>
      </c>
      <c r="C1867" t="s">
        <v>826</v>
      </c>
      <c r="D1867">
        <v>0</v>
      </c>
      <c r="E1867">
        <v>88</v>
      </c>
      <c r="F1867" t="s">
        <v>11</v>
      </c>
      <c r="G1867">
        <v>1</v>
      </c>
      <c r="H1867" t="s">
        <v>36</v>
      </c>
      <c r="I1867">
        <v>100</v>
      </c>
      <c r="K1867">
        <f t="shared" si="174"/>
        <v>86</v>
      </c>
      <c r="L1867" t="str">
        <f t="shared" si="175"/>
        <v>NB-86</v>
      </c>
      <c r="M1867">
        <f t="shared" si="176"/>
        <v>88</v>
      </c>
      <c r="N1867">
        <f t="shared" si="177"/>
        <v>7.8766725063630152E-3</v>
      </c>
      <c r="O1867" t="str">
        <f t="shared" si="178"/>
        <v>NB-8688</v>
      </c>
      <c r="P1867" t="str">
        <f t="shared" si="179"/>
        <v/>
      </c>
    </row>
    <row r="1868" spans="1:16" x14ac:dyDescent="0.25">
      <c r="A1868">
        <v>41</v>
      </c>
      <c r="B1868">
        <v>46</v>
      </c>
      <c r="C1868" t="s">
        <v>825</v>
      </c>
      <c r="D1868">
        <v>0</v>
      </c>
      <c r="E1868">
        <v>3.7</v>
      </c>
      <c r="F1868" t="s">
        <v>43</v>
      </c>
      <c r="G1868">
        <v>0.1</v>
      </c>
      <c r="H1868" t="s">
        <v>36</v>
      </c>
      <c r="I1868">
        <v>100</v>
      </c>
      <c r="K1868">
        <f t="shared" si="174"/>
        <v>87</v>
      </c>
      <c r="L1868" t="str">
        <f t="shared" si="175"/>
        <v>NB-87</v>
      </c>
      <c r="M1868">
        <f t="shared" si="176"/>
        <v>222</v>
      </c>
      <c r="N1868">
        <f t="shared" si="177"/>
        <v>3.1222845971168706E-3</v>
      </c>
      <c r="O1868" t="str">
        <f t="shared" si="178"/>
        <v>NB-87222</v>
      </c>
      <c r="P1868" t="str">
        <f t="shared" si="179"/>
        <v/>
      </c>
    </row>
    <row r="1869" spans="1:16" x14ac:dyDescent="0.25">
      <c r="A1869">
        <v>41</v>
      </c>
      <c r="B1869">
        <v>46</v>
      </c>
      <c r="C1869" t="s">
        <v>825</v>
      </c>
      <c r="D1869">
        <v>3.8999999999999998E-3</v>
      </c>
      <c r="E1869">
        <v>2.6</v>
      </c>
      <c r="F1869" t="s">
        <v>43</v>
      </c>
      <c r="G1869">
        <v>0.1</v>
      </c>
      <c r="H1869" t="s">
        <v>36</v>
      </c>
      <c r="I1869">
        <v>100</v>
      </c>
      <c r="K1869">
        <f t="shared" si="174"/>
        <v>87</v>
      </c>
      <c r="L1869" t="str">
        <f t="shared" si="175"/>
        <v>NB-87</v>
      </c>
      <c r="M1869">
        <f t="shared" si="176"/>
        <v>156</v>
      </c>
      <c r="N1869">
        <f t="shared" si="177"/>
        <v>4.4432511574355469E-3</v>
      </c>
      <c r="O1869" t="str">
        <f t="shared" si="178"/>
        <v>NB-87156</v>
      </c>
      <c r="P1869" t="str">
        <f t="shared" si="179"/>
        <v/>
      </c>
    </row>
    <row r="1870" spans="1:16" x14ac:dyDescent="0.25">
      <c r="A1870">
        <v>41</v>
      </c>
      <c r="B1870">
        <v>47</v>
      </c>
      <c r="C1870" t="s">
        <v>824</v>
      </c>
      <c r="D1870">
        <v>0</v>
      </c>
      <c r="E1870">
        <v>14.5</v>
      </c>
      <c r="F1870" t="s">
        <v>43</v>
      </c>
      <c r="G1870">
        <v>0.09</v>
      </c>
      <c r="H1870" t="s">
        <v>36</v>
      </c>
      <c r="I1870">
        <v>100</v>
      </c>
      <c r="K1870">
        <f t="shared" si="174"/>
        <v>88</v>
      </c>
      <c r="L1870" t="str">
        <f t="shared" si="175"/>
        <v>NB-88</v>
      </c>
      <c r="M1870">
        <f t="shared" si="176"/>
        <v>870</v>
      </c>
      <c r="N1870">
        <f t="shared" si="177"/>
        <v>7.967208971953394E-4</v>
      </c>
      <c r="O1870" t="str">
        <f t="shared" si="178"/>
        <v>NB-88870</v>
      </c>
      <c r="P1870" t="str">
        <f t="shared" si="179"/>
        <v/>
      </c>
    </row>
    <row r="1871" spans="1:16" x14ac:dyDescent="0.25">
      <c r="A1871">
        <v>41</v>
      </c>
      <c r="B1871">
        <v>47</v>
      </c>
      <c r="C1871" t="s">
        <v>824</v>
      </c>
      <c r="D1871" t="s">
        <v>70</v>
      </c>
      <c r="E1871">
        <v>7.7</v>
      </c>
      <c r="F1871" t="s">
        <v>43</v>
      </c>
      <c r="G1871">
        <v>0.1</v>
      </c>
      <c r="H1871" t="s">
        <v>36</v>
      </c>
      <c r="I1871">
        <v>100</v>
      </c>
      <c r="K1871">
        <f t="shared" si="174"/>
        <v>88</v>
      </c>
      <c r="L1871" t="str">
        <f t="shared" si="175"/>
        <v>NB-88</v>
      </c>
      <c r="M1871">
        <f t="shared" si="176"/>
        <v>462</v>
      </c>
      <c r="N1871">
        <f t="shared" si="177"/>
        <v>1.5003185726405741E-3</v>
      </c>
      <c r="O1871" t="str">
        <f t="shared" si="178"/>
        <v>NB-88462</v>
      </c>
      <c r="P1871" t="str">
        <f t="shared" si="179"/>
        <v/>
      </c>
    </row>
    <row r="1872" spans="1:16" x14ac:dyDescent="0.25">
      <c r="A1872">
        <v>41</v>
      </c>
      <c r="B1872">
        <v>48</v>
      </c>
      <c r="C1872" t="s">
        <v>823</v>
      </c>
      <c r="D1872">
        <v>0</v>
      </c>
      <c r="E1872">
        <v>2.0299999999999998</v>
      </c>
      <c r="F1872" t="s">
        <v>109</v>
      </c>
      <c r="G1872">
        <v>7.0000000000000007E-2</v>
      </c>
      <c r="H1872" t="s">
        <v>36</v>
      </c>
      <c r="I1872">
        <v>100</v>
      </c>
      <c r="K1872">
        <f t="shared" si="174"/>
        <v>89</v>
      </c>
      <c r="L1872" t="str">
        <f t="shared" si="175"/>
        <v>NB-89</v>
      </c>
      <c r="M1872">
        <f t="shared" si="176"/>
        <v>7307.9999999999991</v>
      </c>
      <c r="N1872">
        <f t="shared" si="177"/>
        <v>9.4847725856588033E-5</v>
      </c>
      <c r="O1872" t="str">
        <f t="shared" si="178"/>
        <v>NB-897308</v>
      </c>
      <c r="P1872" t="str">
        <f t="shared" si="179"/>
        <v/>
      </c>
    </row>
    <row r="1873" spans="1:16" x14ac:dyDescent="0.25">
      <c r="A1873">
        <v>41</v>
      </c>
      <c r="B1873">
        <v>48</v>
      </c>
      <c r="C1873" t="s">
        <v>823</v>
      </c>
      <c r="D1873">
        <v>1.4999999999999999E-2</v>
      </c>
      <c r="E1873">
        <v>66</v>
      </c>
      <c r="F1873" t="s">
        <v>43</v>
      </c>
      <c r="G1873">
        <v>2</v>
      </c>
      <c r="H1873" t="s">
        <v>36</v>
      </c>
      <c r="I1873">
        <v>100</v>
      </c>
      <c r="K1873">
        <f t="shared" si="174"/>
        <v>89</v>
      </c>
      <c r="L1873" t="str">
        <f t="shared" si="175"/>
        <v>NB-89</v>
      </c>
      <c r="M1873">
        <f t="shared" si="176"/>
        <v>3960</v>
      </c>
      <c r="N1873">
        <f t="shared" si="177"/>
        <v>1.7503716680806699E-4</v>
      </c>
      <c r="O1873" t="str">
        <f t="shared" si="178"/>
        <v>NB-893960</v>
      </c>
      <c r="P1873" t="str">
        <f t="shared" si="179"/>
        <v/>
      </c>
    </row>
    <row r="1874" spans="1:16" x14ac:dyDescent="0.25">
      <c r="A1874">
        <v>41</v>
      </c>
      <c r="B1874">
        <v>49</v>
      </c>
      <c r="C1874" t="s">
        <v>827</v>
      </c>
      <c r="D1874">
        <v>0</v>
      </c>
      <c r="E1874">
        <v>14.6</v>
      </c>
      <c r="F1874" t="s">
        <v>109</v>
      </c>
      <c r="G1874">
        <v>0.05</v>
      </c>
      <c r="H1874" t="s">
        <v>36</v>
      </c>
      <c r="I1874">
        <v>100</v>
      </c>
      <c r="K1874">
        <f t="shared" si="174"/>
        <v>90</v>
      </c>
      <c r="L1874" t="str">
        <f t="shared" si="175"/>
        <v>NB-90</v>
      </c>
      <c r="M1874">
        <f t="shared" si="176"/>
        <v>52560</v>
      </c>
      <c r="N1874">
        <f t="shared" si="177"/>
        <v>1.3187731745813266E-5</v>
      </c>
      <c r="O1874" t="str">
        <f t="shared" si="178"/>
        <v>NB-9052560</v>
      </c>
      <c r="P1874" t="str">
        <f t="shared" si="179"/>
        <v/>
      </c>
    </row>
    <row r="1875" spans="1:16" x14ac:dyDescent="0.25">
      <c r="A1875">
        <v>41</v>
      </c>
      <c r="B1875">
        <v>49</v>
      </c>
      <c r="C1875" t="s">
        <v>827</v>
      </c>
      <c r="D1875">
        <v>0.12467</v>
      </c>
      <c r="E1875">
        <v>18.91</v>
      </c>
      <c r="F1875" t="s">
        <v>11</v>
      </c>
      <c r="G1875">
        <v>0.05</v>
      </c>
      <c r="H1875" t="s">
        <v>77</v>
      </c>
      <c r="I1875">
        <v>100</v>
      </c>
      <c r="K1875">
        <f t="shared" si="174"/>
        <v>90</v>
      </c>
      <c r="L1875" t="str">
        <f t="shared" si="175"/>
        <v>NB-90M</v>
      </c>
      <c r="M1875">
        <f t="shared" si="176"/>
        <v>18.91</v>
      </c>
      <c r="N1875">
        <f t="shared" si="177"/>
        <v>3.6655059786353535E-2</v>
      </c>
      <c r="O1875" t="str">
        <f t="shared" si="178"/>
        <v>NB-90M18.91</v>
      </c>
      <c r="P1875" t="str">
        <f t="shared" si="179"/>
        <v/>
      </c>
    </row>
    <row r="1876" spans="1:16" x14ac:dyDescent="0.25">
      <c r="A1876">
        <v>41</v>
      </c>
      <c r="B1876">
        <v>50</v>
      </c>
      <c r="C1876" t="s">
        <v>818</v>
      </c>
      <c r="D1876">
        <v>0</v>
      </c>
      <c r="E1876">
        <v>680</v>
      </c>
      <c r="F1876" t="s">
        <v>14</v>
      </c>
      <c r="G1876">
        <v>130</v>
      </c>
      <c r="H1876" t="s">
        <v>36</v>
      </c>
      <c r="I1876">
        <v>100</v>
      </c>
      <c r="K1876">
        <f t="shared" si="174"/>
        <v>91</v>
      </c>
      <c r="L1876" t="str">
        <f t="shared" si="175"/>
        <v>NB-91</v>
      </c>
      <c r="M1876">
        <f t="shared" si="176"/>
        <v>21459168000</v>
      </c>
      <c r="N1876">
        <f t="shared" si="177"/>
        <v>3.2300748125926655E-11</v>
      </c>
      <c r="O1876" t="str">
        <f t="shared" si="178"/>
        <v>NB-9121459168000</v>
      </c>
      <c r="P1876" t="str">
        <f t="shared" si="179"/>
        <v/>
      </c>
    </row>
    <row r="1877" spans="1:16" x14ac:dyDescent="0.25">
      <c r="A1877">
        <v>41</v>
      </c>
      <c r="B1877">
        <v>50</v>
      </c>
      <c r="C1877" t="s">
        <v>818</v>
      </c>
      <c r="D1877">
        <v>0.1046</v>
      </c>
      <c r="E1877">
        <v>60.86</v>
      </c>
      <c r="F1877" t="s">
        <v>25</v>
      </c>
      <c r="G1877">
        <v>0.22</v>
      </c>
      <c r="H1877" t="s">
        <v>77</v>
      </c>
      <c r="I1877">
        <v>96.6</v>
      </c>
      <c r="J1877">
        <v>0.5</v>
      </c>
      <c r="K1877">
        <f t="shared" si="174"/>
        <v>91</v>
      </c>
      <c r="L1877" t="str">
        <f t="shared" si="175"/>
        <v>NB-91M</v>
      </c>
      <c r="M1877">
        <f t="shared" si="176"/>
        <v>5258304</v>
      </c>
      <c r="N1877">
        <f t="shared" si="177"/>
        <v>1.3181953355301354E-7</v>
      </c>
      <c r="O1877" t="str">
        <f t="shared" si="178"/>
        <v>NB-91M5258304</v>
      </c>
      <c r="P1877" t="str">
        <f t="shared" si="179"/>
        <v/>
      </c>
    </row>
    <row r="1878" spans="1:16" x14ac:dyDescent="0.25">
      <c r="A1878">
        <v>41</v>
      </c>
      <c r="B1878">
        <v>51</v>
      </c>
      <c r="C1878" t="s">
        <v>817</v>
      </c>
      <c r="D1878">
        <v>0</v>
      </c>
      <c r="E1878" s="1">
        <v>34700000</v>
      </c>
      <c r="F1878" t="s">
        <v>14</v>
      </c>
      <c r="G1878" s="1">
        <v>2360000</v>
      </c>
      <c r="H1878" t="s">
        <v>36</v>
      </c>
      <c r="I1878">
        <v>100</v>
      </c>
      <c r="K1878">
        <f t="shared" si="174"/>
        <v>92</v>
      </c>
      <c r="L1878" t="str">
        <f t="shared" si="175"/>
        <v>NB-92</v>
      </c>
      <c r="M1878">
        <f t="shared" si="176"/>
        <v>1095048720000000</v>
      </c>
      <c r="N1878">
        <f t="shared" si="177"/>
        <v>6.3298296039279903E-16</v>
      </c>
      <c r="O1878" t="str">
        <f t="shared" si="178"/>
        <v>NB-921095048720000000</v>
      </c>
      <c r="P1878" t="str">
        <f t="shared" si="179"/>
        <v/>
      </c>
    </row>
    <row r="1879" spans="1:16" x14ac:dyDescent="0.25">
      <c r="A1879">
        <v>41</v>
      </c>
      <c r="B1879">
        <v>51</v>
      </c>
      <c r="C1879" t="s">
        <v>817</v>
      </c>
      <c r="D1879">
        <v>0.13550000000000001</v>
      </c>
      <c r="E1879">
        <v>10.119999999999999</v>
      </c>
      <c r="F1879" t="s">
        <v>25</v>
      </c>
      <c r="G1879">
        <v>0.02</v>
      </c>
      <c r="H1879" t="s">
        <v>36</v>
      </c>
      <c r="I1879">
        <v>100</v>
      </c>
      <c r="K1879">
        <f t="shared" si="174"/>
        <v>92</v>
      </c>
      <c r="L1879" t="str">
        <f t="shared" si="175"/>
        <v>NB-92</v>
      </c>
      <c r="M1879">
        <f t="shared" si="176"/>
        <v>874367.99999999988</v>
      </c>
      <c r="N1879">
        <f t="shared" si="177"/>
        <v>7.9274079170320209E-7</v>
      </c>
      <c r="O1879" t="str">
        <f t="shared" si="178"/>
        <v>NB-92874368</v>
      </c>
      <c r="P1879" t="str">
        <f t="shared" si="179"/>
        <v/>
      </c>
    </row>
    <row r="1880" spans="1:16" x14ac:dyDescent="0.25">
      <c r="A1880">
        <v>41</v>
      </c>
      <c r="B1880">
        <v>52</v>
      </c>
      <c r="C1880" t="s">
        <v>822</v>
      </c>
      <c r="D1880">
        <v>3.0759999999999999E-2</v>
      </c>
      <c r="E1880">
        <v>16.12</v>
      </c>
      <c r="F1880" t="s">
        <v>14</v>
      </c>
      <c r="G1880">
        <v>0.12</v>
      </c>
      <c r="H1880" t="s">
        <v>77</v>
      </c>
      <c r="I1880">
        <v>100</v>
      </c>
      <c r="K1880">
        <f t="shared" si="174"/>
        <v>93</v>
      </c>
      <c r="L1880" t="str">
        <f t="shared" si="175"/>
        <v>NB-93M</v>
      </c>
      <c r="M1880">
        <f t="shared" si="176"/>
        <v>508708512.00000006</v>
      </c>
      <c r="N1880">
        <f t="shared" si="177"/>
        <v>1.3625625760316455E-9</v>
      </c>
      <c r="O1880" t="str">
        <f t="shared" si="178"/>
        <v>NB-93M508708512</v>
      </c>
      <c r="P1880" t="str">
        <f t="shared" si="179"/>
        <v/>
      </c>
    </row>
    <row r="1881" spans="1:16" x14ac:dyDescent="0.25">
      <c r="A1881">
        <v>41</v>
      </c>
      <c r="B1881">
        <v>53</v>
      </c>
      <c r="C1881" t="s">
        <v>821</v>
      </c>
      <c r="D1881">
        <v>0</v>
      </c>
      <c r="E1881" s="1">
        <v>20400</v>
      </c>
      <c r="F1881" t="s">
        <v>14</v>
      </c>
      <c r="G1881" s="1">
        <v>385</v>
      </c>
      <c r="H1881" t="s">
        <v>12</v>
      </c>
      <c r="I1881">
        <v>100</v>
      </c>
      <c r="K1881">
        <f t="shared" si="174"/>
        <v>94</v>
      </c>
      <c r="L1881" t="str">
        <f t="shared" si="175"/>
        <v>NB-94</v>
      </c>
      <c r="M1881">
        <f t="shared" si="176"/>
        <v>643775040000</v>
      </c>
      <c r="N1881">
        <f t="shared" si="177"/>
        <v>1.0766916041975553E-12</v>
      </c>
      <c r="O1881" t="str">
        <f t="shared" si="178"/>
        <v>NB-94643775040000</v>
      </c>
      <c r="P1881" t="str">
        <f t="shared" si="179"/>
        <v/>
      </c>
    </row>
    <row r="1882" spans="1:16" x14ac:dyDescent="0.25">
      <c r="A1882">
        <v>41</v>
      </c>
      <c r="B1882">
        <v>53</v>
      </c>
      <c r="C1882" t="s">
        <v>821</v>
      </c>
      <c r="D1882">
        <v>4.0891999999999998E-2</v>
      </c>
      <c r="E1882">
        <v>6.2629999999999999</v>
      </c>
      <c r="F1882" t="s">
        <v>43</v>
      </c>
      <c r="G1882">
        <v>4.0000000000000001E-3</v>
      </c>
      <c r="H1882" t="s">
        <v>77</v>
      </c>
      <c r="I1882">
        <v>99.5</v>
      </c>
      <c r="J1882">
        <v>0.06</v>
      </c>
      <c r="K1882">
        <f t="shared" si="174"/>
        <v>94</v>
      </c>
      <c r="L1882" t="str">
        <f t="shared" si="175"/>
        <v>NB-94M</v>
      </c>
      <c r="M1882">
        <f t="shared" si="176"/>
        <v>375.78</v>
      </c>
      <c r="N1882">
        <f t="shared" si="177"/>
        <v>1.8445558054179182E-3</v>
      </c>
      <c r="O1882" t="str">
        <f t="shared" si="178"/>
        <v>NB-94M375.78</v>
      </c>
      <c r="P1882" t="str">
        <f t="shared" si="179"/>
        <v/>
      </c>
    </row>
    <row r="1883" spans="1:16" x14ac:dyDescent="0.25">
      <c r="A1883">
        <v>41</v>
      </c>
      <c r="B1883">
        <v>54</v>
      </c>
      <c r="C1883" t="s">
        <v>820</v>
      </c>
      <c r="D1883">
        <v>0</v>
      </c>
      <c r="E1883">
        <v>34.991</v>
      </c>
      <c r="F1883" t="s">
        <v>25</v>
      </c>
      <c r="G1883">
        <v>0.01</v>
      </c>
      <c r="H1883" t="s">
        <v>12</v>
      </c>
      <c r="I1883">
        <v>100</v>
      </c>
      <c r="K1883">
        <f t="shared" si="174"/>
        <v>95</v>
      </c>
      <c r="L1883" t="str">
        <f t="shared" si="175"/>
        <v>NB-95</v>
      </c>
      <c r="M1883">
        <f t="shared" si="176"/>
        <v>3023222.4</v>
      </c>
      <c r="N1883">
        <f t="shared" si="177"/>
        <v>2.2927429373371449E-7</v>
      </c>
      <c r="O1883" t="str">
        <f t="shared" si="178"/>
        <v>NB-953023222.4</v>
      </c>
      <c r="P1883" t="str">
        <f t="shared" si="179"/>
        <v/>
      </c>
    </row>
    <row r="1884" spans="1:16" x14ac:dyDescent="0.25">
      <c r="A1884">
        <v>41</v>
      </c>
      <c r="B1884">
        <v>54</v>
      </c>
      <c r="C1884" t="s">
        <v>820</v>
      </c>
      <c r="D1884">
        <v>0.23569000000000001</v>
      </c>
      <c r="E1884">
        <v>3.61</v>
      </c>
      <c r="F1884" t="s">
        <v>25</v>
      </c>
      <c r="G1884">
        <v>0.03</v>
      </c>
      <c r="H1884" t="s">
        <v>77</v>
      </c>
      <c r="I1884">
        <v>94.4</v>
      </c>
      <c r="J1884">
        <v>0.6</v>
      </c>
      <c r="K1884">
        <f t="shared" si="174"/>
        <v>95</v>
      </c>
      <c r="L1884" t="str">
        <f t="shared" si="175"/>
        <v>NB-95M</v>
      </c>
      <c r="M1884">
        <f t="shared" si="176"/>
        <v>311904</v>
      </c>
      <c r="N1884">
        <f t="shared" si="177"/>
        <v>2.2223093662150703E-6</v>
      </c>
      <c r="O1884" t="str">
        <f t="shared" si="178"/>
        <v>NB-95M311904</v>
      </c>
      <c r="P1884" t="str">
        <f t="shared" si="179"/>
        <v/>
      </c>
    </row>
    <row r="1885" spans="1:16" x14ac:dyDescent="0.25">
      <c r="A1885">
        <v>41</v>
      </c>
      <c r="B1885">
        <v>55</v>
      </c>
      <c r="C1885" t="s">
        <v>819</v>
      </c>
      <c r="D1885">
        <v>0</v>
      </c>
      <c r="E1885">
        <v>23.35</v>
      </c>
      <c r="F1885" t="s">
        <v>109</v>
      </c>
      <c r="G1885">
        <v>0.05</v>
      </c>
      <c r="H1885" t="s">
        <v>12</v>
      </c>
      <c r="I1885">
        <v>100</v>
      </c>
      <c r="K1885">
        <f t="shared" si="174"/>
        <v>96</v>
      </c>
      <c r="L1885" t="str">
        <f t="shared" si="175"/>
        <v>NB-96</v>
      </c>
      <c r="M1885">
        <f t="shared" si="176"/>
        <v>84060</v>
      </c>
      <c r="N1885">
        <f t="shared" si="177"/>
        <v>8.2458622479175036E-6</v>
      </c>
      <c r="O1885" t="str">
        <f t="shared" si="178"/>
        <v>NB-9684060</v>
      </c>
      <c r="P1885" t="str">
        <f t="shared" si="179"/>
        <v/>
      </c>
    </row>
    <row r="1886" spans="1:16" x14ac:dyDescent="0.25">
      <c r="A1886">
        <v>41</v>
      </c>
      <c r="B1886">
        <v>56</v>
      </c>
      <c r="C1886" t="s">
        <v>816</v>
      </c>
      <c r="D1886">
        <v>0</v>
      </c>
      <c r="E1886">
        <v>72.099999999999994</v>
      </c>
      <c r="F1886" t="s">
        <v>43</v>
      </c>
      <c r="G1886">
        <v>0.4</v>
      </c>
      <c r="H1886" t="s">
        <v>12</v>
      </c>
      <c r="I1886">
        <v>100</v>
      </c>
      <c r="K1886">
        <f t="shared" si="174"/>
        <v>97</v>
      </c>
      <c r="L1886" t="str">
        <f t="shared" si="175"/>
        <v>NB-97</v>
      </c>
      <c r="M1886">
        <f t="shared" si="176"/>
        <v>4326</v>
      </c>
      <c r="N1886">
        <f t="shared" si="177"/>
        <v>1.6022819707811958E-4</v>
      </c>
      <c r="O1886" t="str">
        <f t="shared" si="178"/>
        <v>NB-974326</v>
      </c>
      <c r="P1886" t="str">
        <f t="shared" si="179"/>
        <v/>
      </c>
    </row>
    <row r="1887" spans="1:16" x14ac:dyDescent="0.25">
      <c r="A1887">
        <v>41</v>
      </c>
      <c r="B1887">
        <v>56</v>
      </c>
      <c r="C1887" t="s">
        <v>816</v>
      </c>
      <c r="D1887">
        <v>0.74334999999999996</v>
      </c>
      <c r="E1887">
        <v>58.7</v>
      </c>
      <c r="F1887" t="s">
        <v>11</v>
      </c>
      <c r="G1887">
        <v>1.8</v>
      </c>
      <c r="H1887" t="s">
        <v>77</v>
      </c>
      <c r="I1887">
        <v>100</v>
      </c>
      <c r="K1887">
        <f t="shared" si="174"/>
        <v>97</v>
      </c>
      <c r="L1887" t="str">
        <f t="shared" si="175"/>
        <v>NB-97M</v>
      </c>
      <c r="M1887">
        <f t="shared" si="176"/>
        <v>58.7</v>
      </c>
      <c r="N1887">
        <f t="shared" si="177"/>
        <v>1.1808299498465848E-2</v>
      </c>
      <c r="O1887" t="str">
        <f t="shared" si="178"/>
        <v>NB-97M58.7</v>
      </c>
      <c r="P1887" t="str">
        <f t="shared" si="179"/>
        <v/>
      </c>
    </row>
    <row r="1888" spans="1:16" x14ac:dyDescent="0.25">
      <c r="A1888">
        <v>41</v>
      </c>
      <c r="B1888">
        <v>57</v>
      </c>
      <c r="C1888" t="s">
        <v>815</v>
      </c>
      <c r="D1888">
        <v>0</v>
      </c>
      <c r="E1888">
        <v>2.86</v>
      </c>
      <c r="F1888" t="s">
        <v>11</v>
      </c>
      <c r="G1888">
        <v>0.06</v>
      </c>
      <c r="H1888" t="s">
        <v>12</v>
      </c>
      <c r="I1888">
        <v>100</v>
      </c>
      <c r="K1888">
        <f t="shared" si="174"/>
        <v>98</v>
      </c>
      <c r="L1888" t="str">
        <f t="shared" si="175"/>
        <v>NB-98</v>
      </c>
      <c r="M1888">
        <f t="shared" si="176"/>
        <v>2.86</v>
      </c>
      <c r="N1888">
        <f t="shared" si="177"/>
        <v>0.24235915404193892</v>
      </c>
      <c r="O1888" t="str">
        <f t="shared" si="178"/>
        <v>NB-982.86</v>
      </c>
      <c r="P1888" t="str">
        <f t="shared" si="179"/>
        <v/>
      </c>
    </row>
    <row r="1889" spans="1:16" x14ac:dyDescent="0.25">
      <c r="A1889">
        <v>41</v>
      </c>
      <c r="B1889">
        <v>57</v>
      </c>
      <c r="C1889" t="s">
        <v>815</v>
      </c>
      <c r="D1889">
        <v>8.4000000000000005E-2</v>
      </c>
      <c r="E1889">
        <v>51.1</v>
      </c>
      <c r="F1889" t="s">
        <v>43</v>
      </c>
      <c r="G1889">
        <v>0.3</v>
      </c>
      <c r="H1889" t="s">
        <v>77</v>
      </c>
      <c r="I1889">
        <v>0.2</v>
      </c>
      <c r="K1889">
        <f t="shared" si="174"/>
        <v>98</v>
      </c>
      <c r="L1889" t="str">
        <f t="shared" si="175"/>
        <v>NB-98M</v>
      </c>
      <c r="M1889">
        <f t="shared" si="176"/>
        <v>3066</v>
      </c>
      <c r="N1889">
        <f t="shared" si="177"/>
        <v>2.2607540135679885E-4</v>
      </c>
      <c r="O1889" t="str">
        <f t="shared" si="178"/>
        <v>NB-98M3066</v>
      </c>
      <c r="P1889" t="str">
        <f t="shared" si="179"/>
        <v/>
      </c>
    </row>
    <row r="1890" spans="1:16" x14ac:dyDescent="0.25">
      <c r="A1890">
        <v>41</v>
      </c>
      <c r="B1890">
        <v>58</v>
      </c>
      <c r="C1890" t="s">
        <v>814</v>
      </c>
      <c r="D1890">
        <v>0</v>
      </c>
      <c r="E1890">
        <v>15</v>
      </c>
      <c r="F1890" t="s">
        <v>11</v>
      </c>
      <c r="G1890">
        <v>0.2</v>
      </c>
      <c r="H1890" t="s">
        <v>12</v>
      </c>
      <c r="I1890">
        <v>100</v>
      </c>
      <c r="K1890">
        <f t="shared" si="174"/>
        <v>99</v>
      </c>
      <c r="L1890" t="str">
        <f t="shared" si="175"/>
        <v>NB-99</v>
      </c>
      <c r="M1890">
        <f t="shared" si="176"/>
        <v>15</v>
      </c>
      <c r="N1890">
        <f t="shared" si="177"/>
        <v>4.6209812037329684E-2</v>
      </c>
      <c r="O1890" t="str">
        <f t="shared" si="178"/>
        <v>NB-9915</v>
      </c>
      <c r="P1890" t="str">
        <f t="shared" si="179"/>
        <v/>
      </c>
    </row>
    <row r="1891" spans="1:16" x14ac:dyDescent="0.25">
      <c r="A1891">
        <v>41</v>
      </c>
      <c r="B1891">
        <v>58</v>
      </c>
      <c r="C1891" t="s">
        <v>814</v>
      </c>
      <c r="D1891">
        <v>0.36526999999999998</v>
      </c>
      <c r="E1891">
        <v>2.5</v>
      </c>
      <c r="F1891" t="s">
        <v>43</v>
      </c>
      <c r="G1891">
        <v>0.1</v>
      </c>
      <c r="H1891" t="s">
        <v>77</v>
      </c>
      <c r="I1891">
        <v>3.8</v>
      </c>
      <c r="K1891">
        <f t="shared" si="174"/>
        <v>99</v>
      </c>
      <c r="L1891" t="str">
        <f t="shared" si="175"/>
        <v>NB-99M</v>
      </c>
      <c r="M1891">
        <f t="shared" si="176"/>
        <v>150</v>
      </c>
      <c r="N1891">
        <f t="shared" si="177"/>
        <v>4.6209812037329686E-3</v>
      </c>
      <c r="O1891" t="str">
        <f t="shared" si="178"/>
        <v>NB-99M150</v>
      </c>
      <c r="P1891" t="str">
        <f t="shared" si="179"/>
        <v/>
      </c>
    </row>
    <row r="1892" spans="1:16" x14ac:dyDescent="0.25">
      <c r="A1892">
        <v>60</v>
      </c>
      <c r="B1892">
        <v>65</v>
      </c>
      <c r="C1892" t="s">
        <v>1515</v>
      </c>
      <c r="D1892">
        <v>0</v>
      </c>
      <c r="E1892">
        <v>0.65</v>
      </c>
      <c r="F1892" t="s">
        <v>11</v>
      </c>
      <c r="G1892">
        <v>0.15</v>
      </c>
      <c r="H1892" t="s">
        <v>36</v>
      </c>
      <c r="I1892">
        <v>100</v>
      </c>
      <c r="K1892">
        <f t="shared" si="174"/>
        <v>125</v>
      </c>
      <c r="L1892" t="str">
        <f t="shared" si="175"/>
        <v>ND-125</v>
      </c>
      <c r="M1892">
        <f t="shared" si="176"/>
        <v>0.65</v>
      </c>
      <c r="N1892">
        <f t="shared" si="177"/>
        <v>1.0663802777845313</v>
      </c>
      <c r="O1892" t="str">
        <f t="shared" si="178"/>
        <v>ND-1250.65</v>
      </c>
      <c r="P1892" t="str">
        <f t="shared" si="179"/>
        <v/>
      </c>
    </row>
    <row r="1893" spans="1:16" x14ac:dyDescent="0.25">
      <c r="A1893">
        <v>60</v>
      </c>
      <c r="B1893">
        <v>67</v>
      </c>
      <c r="C1893" t="s">
        <v>1514</v>
      </c>
      <c r="D1893">
        <v>0</v>
      </c>
      <c r="E1893">
        <v>1.8</v>
      </c>
      <c r="F1893" t="s">
        <v>11</v>
      </c>
      <c r="G1893">
        <v>0.4</v>
      </c>
      <c r="H1893" t="s">
        <v>36</v>
      </c>
      <c r="I1893">
        <v>100</v>
      </c>
      <c r="K1893">
        <f t="shared" si="174"/>
        <v>127</v>
      </c>
      <c r="L1893" t="str">
        <f t="shared" si="175"/>
        <v>ND-127</v>
      </c>
      <c r="M1893">
        <f t="shared" si="176"/>
        <v>1.8</v>
      </c>
      <c r="N1893">
        <f t="shared" si="177"/>
        <v>0.38508176697774738</v>
      </c>
      <c r="O1893" t="str">
        <f t="shared" si="178"/>
        <v>ND-1271.8</v>
      </c>
      <c r="P1893" t="str">
        <f t="shared" si="179"/>
        <v/>
      </c>
    </row>
    <row r="1894" spans="1:16" x14ac:dyDescent="0.25">
      <c r="A1894">
        <v>60</v>
      </c>
      <c r="B1894">
        <v>69</v>
      </c>
      <c r="C1894" t="s">
        <v>1513</v>
      </c>
      <c r="D1894">
        <v>0</v>
      </c>
      <c r="E1894">
        <v>6.7</v>
      </c>
      <c r="F1894" t="s">
        <v>11</v>
      </c>
      <c r="G1894">
        <v>0.4</v>
      </c>
      <c r="H1894" t="s">
        <v>36</v>
      </c>
      <c r="I1894">
        <v>100</v>
      </c>
      <c r="K1894">
        <f t="shared" si="174"/>
        <v>129</v>
      </c>
      <c r="L1894" t="str">
        <f t="shared" si="175"/>
        <v>ND-129</v>
      </c>
      <c r="M1894">
        <f t="shared" si="176"/>
        <v>6.7</v>
      </c>
      <c r="N1894">
        <f t="shared" si="177"/>
        <v>0.10345480306864854</v>
      </c>
      <c r="O1894" t="str">
        <f t="shared" si="178"/>
        <v>ND-1296.7</v>
      </c>
      <c r="P1894" t="str">
        <f t="shared" si="179"/>
        <v/>
      </c>
    </row>
    <row r="1895" spans="1:16" x14ac:dyDescent="0.25">
      <c r="A1895">
        <v>60</v>
      </c>
      <c r="B1895">
        <v>69</v>
      </c>
      <c r="C1895" t="s">
        <v>1513</v>
      </c>
      <c r="D1895" t="s">
        <v>70</v>
      </c>
      <c r="E1895">
        <v>2.6</v>
      </c>
      <c r="F1895" t="s">
        <v>11</v>
      </c>
      <c r="G1895">
        <v>0.4</v>
      </c>
      <c r="H1895" t="s">
        <v>77</v>
      </c>
      <c r="K1895">
        <f t="shared" si="174"/>
        <v>129</v>
      </c>
      <c r="L1895" t="str">
        <f t="shared" si="175"/>
        <v>ND-129M</v>
      </c>
      <c r="M1895">
        <f t="shared" si="176"/>
        <v>2.6</v>
      </c>
      <c r="N1895">
        <f t="shared" si="177"/>
        <v>0.26659506944613282</v>
      </c>
      <c r="O1895" t="str">
        <f t="shared" si="178"/>
        <v>ND-129M2.6</v>
      </c>
      <c r="P1895" t="str">
        <f t="shared" si="179"/>
        <v/>
      </c>
    </row>
    <row r="1896" spans="1:16" x14ac:dyDescent="0.25">
      <c r="A1896">
        <v>60</v>
      </c>
      <c r="B1896">
        <v>70</v>
      </c>
      <c r="C1896" t="s">
        <v>1492</v>
      </c>
      <c r="D1896">
        <v>0</v>
      </c>
      <c r="E1896">
        <v>21</v>
      </c>
      <c r="F1896" t="s">
        <v>11</v>
      </c>
      <c r="G1896">
        <v>3</v>
      </c>
      <c r="H1896" t="s">
        <v>36</v>
      </c>
      <c r="I1896">
        <v>100</v>
      </c>
      <c r="K1896">
        <f t="shared" si="174"/>
        <v>130</v>
      </c>
      <c r="L1896" t="str">
        <f t="shared" si="175"/>
        <v>ND-130</v>
      </c>
      <c r="M1896">
        <f t="shared" si="176"/>
        <v>21</v>
      </c>
      <c r="N1896">
        <f t="shared" si="177"/>
        <v>3.3007008598092635E-2</v>
      </c>
      <c r="O1896" t="str">
        <f t="shared" si="178"/>
        <v>ND-13021</v>
      </c>
      <c r="P1896" t="str">
        <f t="shared" si="179"/>
        <v/>
      </c>
    </row>
    <row r="1897" spans="1:16" x14ac:dyDescent="0.25">
      <c r="A1897">
        <v>60</v>
      </c>
      <c r="B1897">
        <v>71</v>
      </c>
      <c r="C1897" t="s">
        <v>1491</v>
      </c>
      <c r="D1897">
        <v>0</v>
      </c>
      <c r="E1897">
        <v>25.4</v>
      </c>
      <c r="F1897" t="s">
        <v>11</v>
      </c>
      <c r="G1897">
        <v>0.9</v>
      </c>
      <c r="H1897" t="s">
        <v>36</v>
      </c>
      <c r="I1897">
        <v>100</v>
      </c>
      <c r="K1897">
        <f t="shared" si="174"/>
        <v>131</v>
      </c>
      <c r="L1897" t="str">
        <f t="shared" si="175"/>
        <v>ND-131</v>
      </c>
      <c r="M1897">
        <f t="shared" si="176"/>
        <v>25.4</v>
      </c>
      <c r="N1897">
        <f t="shared" si="177"/>
        <v>2.7289259077163203E-2</v>
      </c>
      <c r="O1897" t="str">
        <f t="shared" si="178"/>
        <v>ND-13125.4</v>
      </c>
      <c r="P1897" t="str">
        <f t="shared" si="179"/>
        <v/>
      </c>
    </row>
    <row r="1898" spans="1:16" x14ac:dyDescent="0.25">
      <c r="A1898">
        <v>60</v>
      </c>
      <c r="B1898">
        <v>72</v>
      </c>
      <c r="C1898" t="s">
        <v>1490</v>
      </c>
      <c r="D1898">
        <v>0</v>
      </c>
      <c r="E1898">
        <v>94</v>
      </c>
      <c r="F1898" t="s">
        <v>11</v>
      </c>
      <c r="G1898">
        <v>8</v>
      </c>
      <c r="H1898" t="s">
        <v>36</v>
      </c>
      <c r="I1898">
        <v>100</v>
      </c>
      <c r="K1898">
        <f t="shared" si="174"/>
        <v>132</v>
      </c>
      <c r="L1898" t="str">
        <f t="shared" si="175"/>
        <v>ND-132</v>
      </c>
      <c r="M1898">
        <f t="shared" si="176"/>
        <v>94</v>
      </c>
      <c r="N1898">
        <f t="shared" si="177"/>
        <v>7.3739061761696305E-3</v>
      </c>
      <c r="O1898" t="str">
        <f t="shared" si="178"/>
        <v>ND-13294</v>
      </c>
      <c r="P1898" t="str">
        <f t="shared" si="179"/>
        <v/>
      </c>
    </row>
    <row r="1899" spans="1:16" x14ac:dyDescent="0.25">
      <c r="A1899">
        <v>60</v>
      </c>
      <c r="B1899">
        <v>73</v>
      </c>
      <c r="C1899" t="s">
        <v>1489</v>
      </c>
      <c r="D1899">
        <v>0</v>
      </c>
      <c r="E1899">
        <v>70</v>
      </c>
      <c r="F1899" t="s">
        <v>11</v>
      </c>
      <c r="G1899">
        <v>10</v>
      </c>
      <c r="H1899" t="s">
        <v>36</v>
      </c>
      <c r="I1899">
        <v>100</v>
      </c>
      <c r="K1899">
        <f t="shared" si="174"/>
        <v>133</v>
      </c>
      <c r="L1899" t="str">
        <f t="shared" si="175"/>
        <v>ND-133</v>
      </c>
      <c r="M1899">
        <f t="shared" si="176"/>
        <v>70</v>
      </c>
      <c r="N1899">
        <f t="shared" si="177"/>
        <v>9.9021025794277899E-3</v>
      </c>
      <c r="O1899" t="str">
        <f t="shared" si="178"/>
        <v>ND-13370</v>
      </c>
      <c r="P1899" t="str">
        <f t="shared" si="179"/>
        <v/>
      </c>
    </row>
    <row r="1900" spans="1:16" x14ac:dyDescent="0.25">
      <c r="A1900">
        <v>60</v>
      </c>
      <c r="B1900">
        <v>74</v>
      </c>
      <c r="C1900" t="s">
        <v>1488</v>
      </c>
      <c r="D1900">
        <v>0</v>
      </c>
      <c r="E1900">
        <v>8.5</v>
      </c>
      <c r="F1900" t="s">
        <v>43</v>
      </c>
      <c r="G1900">
        <v>1.5</v>
      </c>
      <c r="H1900" t="s">
        <v>36</v>
      </c>
      <c r="I1900">
        <v>100</v>
      </c>
      <c r="K1900">
        <f t="shared" si="174"/>
        <v>134</v>
      </c>
      <c r="L1900" t="str">
        <f t="shared" si="175"/>
        <v>ND-134</v>
      </c>
      <c r="M1900">
        <f t="shared" si="176"/>
        <v>510</v>
      </c>
      <c r="N1900">
        <f t="shared" si="177"/>
        <v>1.3591121187449908E-3</v>
      </c>
      <c r="O1900" t="str">
        <f t="shared" si="178"/>
        <v>ND-134510</v>
      </c>
      <c r="P1900" t="str">
        <f t="shared" si="179"/>
        <v/>
      </c>
    </row>
    <row r="1901" spans="1:16" x14ac:dyDescent="0.25">
      <c r="A1901">
        <v>60</v>
      </c>
      <c r="B1901">
        <v>75</v>
      </c>
      <c r="C1901" t="s">
        <v>1497</v>
      </c>
      <c r="D1901">
        <v>0</v>
      </c>
      <c r="E1901">
        <v>12.4</v>
      </c>
      <c r="F1901" t="s">
        <v>43</v>
      </c>
      <c r="G1901">
        <v>0.6</v>
      </c>
      <c r="H1901" t="s">
        <v>36</v>
      </c>
      <c r="I1901">
        <v>100</v>
      </c>
      <c r="K1901">
        <f t="shared" si="174"/>
        <v>135</v>
      </c>
      <c r="L1901" t="str">
        <f t="shared" si="175"/>
        <v>ND-135</v>
      </c>
      <c r="M1901">
        <f t="shared" si="176"/>
        <v>744</v>
      </c>
      <c r="N1901">
        <f t="shared" si="177"/>
        <v>9.3164943623648563E-4</v>
      </c>
      <c r="O1901" t="str">
        <f t="shared" si="178"/>
        <v>ND-135744</v>
      </c>
      <c r="P1901" t="str">
        <f t="shared" si="179"/>
        <v/>
      </c>
    </row>
    <row r="1902" spans="1:16" x14ac:dyDescent="0.25">
      <c r="A1902">
        <v>60</v>
      </c>
      <c r="B1902">
        <v>75</v>
      </c>
      <c r="C1902" t="s">
        <v>1497</v>
      </c>
      <c r="D1902">
        <v>6.4949999999999994E-2</v>
      </c>
      <c r="E1902">
        <v>5.5</v>
      </c>
      <c r="F1902" t="s">
        <v>43</v>
      </c>
      <c r="G1902">
        <v>0.5</v>
      </c>
      <c r="H1902" t="s">
        <v>77</v>
      </c>
      <c r="K1902">
        <f t="shared" si="174"/>
        <v>135</v>
      </c>
      <c r="L1902" t="str">
        <f t="shared" si="175"/>
        <v>ND-135M</v>
      </c>
      <c r="M1902">
        <f t="shared" si="176"/>
        <v>330</v>
      </c>
      <c r="N1902">
        <f t="shared" si="177"/>
        <v>2.1004460016968039E-3</v>
      </c>
      <c r="O1902" t="str">
        <f t="shared" si="178"/>
        <v>ND-135M330</v>
      </c>
      <c r="P1902" t="str">
        <f t="shared" si="179"/>
        <v/>
      </c>
    </row>
    <row r="1903" spans="1:16" x14ac:dyDescent="0.25">
      <c r="A1903">
        <v>60</v>
      </c>
      <c r="B1903">
        <v>76</v>
      </c>
      <c r="C1903" t="s">
        <v>1496</v>
      </c>
      <c r="D1903">
        <v>0</v>
      </c>
      <c r="E1903">
        <v>50.65</v>
      </c>
      <c r="F1903" t="s">
        <v>43</v>
      </c>
      <c r="G1903">
        <v>0.33</v>
      </c>
      <c r="H1903" t="s">
        <v>36</v>
      </c>
      <c r="I1903">
        <v>100</v>
      </c>
      <c r="K1903">
        <f t="shared" si="174"/>
        <v>136</v>
      </c>
      <c r="L1903" t="str">
        <f t="shared" si="175"/>
        <v>ND-136</v>
      </c>
      <c r="M1903">
        <f t="shared" si="176"/>
        <v>3039</v>
      </c>
      <c r="N1903">
        <f t="shared" si="177"/>
        <v>2.2808396859491455E-4</v>
      </c>
      <c r="O1903" t="str">
        <f t="shared" si="178"/>
        <v>ND-1363039</v>
      </c>
      <c r="P1903" t="str">
        <f t="shared" si="179"/>
        <v/>
      </c>
    </row>
    <row r="1904" spans="1:16" x14ac:dyDescent="0.25">
      <c r="A1904">
        <v>60</v>
      </c>
      <c r="B1904">
        <v>77</v>
      </c>
      <c r="C1904" t="s">
        <v>1495</v>
      </c>
      <c r="D1904">
        <v>0</v>
      </c>
      <c r="E1904">
        <v>38.5</v>
      </c>
      <c r="F1904" t="s">
        <v>43</v>
      </c>
      <c r="G1904">
        <v>1.5</v>
      </c>
      <c r="H1904" t="s">
        <v>36</v>
      </c>
      <c r="I1904">
        <v>100</v>
      </c>
      <c r="K1904">
        <f t="shared" si="174"/>
        <v>137</v>
      </c>
      <c r="L1904" t="str">
        <f t="shared" si="175"/>
        <v>ND-137</v>
      </c>
      <c r="M1904">
        <f t="shared" si="176"/>
        <v>2310</v>
      </c>
      <c r="N1904">
        <f t="shared" si="177"/>
        <v>3.0006371452811483E-4</v>
      </c>
      <c r="O1904" t="str">
        <f t="shared" si="178"/>
        <v>ND-1372310</v>
      </c>
      <c r="P1904" t="str">
        <f t="shared" si="179"/>
        <v/>
      </c>
    </row>
    <row r="1905" spans="1:16" x14ac:dyDescent="0.25">
      <c r="A1905">
        <v>60</v>
      </c>
      <c r="B1905">
        <v>77</v>
      </c>
      <c r="C1905" t="s">
        <v>1495</v>
      </c>
      <c r="D1905">
        <v>0.51942999999999995</v>
      </c>
      <c r="E1905">
        <v>1.6</v>
      </c>
      <c r="F1905" t="s">
        <v>11</v>
      </c>
      <c r="G1905">
        <v>0.15</v>
      </c>
      <c r="H1905" t="s">
        <v>77</v>
      </c>
      <c r="I1905">
        <v>100</v>
      </c>
      <c r="K1905">
        <f t="shared" si="174"/>
        <v>137</v>
      </c>
      <c r="L1905" t="str">
        <f t="shared" si="175"/>
        <v>ND-137M</v>
      </c>
      <c r="M1905">
        <f t="shared" si="176"/>
        <v>1.6</v>
      </c>
      <c r="N1905">
        <f t="shared" si="177"/>
        <v>0.43321698784996576</v>
      </c>
      <c r="O1905" t="str">
        <f t="shared" si="178"/>
        <v>ND-137M1.6</v>
      </c>
      <c r="P1905" t="str">
        <f t="shared" si="179"/>
        <v/>
      </c>
    </row>
    <row r="1906" spans="1:16" x14ac:dyDescent="0.25">
      <c r="A1906">
        <v>60</v>
      </c>
      <c r="B1906">
        <v>78</v>
      </c>
      <c r="C1906" t="s">
        <v>1494</v>
      </c>
      <c r="D1906">
        <v>0</v>
      </c>
      <c r="E1906">
        <v>5.1100000000000003</v>
      </c>
      <c r="F1906" t="s">
        <v>109</v>
      </c>
      <c r="G1906">
        <v>0.08</v>
      </c>
      <c r="H1906" t="s">
        <v>36</v>
      </c>
      <c r="I1906">
        <v>100</v>
      </c>
      <c r="K1906">
        <f t="shared" si="174"/>
        <v>138</v>
      </c>
      <c r="L1906" t="str">
        <f t="shared" si="175"/>
        <v>ND-138</v>
      </c>
      <c r="M1906">
        <f t="shared" si="176"/>
        <v>18396</v>
      </c>
      <c r="N1906">
        <f t="shared" si="177"/>
        <v>3.7679233559466475E-5</v>
      </c>
      <c r="O1906" t="str">
        <f t="shared" si="178"/>
        <v>ND-13818396</v>
      </c>
      <c r="P1906" t="str">
        <f t="shared" si="179"/>
        <v/>
      </c>
    </row>
    <row r="1907" spans="1:16" x14ac:dyDescent="0.25">
      <c r="A1907">
        <v>60</v>
      </c>
      <c r="B1907">
        <v>79</v>
      </c>
      <c r="C1907" t="s">
        <v>1493</v>
      </c>
      <c r="D1907">
        <v>0</v>
      </c>
      <c r="E1907">
        <v>29.7</v>
      </c>
      <c r="F1907" t="s">
        <v>43</v>
      </c>
      <c r="G1907">
        <v>0.5</v>
      </c>
      <c r="H1907" t="s">
        <v>36</v>
      </c>
      <c r="I1907">
        <v>100</v>
      </c>
      <c r="K1907">
        <f t="shared" si="174"/>
        <v>139</v>
      </c>
      <c r="L1907" t="str">
        <f t="shared" si="175"/>
        <v>ND-139</v>
      </c>
      <c r="M1907">
        <f t="shared" si="176"/>
        <v>1782</v>
      </c>
      <c r="N1907">
        <f t="shared" si="177"/>
        <v>3.8897148179570441E-4</v>
      </c>
      <c r="O1907" t="str">
        <f t="shared" si="178"/>
        <v>ND-1391782</v>
      </c>
      <c r="P1907" t="str">
        <f t="shared" si="179"/>
        <v/>
      </c>
    </row>
    <row r="1908" spans="1:16" x14ac:dyDescent="0.25">
      <c r="A1908">
        <v>60</v>
      </c>
      <c r="B1908">
        <v>79</v>
      </c>
      <c r="C1908" t="s">
        <v>1493</v>
      </c>
      <c r="D1908">
        <v>0.23116</v>
      </c>
      <c r="E1908">
        <v>5.5</v>
      </c>
      <c r="F1908" t="s">
        <v>109</v>
      </c>
      <c r="G1908">
        <v>0.2</v>
      </c>
      <c r="H1908" t="s">
        <v>77</v>
      </c>
      <c r="I1908">
        <v>13</v>
      </c>
      <c r="J1908">
        <v>1</v>
      </c>
      <c r="K1908">
        <f t="shared" si="174"/>
        <v>139</v>
      </c>
      <c r="L1908" t="str">
        <f t="shared" si="175"/>
        <v>ND-139M</v>
      </c>
      <c r="M1908">
        <f t="shared" si="176"/>
        <v>19800</v>
      </c>
      <c r="N1908">
        <f t="shared" si="177"/>
        <v>3.5007433361613398E-5</v>
      </c>
      <c r="O1908" t="str">
        <f t="shared" si="178"/>
        <v>ND-139M19800</v>
      </c>
      <c r="P1908" t="str">
        <f t="shared" si="179"/>
        <v/>
      </c>
    </row>
    <row r="1909" spans="1:16" x14ac:dyDescent="0.25">
      <c r="A1909">
        <v>60</v>
      </c>
      <c r="B1909">
        <v>80</v>
      </c>
      <c r="C1909" t="s">
        <v>1500</v>
      </c>
      <c r="D1909">
        <v>0</v>
      </c>
      <c r="E1909">
        <v>3.37</v>
      </c>
      <c r="F1909" t="s">
        <v>25</v>
      </c>
      <c r="G1909">
        <v>0.02</v>
      </c>
      <c r="H1909" t="s">
        <v>26</v>
      </c>
      <c r="I1909">
        <v>100</v>
      </c>
      <c r="K1909">
        <f t="shared" si="174"/>
        <v>140</v>
      </c>
      <c r="L1909" t="str">
        <f t="shared" si="175"/>
        <v>ND-140</v>
      </c>
      <c r="M1909">
        <f t="shared" si="176"/>
        <v>291168</v>
      </c>
      <c r="N1909">
        <f t="shared" si="177"/>
        <v>2.3805747216725232E-6</v>
      </c>
      <c r="O1909" t="str">
        <f t="shared" si="178"/>
        <v>ND-140291168</v>
      </c>
      <c r="P1909" t="str">
        <f t="shared" si="179"/>
        <v/>
      </c>
    </row>
    <row r="1910" spans="1:16" x14ac:dyDescent="0.25">
      <c r="A1910">
        <v>60</v>
      </c>
      <c r="B1910">
        <v>81</v>
      </c>
      <c r="C1910" t="s">
        <v>1499</v>
      </c>
      <c r="D1910">
        <v>0</v>
      </c>
      <c r="E1910">
        <v>2.4900000000000002</v>
      </c>
      <c r="F1910" t="s">
        <v>109</v>
      </c>
      <c r="G1910">
        <v>0.03</v>
      </c>
      <c r="H1910" t="s">
        <v>36</v>
      </c>
      <c r="I1910">
        <v>100</v>
      </c>
      <c r="K1910">
        <f t="shared" si="174"/>
        <v>141</v>
      </c>
      <c r="L1910" t="str">
        <f t="shared" si="175"/>
        <v>ND-141</v>
      </c>
      <c r="M1910">
        <f t="shared" si="176"/>
        <v>8964</v>
      </c>
      <c r="N1910">
        <f t="shared" si="177"/>
        <v>7.7325656019627993E-5</v>
      </c>
      <c r="O1910" t="str">
        <f t="shared" si="178"/>
        <v>ND-1418964</v>
      </c>
      <c r="P1910" t="str">
        <f t="shared" si="179"/>
        <v/>
      </c>
    </row>
    <row r="1911" spans="1:16" x14ac:dyDescent="0.25">
      <c r="A1911">
        <v>60</v>
      </c>
      <c r="B1911">
        <v>81</v>
      </c>
      <c r="C1911" t="s">
        <v>1499</v>
      </c>
      <c r="D1911">
        <v>0.75651000000000002</v>
      </c>
      <c r="E1911">
        <v>62</v>
      </c>
      <c r="F1911" t="s">
        <v>11</v>
      </c>
      <c r="G1911">
        <v>0.8</v>
      </c>
      <c r="H1911" t="s">
        <v>77</v>
      </c>
      <c r="I1911">
        <v>99.95</v>
      </c>
      <c r="K1911">
        <f t="shared" si="174"/>
        <v>141</v>
      </c>
      <c r="L1911" t="str">
        <f t="shared" si="175"/>
        <v>ND-141M</v>
      </c>
      <c r="M1911">
        <f t="shared" si="176"/>
        <v>62</v>
      </c>
      <c r="N1911">
        <f t="shared" si="177"/>
        <v>1.1179793234837827E-2</v>
      </c>
      <c r="O1911" t="str">
        <f t="shared" si="178"/>
        <v>ND-141M62</v>
      </c>
      <c r="P1911" t="str">
        <f t="shared" si="179"/>
        <v/>
      </c>
    </row>
    <row r="1912" spans="1:16" x14ac:dyDescent="0.25">
      <c r="A1912">
        <v>60</v>
      </c>
      <c r="B1912">
        <v>84</v>
      </c>
      <c r="C1912" t="s">
        <v>1498</v>
      </c>
      <c r="D1912">
        <v>0</v>
      </c>
      <c r="E1912" s="1">
        <v>2290000000000000</v>
      </c>
      <c r="F1912" t="s">
        <v>14</v>
      </c>
      <c r="G1912" s="1">
        <v>159000000000000</v>
      </c>
      <c r="H1912" t="s">
        <v>27</v>
      </c>
      <c r="I1912">
        <v>100</v>
      </c>
      <c r="K1912">
        <f t="shared" si="174"/>
        <v>144</v>
      </c>
      <c r="L1912" t="str">
        <f t="shared" si="175"/>
        <v>ND-144</v>
      </c>
      <c r="M1912">
        <f t="shared" si="176"/>
        <v>7.2266904000000002E+22</v>
      </c>
      <c r="N1912">
        <f t="shared" si="177"/>
        <v>9.5914885264760378E-24</v>
      </c>
      <c r="O1912" t="str">
        <f t="shared" si="178"/>
        <v>ND-1447.2266904E+22</v>
      </c>
      <c r="P1912" t="str">
        <f t="shared" si="179"/>
        <v/>
      </c>
    </row>
    <row r="1913" spans="1:16" x14ac:dyDescent="0.25">
      <c r="A1913">
        <v>60</v>
      </c>
      <c r="B1913">
        <v>87</v>
      </c>
      <c r="C1913" t="s">
        <v>1502</v>
      </c>
      <c r="D1913">
        <v>0</v>
      </c>
      <c r="E1913">
        <v>11.12</v>
      </c>
      <c r="F1913" t="s">
        <v>25</v>
      </c>
      <c r="G1913">
        <v>7.0000000000000007E-2</v>
      </c>
      <c r="H1913" t="s">
        <v>12</v>
      </c>
      <c r="I1913">
        <v>100</v>
      </c>
      <c r="K1913">
        <f t="shared" si="174"/>
        <v>147</v>
      </c>
      <c r="L1913" t="str">
        <f t="shared" si="175"/>
        <v>ND-147</v>
      </c>
      <c r="M1913">
        <f t="shared" si="176"/>
        <v>960767.99999999988</v>
      </c>
      <c r="N1913">
        <f t="shared" si="177"/>
        <v>7.2145115216154722E-7</v>
      </c>
      <c r="O1913" t="str">
        <f t="shared" si="178"/>
        <v>ND-147960768</v>
      </c>
      <c r="P1913" t="str">
        <f t="shared" si="179"/>
        <v/>
      </c>
    </row>
    <row r="1914" spans="1:16" x14ac:dyDescent="0.25">
      <c r="A1914">
        <v>60</v>
      </c>
      <c r="B1914">
        <v>89</v>
      </c>
      <c r="C1914" t="s">
        <v>1501</v>
      </c>
      <c r="D1914">
        <v>0</v>
      </c>
      <c r="E1914">
        <v>1.728</v>
      </c>
      <c r="F1914" t="s">
        <v>109</v>
      </c>
      <c r="G1914">
        <v>2E-3</v>
      </c>
      <c r="H1914" t="s">
        <v>12</v>
      </c>
      <c r="I1914">
        <v>100</v>
      </c>
      <c r="K1914">
        <f t="shared" si="174"/>
        <v>149</v>
      </c>
      <c r="L1914" t="str">
        <f t="shared" si="175"/>
        <v>ND-149</v>
      </c>
      <c r="M1914">
        <f t="shared" si="176"/>
        <v>6220.8</v>
      </c>
      <c r="N1914">
        <f t="shared" si="177"/>
        <v>1.114241223893945E-4</v>
      </c>
      <c r="O1914" t="str">
        <f t="shared" si="178"/>
        <v>ND-1496220.8</v>
      </c>
      <c r="P1914" t="str">
        <f t="shared" si="179"/>
        <v/>
      </c>
    </row>
    <row r="1915" spans="1:16" x14ac:dyDescent="0.25">
      <c r="A1915">
        <v>60</v>
      </c>
      <c r="B1915">
        <v>90</v>
      </c>
      <c r="C1915" t="s">
        <v>1509</v>
      </c>
      <c r="D1915">
        <v>0</v>
      </c>
      <c r="E1915" s="1">
        <v>9.3E+18</v>
      </c>
      <c r="F1915" t="s">
        <v>14</v>
      </c>
      <c r="G1915" s="1">
        <v>7E+17</v>
      </c>
      <c r="H1915" t="s">
        <v>272</v>
      </c>
      <c r="I1915">
        <v>100</v>
      </c>
      <c r="K1915">
        <f t="shared" si="174"/>
        <v>150</v>
      </c>
      <c r="L1915" t="str">
        <f t="shared" si="175"/>
        <v>ND-150</v>
      </c>
      <c r="M1915">
        <f t="shared" si="176"/>
        <v>2.9348568000000001E+26</v>
      </c>
      <c r="N1915">
        <f t="shared" si="177"/>
        <v>2.3617751317881855E-27</v>
      </c>
      <c r="O1915" t="str">
        <f t="shared" si="178"/>
        <v>ND-1502.9348568E+26</v>
      </c>
      <c r="P1915" t="str">
        <f t="shared" si="179"/>
        <v/>
      </c>
    </row>
    <row r="1916" spans="1:16" x14ac:dyDescent="0.25">
      <c r="A1916">
        <v>60</v>
      </c>
      <c r="B1916">
        <v>91</v>
      </c>
      <c r="C1916" t="s">
        <v>1508</v>
      </c>
      <c r="D1916">
        <v>0</v>
      </c>
      <c r="E1916">
        <v>12.44</v>
      </c>
      <c r="F1916" t="s">
        <v>43</v>
      </c>
      <c r="G1916">
        <v>7.0000000000000007E-2</v>
      </c>
      <c r="H1916" t="s">
        <v>12</v>
      </c>
      <c r="I1916">
        <v>100</v>
      </c>
      <c r="K1916">
        <f t="shared" si="174"/>
        <v>151</v>
      </c>
      <c r="L1916" t="str">
        <f t="shared" si="175"/>
        <v>ND-151</v>
      </c>
      <c r="M1916">
        <f t="shared" si="176"/>
        <v>746.4</v>
      </c>
      <c r="N1916">
        <f t="shared" si="177"/>
        <v>9.2865377888524286E-4</v>
      </c>
      <c r="O1916" t="str">
        <f t="shared" si="178"/>
        <v>ND-151746.4</v>
      </c>
      <c r="P1916" t="str">
        <f t="shared" si="179"/>
        <v/>
      </c>
    </row>
    <row r="1917" spans="1:16" x14ac:dyDescent="0.25">
      <c r="A1917">
        <v>60</v>
      </c>
      <c r="B1917">
        <v>92</v>
      </c>
      <c r="C1917" t="s">
        <v>1507</v>
      </c>
      <c r="D1917">
        <v>0</v>
      </c>
      <c r="E1917">
        <v>11.4</v>
      </c>
      <c r="F1917" t="s">
        <v>43</v>
      </c>
      <c r="G1917">
        <v>0.2</v>
      </c>
      <c r="H1917" t="s">
        <v>12</v>
      </c>
      <c r="I1917">
        <v>100</v>
      </c>
      <c r="K1917">
        <f t="shared" si="174"/>
        <v>152</v>
      </c>
      <c r="L1917" t="str">
        <f t="shared" si="175"/>
        <v>ND-152</v>
      </c>
      <c r="M1917">
        <f t="shared" si="176"/>
        <v>684</v>
      </c>
      <c r="N1917">
        <f t="shared" si="177"/>
        <v>1.0133730709940721E-3</v>
      </c>
      <c r="O1917" t="str">
        <f t="shared" si="178"/>
        <v>ND-152684</v>
      </c>
      <c r="P1917" t="str">
        <f t="shared" si="179"/>
        <v/>
      </c>
    </row>
    <row r="1918" spans="1:16" x14ac:dyDescent="0.25">
      <c r="A1918">
        <v>60</v>
      </c>
      <c r="B1918">
        <v>93</v>
      </c>
      <c r="C1918" t="s">
        <v>1506</v>
      </c>
      <c r="D1918">
        <v>0</v>
      </c>
      <c r="E1918">
        <v>31.6</v>
      </c>
      <c r="F1918" t="s">
        <v>11</v>
      </c>
      <c r="G1918">
        <v>1</v>
      </c>
      <c r="H1918" t="s">
        <v>12</v>
      </c>
      <c r="I1918">
        <v>100</v>
      </c>
      <c r="K1918">
        <f t="shared" si="174"/>
        <v>153</v>
      </c>
      <c r="L1918" t="str">
        <f t="shared" si="175"/>
        <v>ND-153</v>
      </c>
      <c r="M1918">
        <f t="shared" si="176"/>
        <v>31.6</v>
      </c>
      <c r="N1918">
        <f t="shared" si="177"/>
        <v>2.1935037359491937E-2</v>
      </c>
      <c r="O1918" t="str">
        <f t="shared" si="178"/>
        <v>ND-15331.6</v>
      </c>
      <c r="P1918" t="str">
        <f t="shared" si="179"/>
        <v/>
      </c>
    </row>
    <row r="1919" spans="1:16" x14ac:dyDescent="0.25">
      <c r="A1919">
        <v>60</v>
      </c>
      <c r="B1919">
        <v>94</v>
      </c>
      <c r="C1919" t="s">
        <v>1505</v>
      </c>
      <c r="D1919">
        <v>0</v>
      </c>
      <c r="E1919">
        <v>25.9</v>
      </c>
      <c r="F1919" t="s">
        <v>11</v>
      </c>
      <c r="G1919">
        <v>0.2</v>
      </c>
      <c r="H1919" t="s">
        <v>12</v>
      </c>
      <c r="I1919">
        <v>100</v>
      </c>
      <c r="K1919">
        <f t="shared" si="174"/>
        <v>154</v>
      </c>
      <c r="L1919" t="str">
        <f t="shared" si="175"/>
        <v>ND-154</v>
      </c>
      <c r="M1919">
        <f t="shared" si="176"/>
        <v>25.9</v>
      </c>
      <c r="N1919">
        <f t="shared" si="177"/>
        <v>2.6762439403858893E-2</v>
      </c>
      <c r="O1919" t="str">
        <f t="shared" si="178"/>
        <v>ND-15425.9</v>
      </c>
      <c r="P1919" t="str">
        <f t="shared" si="179"/>
        <v/>
      </c>
    </row>
    <row r="1920" spans="1:16" x14ac:dyDescent="0.25">
      <c r="A1920">
        <v>60</v>
      </c>
      <c r="B1920">
        <v>95</v>
      </c>
      <c r="C1920" t="s">
        <v>1504</v>
      </c>
      <c r="D1920">
        <v>0</v>
      </c>
      <c r="E1920">
        <v>8.9</v>
      </c>
      <c r="F1920" t="s">
        <v>11</v>
      </c>
      <c r="G1920">
        <v>0.2</v>
      </c>
      <c r="H1920" t="s">
        <v>12</v>
      </c>
      <c r="I1920">
        <v>100</v>
      </c>
      <c r="K1920">
        <f t="shared" si="174"/>
        <v>155</v>
      </c>
      <c r="L1920" t="str">
        <f t="shared" si="175"/>
        <v>ND-155</v>
      </c>
      <c r="M1920">
        <f t="shared" si="176"/>
        <v>8.9</v>
      </c>
      <c r="N1920">
        <f t="shared" si="177"/>
        <v>7.7881705680892727E-2</v>
      </c>
      <c r="O1920" t="str">
        <f t="shared" si="178"/>
        <v>ND-1558.9</v>
      </c>
      <c r="P1920" t="str">
        <f t="shared" si="179"/>
        <v/>
      </c>
    </row>
    <row r="1921" spans="1:16" x14ac:dyDescent="0.25">
      <c r="A1921">
        <v>60</v>
      </c>
      <c r="B1921">
        <v>96</v>
      </c>
      <c r="C1921" t="s">
        <v>1503</v>
      </c>
      <c r="D1921">
        <v>0</v>
      </c>
      <c r="E1921">
        <v>5.27</v>
      </c>
      <c r="F1921" t="s">
        <v>11</v>
      </c>
      <c r="G1921">
        <v>0.23</v>
      </c>
      <c r="H1921" t="s">
        <v>12</v>
      </c>
      <c r="I1921">
        <v>100</v>
      </c>
      <c r="K1921">
        <f t="shared" si="174"/>
        <v>156</v>
      </c>
      <c r="L1921" t="str">
        <f t="shared" si="175"/>
        <v>ND-156</v>
      </c>
      <c r="M1921">
        <f t="shared" si="176"/>
        <v>5.27</v>
      </c>
      <c r="N1921">
        <f t="shared" si="177"/>
        <v>0.13152697923338622</v>
      </c>
      <c r="O1921" t="str">
        <f t="shared" si="178"/>
        <v>ND-1565.27</v>
      </c>
      <c r="P1921" t="str">
        <f t="shared" si="179"/>
        <v/>
      </c>
    </row>
    <row r="1922" spans="1:16" x14ac:dyDescent="0.25">
      <c r="A1922">
        <v>60</v>
      </c>
      <c r="B1922">
        <v>97</v>
      </c>
      <c r="C1922" t="s">
        <v>1512</v>
      </c>
      <c r="D1922">
        <v>0</v>
      </c>
      <c r="E1922">
        <v>1.1599999999999999</v>
      </c>
      <c r="F1922" t="s">
        <v>11</v>
      </c>
      <c r="G1922">
        <v>0.02</v>
      </c>
      <c r="H1922" t="s">
        <v>12</v>
      </c>
      <c r="I1922">
        <v>100</v>
      </c>
      <c r="K1922">
        <f t="shared" ref="K1922:K1985" si="180">A1922+B1922</f>
        <v>157</v>
      </c>
      <c r="L1922" t="str">
        <f t="shared" ref="L1922:L1985" si="181">UPPER(SUBSTITUTE(C1922,K1922,""))&amp;"-"&amp;K1922&amp;IF(H1922="IT","M","")</f>
        <v>ND-157</v>
      </c>
      <c r="M1922">
        <f t="shared" ref="M1922:M1985" si="182">E1922*VLOOKUP(F1922,_TimeConvert,2,FALSE)</f>
        <v>1.1599999999999999</v>
      </c>
      <c r="N1922">
        <f t="shared" ref="N1922:N1985" si="183">LN(2)/M1922</f>
        <v>0.59754067289650459</v>
      </c>
      <c r="O1922" t="str">
        <f t="shared" ref="O1922:O1985" si="184">L1922&amp;M1922</f>
        <v>ND-1571.16</v>
      </c>
      <c r="P1922" t="str">
        <f t="shared" ref="P1922:P1985" si="185">IF(AND(RIGHT(L1923,1)="M",M1922=M1923),"Delete","")</f>
        <v/>
      </c>
    </row>
    <row r="1923" spans="1:16" x14ac:dyDescent="0.25">
      <c r="A1923">
        <v>60</v>
      </c>
      <c r="B1923">
        <v>98</v>
      </c>
      <c r="C1923" t="s">
        <v>1511</v>
      </c>
      <c r="D1923">
        <v>0</v>
      </c>
      <c r="E1923">
        <v>820</v>
      </c>
      <c r="F1923" t="s">
        <v>17</v>
      </c>
      <c r="G1923">
        <f>15-36</f>
        <v>-21</v>
      </c>
      <c r="H1923" t="s">
        <v>12</v>
      </c>
      <c r="I1923">
        <v>100</v>
      </c>
      <c r="K1923">
        <f t="shared" si="180"/>
        <v>158</v>
      </c>
      <c r="L1923" t="str">
        <f t="shared" si="181"/>
        <v>ND-158</v>
      </c>
      <c r="M1923">
        <f t="shared" si="182"/>
        <v>0.82000000000000006</v>
      </c>
      <c r="N1923">
        <f t="shared" si="183"/>
        <v>0.84530143970725025</v>
      </c>
      <c r="O1923" t="str">
        <f t="shared" si="184"/>
        <v>ND-1580.82</v>
      </c>
      <c r="P1923" t="str">
        <f t="shared" si="185"/>
        <v/>
      </c>
    </row>
    <row r="1924" spans="1:16" x14ac:dyDescent="0.25">
      <c r="A1924">
        <v>60</v>
      </c>
      <c r="B1924">
        <v>99</v>
      </c>
      <c r="C1924" t="s">
        <v>1510</v>
      </c>
      <c r="D1924">
        <v>0</v>
      </c>
      <c r="E1924">
        <v>485</v>
      </c>
      <c r="F1924" t="s">
        <v>17</v>
      </c>
      <c r="G1924">
        <f>39-20</f>
        <v>19</v>
      </c>
      <c r="H1924" t="s">
        <v>12</v>
      </c>
      <c r="I1924">
        <v>100</v>
      </c>
      <c r="K1924">
        <f t="shared" si="180"/>
        <v>159</v>
      </c>
      <c r="L1924" t="str">
        <f t="shared" si="181"/>
        <v>ND-159</v>
      </c>
      <c r="M1924">
        <f t="shared" si="182"/>
        <v>0.48499999999999999</v>
      </c>
      <c r="N1924">
        <f t="shared" si="183"/>
        <v>1.4291694444534955</v>
      </c>
      <c r="O1924" t="str">
        <f t="shared" si="184"/>
        <v>ND-1590.485</v>
      </c>
      <c r="P1924" t="str">
        <f t="shared" si="185"/>
        <v/>
      </c>
    </row>
    <row r="1925" spans="1:16" x14ac:dyDescent="0.25">
      <c r="A1925">
        <v>60</v>
      </c>
      <c r="B1925">
        <v>100</v>
      </c>
      <c r="C1925" t="s">
        <v>1487</v>
      </c>
      <c r="D1925">
        <v>0</v>
      </c>
      <c r="E1925">
        <v>439</v>
      </c>
      <c r="F1925" t="s">
        <v>17</v>
      </c>
      <c r="G1925">
        <v>37</v>
      </c>
      <c r="H1925" t="s">
        <v>12</v>
      </c>
      <c r="I1925">
        <v>100</v>
      </c>
      <c r="K1925">
        <f t="shared" si="180"/>
        <v>160</v>
      </c>
      <c r="L1925" t="str">
        <f t="shared" si="181"/>
        <v>ND-160</v>
      </c>
      <c r="M1925">
        <f t="shared" si="182"/>
        <v>0.439</v>
      </c>
      <c r="N1925">
        <f t="shared" si="183"/>
        <v>1.5789229625511283</v>
      </c>
      <c r="O1925" t="str">
        <f t="shared" si="184"/>
        <v>ND-1600.439</v>
      </c>
      <c r="P1925" t="str">
        <f t="shared" si="185"/>
        <v/>
      </c>
    </row>
    <row r="1926" spans="1:16" x14ac:dyDescent="0.25">
      <c r="A1926">
        <v>60</v>
      </c>
      <c r="B1926">
        <v>101</v>
      </c>
      <c r="C1926" t="s">
        <v>1485</v>
      </c>
      <c r="D1926">
        <v>0</v>
      </c>
      <c r="E1926">
        <v>215</v>
      </c>
      <c r="F1926" t="s">
        <v>17</v>
      </c>
      <c r="G1926">
        <v>76</v>
      </c>
      <c r="H1926" t="s">
        <v>12</v>
      </c>
      <c r="I1926">
        <v>100</v>
      </c>
      <c r="K1926">
        <f t="shared" si="180"/>
        <v>161</v>
      </c>
      <c r="L1926" t="str">
        <f t="shared" si="181"/>
        <v>ND-161</v>
      </c>
      <c r="M1926">
        <f t="shared" si="182"/>
        <v>0.215</v>
      </c>
      <c r="N1926">
        <f t="shared" si="183"/>
        <v>3.22394037469742</v>
      </c>
      <c r="O1926" t="str">
        <f t="shared" si="184"/>
        <v>ND-1610.215</v>
      </c>
      <c r="P1926" t="str">
        <f t="shared" si="185"/>
        <v/>
      </c>
    </row>
    <row r="1927" spans="1:16" x14ac:dyDescent="0.25">
      <c r="A1927">
        <v>60</v>
      </c>
      <c r="B1927">
        <v>102</v>
      </c>
      <c r="C1927" t="s">
        <v>1486</v>
      </c>
      <c r="D1927">
        <v>0</v>
      </c>
      <c r="E1927">
        <v>310</v>
      </c>
      <c r="F1927" t="s">
        <v>17</v>
      </c>
      <c r="G1927">
        <v>20</v>
      </c>
      <c r="H1927" t="s">
        <v>12</v>
      </c>
      <c r="I1927">
        <v>100</v>
      </c>
      <c r="K1927">
        <f t="shared" si="180"/>
        <v>162</v>
      </c>
      <c r="L1927" t="str">
        <f t="shared" si="181"/>
        <v>ND-162</v>
      </c>
      <c r="M1927">
        <f t="shared" si="182"/>
        <v>0.31</v>
      </c>
      <c r="N1927">
        <f t="shared" si="183"/>
        <v>2.2359586469675654</v>
      </c>
      <c r="O1927" t="str">
        <f t="shared" si="184"/>
        <v>ND-1620.31</v>
      </c>
      <c r="P1927" t="str">
        <f t="shared" si="185"/>
        <v/>
      </c>
    </row>
    <row r="1928" spans="1:16" x14ac:dyDescent="0.25">
      <c r="A1928">
        <v>10</v>
      </c>
      <c r="B1928">
        <v>7</v>
      </c>
      <c r="C1928" t="s">
        <v>97</v>
      </c>
      <c r="D1928">
        <v>0</v>
      </c>
      <c r="E1928">
        <v>109.1</v>
      </c>
      <c r="F1928" t="s">
        <v>17</v>
      </c>
      <c r="G1928">
        <v>0.5</v>
      </c>
      <c r="H1928" t="s">
        <v>36</v>
      </c>
      <c r="I1928">
        <v>100</v>
      </c>
      <c r="K1928">
        <f t="shared" si="180"/>
        <v>17</v>
      </c>
      <c r="L1928" t="str">
        <f t="shared" si="181"/>
        <v>NE-17</v>
      </c>
      <c r="M1928">
        <f t="shared" si="182"/>
        <v>0.1091</v>
      </c>
      <c r="N1928">
        <f t="shared" si="183"/>
        <v>6.353319711823513</v>
      </c>
      <c r="O1928" t="str">
        <f t="shared" si="184"/>
        <v>NE-170.1091</v>
      </c>
      <c r="P1928" t="str">
        <f t="shared" si="185"/>
        <v/>
      </c>
    </row>
    <row r="1929" spans="1:16" x14ac:dyDescent="0.25">
      <c r="A1929">
        <v>10</v>
      </c>
      <c r="B1929">
        <v>8</v>
      </c>
      <c r="C1929" t="s">
        <v>98</v>
      </c>
      <c r="D1929">
        <v>0</v>
      </c>
      <c r="E1929">
        <v>1.66432</v>
      </c>
      <c r="F1929" t="s">
        <v>11</v>
      </c>
      <c r="G1929">
        <f>0.00056-0.00055</f>
        <v>9.9999999999999178E-6</v>
      </c>
      <c r="H1929" t="s">
        <v>36</v>
      </c>
      <c r="I1929">
        <v>100</v>
      </c>
      <c r="K1929">
        <f t="shared" si="180"/>
        <v>18</v>
      </c>
      <c r="L1929" t="str">
        <f t="shared" si="181"/>
        <v>NE-18</v>
      </c>
      <c r="M1929">
        <f t="shared" si="182"/>
        <v>1.66432</v>
      </c>
      <c r="N1929">
        <f t="shared" si="183"/>
        <v>0.41647470472021325</v>
      </c>
      <c r="O1929" t="str">
        <f t="shared" si="184"/>
        <v>NE-181.66432</v>
      </c>
      <c r="P1929" t="str">
        <f t="shared" si="185"/>
        <v/>
      </c>
    </row>
    <row r="1930" spans="1:16" x14ac:dyDescent="0.25">
      <c r="A1930">
        <v>10</v>
      </c>
      <c r="B1930">
        <v>9</v>
      </c>
      <c r="C1930" t="s">
        <v>96</v>
      </c>
      <c r="D1930">
        <v>0</v>
      </c>
      <c r="E1930">
        <v>17.256900000000002</v>
      </c>
      <c r="F1930" t="s">
        <v>11</v>
      </c>
      <c r="G1930">
        <v>1.9E-3</v>
      </c>
      <c r="H1930" t="s">
        <v>36</v>
      </c>
      <c r="I1930">
        <v>100</v>
      </c>
      <c r="K1930">
        <f t="shared" si="180"/>
        <v>19</v>
      </c>
      <c r="L1930" t="str">
        <f t="shared" si="181"/>
        <v>NE-19</v>
      </c>
      <c r="M1930">
        <f t="shared" si="182"/>
        <v>17.256900000000002</v>
      </c>
      <c r="N1930">
        <f t="shared" si="183"/>
        <v>4.016637869837255E-2</v>
      </c>
      <c r="O1930" t="str">
        <f t="shared" si="184"/>
        <v>NE-1917.2569</v>
      </c>
      <c r="P1930" t="str">
        <f t="shared" si="185"/>
        <v/>
      </c>
    </row>
    <row r="1931" spans="1:16" x14ac:dyDescent="0.25">
      <c r="A1931">
        <v>10</v>
      </c>
      <c r="B1931">
        <v>13</v>
      </c>
      <c r="C1931" t="s">
        <v>86</v>
      </c>
      <c r="D1931">
        <v>0</v>
      </c>
      <c r="E1931">
        <v>37.148000000000003</v>
      </c>
      <c r="F1931" t="s">
        <v>11</v>
      </c>
      <c r="G1931">
        <v>3.2000000000000001E-2</v>
      </c>
      <c r="H1931" t="s">
        <v>12</v>
      </c>
      <c r="I1931">
        <v>100</v>
      </c>
      <c r="K1931">
        <f t="shared" si="180"/>
        <v>23</v>
      </c>
      <c r="L1931" t="str">
        <f t="shared" si="181"/>
        <v>NE-23</v>
      </c>
      <c r="M1931">
        <f t="shared" si="182"/>
        <v>37.148000000000003</v>
      </c>
      <c r="N1931">
        <f t="shared" si="183"/>
        <v>1.8659071297511178E-2</v>
      </c>
      <c r="O1931" t="str">
        <f t="shared" si="184"/>
        <v>NE-2337.148</v>
      </c>
      <c r="P1931" t="str">
        <f t="shared" si="185"/>
        <v/>
      </c>
    </row>
    <row r="1932" spans="1:16" x14ac:dyDescent="0.25">
      <c r="A1932">
        <v>10</v>
      </c>
      <c r="B1932">
        <v>14</v>
      </c>
      <c r="C1932" t="s">
        <v>87</v>
      </c>
      <c r="D1932">
        <v>0</v>
      </c>
      <c r="E1932">
        <v>3.38</v>
      </c>
      <c r="F1932" t="s">
        <v>43</v>
      </c>
      <c r="G1932">
        <v>0.02</v>
      </c>
      <c r="H1932" t="s">
        <v>12</v>
      </c>
      <c r="I1932">
        <v>100</v>
      </c>
      <c r="K1932">
        <f t="shared" si="180"/>
        <v>24</v>
      </c>
      <c r="L1932" t="str">
        <f t="shared" si="181"/>
        <v>NE-24</v>
      </c>
      <c r="M1932">
        <f t="shared" si="182"/>
        <v>202.79999999999998</v>
      </c>
      <c r="N1932">
        <f t="shared" si="183"/>
        <v>3.4178855057196518E-3</v>
      </c>
      <c r="O1932" t="str">
        <f t="shared" si="184"/>
        <v>NE-24202.8</v>
      </c>
      <c r="P1932" t="str">
        <f t="shared" si="185"/>
        <v/>
      </c>
    </row>
    <row r="1933" spans="1:16" x14ac:dyDescent="0.25">
      <c r="A1933">
        <v>10</v>
      </c>
      <c r="B1933">
        <v>15</v>
      </c>
      <c r="C1933" t="s">
        <v>88</v>
      </c>
      <c r="D1933">
        <v>0</v>
      </c>
      <c r="E1933">
        <v>602</v>
      </c>
      <c r="F1933" t="s">
        <v>17</v>
      </c>
      <c r="G1933">
        <v>8</v>
      </c>
      <c r="H1933" t="s">
        <v>12</v>
      </c>
      <c r="I1933">
        <v>100</v>
      </c>
      <c r="K1933">
        <f t="shared" si="180"/>
        <v>25</v>
      </c>
      <c r="L1933" t="str">
        <f t="shared" si="181"/>
        <v>NE-25</v>
      </c>
      <c r="M1933">
        <f t="shared" si="182"/>
        <v>0.60199999999999998</v>
      </c>
      <c r="N1933">
        <f t="shared" si="183"/>
        <v>1.15140727667765</v>
      </c>
      <c r="O1933" t="str">
        <f t="shared" si="184"/>
        <v>NE-250.602</v>
      </c>
      <c r="P1933" t="str">
        <f t="shared" si="185"/>
        <v/>
      </c>
    </row>
    <row r="1934" spans="1:16" x14ac:dyDescent="0.25">
      <c r="A1934">
        <v>10</v>
      </c>
      <c r="B1934">
        <v>16</v>
      </c>
      <c r="C1934" t="s">
        <v>89</v>
      </c>
      <c r="D1934">
        <v>0</v>
      </c>
      <c r="E1934">
        <v>196</v>
      </c>
      <c r="F1934" t="s">
        <v>17</v>
      </c>
      <c r="G1934">
        <v>2</v>
      </c>
      <c r="H1934" t="s">
        <v>12</v>
      </c>
      <c r="I1934">
        <v>100</v>
      </c>
      <c r="K1934">
        <f t="shared" si="180"/>
        <v>26</v>
      </c>
      <c r="L1934" t="str">
        <f t="shared" si="181"/>
        <v>NE-26</v>
      </c>
      <c r="M1934">
        <f t="shared" si="182"/>
        <v>0.19600000000000001</v>
      </c>
      <c r="N1934">
        <f t="shared" si="183"/>
        <v>3.5364652069384963</v>
      </c>
      <c r="O1934" t="str">
        <f t="shared" si="184"/>
        <v>NE-260.196</v>
      </c>
      <c r="P1934" t="str">
        <f t="shared" si="185"/>
        <v/>
      </c>
    </row>
    <row r="1935" spans="1:16" x14ac:dyDescent="0.25">
      <c r="A1935">
        <v>10</v>
      </c>
      <c r="B1935">
        <v>17</v>
      </c>
      <c r="C1935" t="s">
        <v>90</v>
      </c>
      <c r="D1935">
        <v>0</v>
      </c>
      <c r="E1935">
        <v>30.9</v>
      </c>
      <c r="F1935" t="s">
        <v>17</v>
      </c>
      <c r="G1935">
        <v>1.1000000000000001</v>
      </c>
      <c r="H1935" t="s">
        <v>12</v>
      </c>
      <c r="I1935">
        <v>100</v>
      </c>
      <c r="K1935">
        <f t="shared" si="180"/>
        <v>27</v>
      </c>
      <c r="L1935" t="str">
        <f t="shared" si="181"/>
        <v>NE-27</v>
      </c>
      <c r="M1935">
        <f t="shared" si="182"/>
        <v>3.09E-2</v>
      </c>
      <c r="N1935">
        <f t="shared" si="183"/>
        <v>22.431947590936741</v>
      </c>
      <c r="O1935" t="str">
        <f t="shared" si="184"/>
        <v>NE-270.0309</v>
      </c>
      <c r="P1935" t="str">
        <f t="shared" si="185"/>
        <v/>
      </c>
    </row>
    <row r="1936" spans="1:16" x14ac:dyDescent="0.25">
      <c r="A1936">
        <v>10</v>
      </c>
      <c r="B1936">
        <v>18</v>
      </c>
      <c r="C1936" t="s">
        <v>91</v>
      </c>
      <c r="D1936">
        <v>0</v>
      </c>
      <c r="E1936">
        <v>18.7</v>
      </c>
      <c r="F1936" t="s">
        <v>17</v>
      </c>
      <c r="G1936">
        <v>0.2</v>
      </c>
      <c r="H1936" t="s">
        <v>12</v>
      </c>
      <c r="I1936">
        <v>100</v>
      </c>
      <c r="K1936">
        <f t="shared" si="180"/>
        <v>28</v>
      </c>
      <c r="L1936" t="str">
        <f t="shared" si="181"/>
        <v>NE-28</v>
      </c>
      <c r="M1936">
        <f t="shared" si="182"/>
        <v>1.8700000000000001E-2</v>
      </c>
      <c r="N1936">
        <f t="shared" si="183"/>
        <v>37.066694147590653</v>
      </c>
      <c r="O1936" t="str">
        <f t="shared" si="184"/>
        <v>NE-280.0187</v>
      </c>
      <c r="P1936" t="str">
        <f t="shared" si="185"/>
        <v/>
      </c>
    </row>
    <row r="1937" spans="1:16" x14ac:dyDescent="0.25">
      <c r="A1937">
        <v>10</v>
      </c>
      <c r="B1937">
        <v>19</v>
      </c>
      <c r="C1937" t="s">
        <v>92</v>
      </c>
      <c r="D1937">
        <v>0</v>
      </c>
      <c r="E1937">
        <v>14</v>
      </c>
      <c r="F1937" t="s">
        <v>17</v>
      </c>
      <c r="G1937">
        <v>0.5</v>
      </c>
      <c r="H1937" t="s">
        <v>12</v>
      </c>
      <c r="I1937">
        <v>100</v>
      </c>
      <c r="K1937">
        <f t="shared" si="180"/>
        <v>29</v>
      </c>
      <c r="L1937" t="str">
        <f t="shared" si="181"/>
        <v>NE-29</v>
      </c>
      <c r="M1937">
        <f t="shared" si="182"/>
        <v>1.4E-2</v>
      </c>
      <c r="N1937">
        <f t="shared" si="183"/>
        <v>49.510512897138945</v>
      </c>
      <c r="O1937" t="str">
        <f t="shared" si="184"/>
        <v>NE-290.014</v>
      </c>
      <c r="P1937" t="str">
        <f t="shared" si="185"/>
        <v/>
      </c>
    </row>
    <row r="1938" spans="1:16" x14ac:dyDescent="0.25">
      <c r="A1938">
        <v>10</v>
      </c>
      <c r="B1938">
        <v>20</v>
      </c>
      <c r="C1938" t="s">
        <v>93</v>
      </c>
      <c r="D1938">
        <v>0</v>
      </c>
      <c r="E1938">
        <v>7.3</v>
      </c>
      <c r="F1938" t="s">
        <v>17</v>
      </c>
      <c r="G1938">
        <v>0.3</v>
      </c>
      <c r="H1938" t="s">
        <v>12</v>
      </c>
      <c r="I1938">
        <v>100</v>
      </c>
      <c r="K1938">
        <f t="shared" si="180"/>
        <v>30</v>
      </c>
      <c r="L1938" t="str">
        <f t="shared" si="181"/>
        <v>NE-30</v>
      </c>
      <c r="M1938">
        <f t="shared" si="182"/>
        <v>7.3000000000000001E-3</v>
      </c>
      <c r="N1938">
        <f t="shared" si="183"/>
        <v>94.951668569855514</v>
      </c>
      <c r="O1938" t="str">
        <f t="shared" si="184"/>
        <v>NE-300.0073</v>
      </c>
      <c r="P1938" t="str">
        <f t="shared" si="185"/>
        <v/>
      </c>
    </row>
    <row r="1939" spans="1:16" x14ac:dyDescent="0.25">
      <c r="A1939">
        <v>10</v>
      </c>
      <c r="B1939">
        <v>21</v>
      </c>
      <c r="C1939" t="s">
        <v>94</v>
      </c>
      <c r="D1939">
        <v>0</v>
      </c>
      <c r="E1939">
        <v>3.4</v>
      </c>
      <c r="F1939" t="s">
        <v>17</v>
      </c>
      <c r="G1939">
        <v>0.8</v>
      </c>
      <c r="H1939" t="s">
        <v>12</v>
      </c>
      <c r="I1939">
        <v>100</v>
      </c>
      <c r="K1939">
        <f t="shared" si="180"/>
        <v>31</v>
      </c>
      <c r="L1939" t="str">
        <f t="shared" si="181"/>
        <v>NE-31</v>
      </c>
      <c r="M1939">
        <f t="shared" si="182"/>
        <v>3.3999999999999998E-3</v>
      </c>
      <c r="N1939">
        <f t="shared" si="183"/>
        <v>203.86681781174863</v>
      </c>
      <c r="O1939" t="str">
        <f t="shared" si="184"/>
        <v>NE-310.0034</v>
      </c>
      <c r="P1939" t="str">
        <f t="shared" si="185"/>
        <v/>
      </c>
    </row>
    <row r="1940" spans="1:16" x14ac:dyDescent="0.25">
      <c r="A1940">
        <v>10</v>
      </c>
      <c r="B1940">
        <v>22</v>
      </c>
      <c r="C1940" t="s">
        <v>95</v>
      </c>
      <c r="D1940">
        <v>0</v>
      </c>
      <c r="E1940">
        <v>4.5</v>
      </c>
      <c r="F1940" t="s">
        <v>17</v>
      </c>
      <c r="G1940">
        <v>0.7</v>
      </c>
      <c r="H1940" t="s">
        <v>12</v>
      </c>
      <c r="I1940">
        <v>100</v>
      </c>
      <c r="K1940">
        <f t="shared" si="180"/>
        <v>32</v>
      </c>
      <c r="L1940" t="str">
        <f t="shared" si="181"/>
        <v>NE-32</v>
      </c>
      <c r="M1940">
        <f t="shared" si="182"/>
        <v>4.5000000000000005E-3</v>
      </c>
      <c r="N1940">
        <f t="shared" si="183"/>
        <v>154.03270679109895</v>
      </c>
      <c r="O1940" t="str">
        <f t="shared" si="184"/>
        <v>NE-320.0045</v>
      </c>
      <c r="P1940" t="str">
        <f t="shared" si="185"/>
        <v/>
      </c>
    </row>
    <row r="1941" spans="1:16" x14ac:dyDescent="0.25">
      <c r="A1941">
        <v>113</v>
      </c>
      <c r="B1941">
        <v>165</v>
      </c>
      <c r="C1941" t="s">
        <v>2893</v>
      </c>
      <c r="D1941">
        <v>0</v>
      </c>
      <c r="E1941">
        <v>1.4</v>
      </c>
      <c r="F1941" t="s">
        <v>11</v>
      </c>
      <c r="G1941">
        <f>1.9-0.5</f>
        <v>1.4</v>
      </c>
      <c r="H1941" t="s">
        <v>27</v>
      </c>
      <c r="I1941">
        <v>100</v>
      </c>
      <c r="K1941">
        <f t="shared" si="180"/>
        <v>278</v>
      </c>
      <c r="L1941" t="str">
        <f t="shared" si="181"/>
        <v>NH-278</v>
      </c>
      <c r="M1941">
        <f t="shared" si="182"/>
        <v>1.4</v>
      </c>
      <c r="N1941">
        <f t="shared" si="183"/>
        <v>0.49510512897138953</v>
      </c>
      <c r="O1941" t="str">
        <f t="shared" si="184"/>
        <v>NH-2781.4</v>
      </c>
      <c r="P1941" t="str">
        <f t="shared" si="185"/>
        <v/>
      </c>
    </row>
    <row r="1942" spans="1:16" x14ac:dyDescent="0.25">
      <c r="A1942">
        <v>113</v>
      </c>
      <c r="B1942">
        <v>169</v>
      </c>
      <c r="C1942" t="s">
        <v>2894</v>
      </c>
      <c r="D1942">
        <v>0</v>
      </c>
      <c r="E1942">
        <v>73</v>
      </c>
      <c r="F1942" t="s">
        <v>17</v>
      </c>
      <c r="G1942">
        <f>130-30</f>
        <v>100</v>
      </c>
      <c r="H1942" t="s">
        <v>27</v>
      </c>
      <c r="I1942">
        <v>100</v>
      </c>
      <c r="K1942">
        <f t="shared" si="180"/>
        <v>282</v>
      </c>
      <c r="L1942" t="str">
        <f t="shared" si="181"/>
        <v>NH-282</v>
      </c>
      <c r="M1942">
        <f t="shared" si="182"/>
        <v>7.2999999999999995E-2</v>
      </c>
      <c r="N1942">
        <f t="shared" si="183"/>
        <v>9.4951668569855521</v>
      </c>
      <c r="O1942" t="str">
        <f t="shared" si="184"/>
        <v>NH-2820.073</v>
      </c>
      <c r="P1942" t="str">
        <f t="shared" si="185"/>
        <v/>
      </c>
    </row>
    <row r="1943" spans="1:16" x14ac:dyDescent="0.25">
      <c r="A1943">
        <v>113</v>
      </c>
      <c r="B1943">
        <v>170</v>
      </c>
      <c r="C1943" t="s">
        <v>2897</v>
      </c>
      <c r="D1943">
        <v>0</v>
      </c>
      <c r="E1943">
        <v>70</v>
      </c>
      <c r="F1943" t="s">
        <v>17</v>
      </c>
      <c r="G1943">
        <f>140-30</f>
        <v>110</v>
      </c>
      <c r="H1943" t="s">
        <v>27</v>
      </c>
      <c r="I1943">
        <v>100</v>
      </c>
      <c r="K1943">
        <f t="shared" si="180"/>
        <v>283</v>
      </c>
      <c r="L1943" t="str">
        <f t="shared" si="181"/>
        <v>NH-283</v>
      </c>
      <c r="M1943">
        <f t="shared" si="182"/>
        <v>7.0000000000000007E-2</v>
      </c>
      <c r="N1943">
        <f t="shared" si="183"/>
        <v>9.9021025794277886</v>
      </c>
      <c r="O1943" t="str">
        <f t="shared" si="184"/>
        <v>NH-2830.07</v>
      </c>
      <c r="P1943" t="str">
        <f t="shared" si="185"/>
        <v/>
      </c>
    </row>
    <row r="1944" spans="1:16" x14ac:dyDescent="0.25">
      <c r="A1944">
        <v>113</v>
      </c>
      <c r="B1944">
        <v>171</v>
      </c>
      <c r="C1944" t="s">
        <v>2895</v>
      </c>
      <c r="D1944">
        <v>0</v>
      </c>
      <c r="E1944">
        <v>0.82</v>
      </c>
      <c r="F1944" t="s">
        <v>11</v>
      </c>
      <c r="G1944">
        <v>0.08</v>
      </c>
      <c r="H1944" t="s">
        <v>27</v>
      </c>
      <c r="I1944">
        <v>100</v>
      </c>
      <c r="K1944">
        <f t="shared" si="180"/>
        <v>284</v>
      </c>
      <c r="L1944" t="str">
        <f t="shared" si="181"/>
        <v>NH-284</v>
      </c>
      <c r="M1944">
        <f t="shared" si="182"/>
        <v>0.82</v>
      </c>
      <c r="N1944">
        <f t="shared" si="183"/>
        <v>0.84530143970725036</v>
      </c>
      <c r="O1944" t="str">
        <f t="shared" si="184"/>
        <v>NH-2840.82</v>
      </c>
      <c r="P1944" t="str">
        <f t="shared" si="185"/>
        <v/>
      </c>
    </row>
    <row r="1945" spans="1:16" x14ac:dyDescent="0.25">
      <c r="A1945">
        <v>113</v>
      </c>
      <c r="B1945">
        <v>172</v>
      </c>
      <c r="C1945" t="s">
        <v>2896</v>
      </c>
      <c r="D1945">
        <v>0</v>
      </c>
      <c r="E1945">
        <v>2.1</v>
      </c>
      <c r="F1945" t="s">
        <v>11</v>
      </c>
      <c r="G1945">
        <f>0.6-0.3</f>
        <v>0.3</v>
      </c>
      <c r="H1945" t="s">
        <v>27</v>
      </c>
      <c r="I1945">
        <v>100</v>
      </c>
      <c r="K1945">
        <f t="shared" si="180"/>
        <v>285</v>
      </c>
      <c r="L1945" t="str">
        <f t="shared" si="181"/>
        <v>NH-285</v>
      </c>
      <c r="M1945">
        <f t="shared" si="182"/>
        <v>2.1</v>
      </c>
      <c r="N1945">
        <f t="shared" si="183"/>
        <v>0.3300700859809263</v>
      </c>
      <c r="O1945" t="str">
        <f t="shared" si="184"/>
        <v>NH-2852.1</v>
      </c>
      <c r="P1945" t="str">
        <f t="shared" si="185"/>
        <v/>
      </c>
    </row>
    <row r="1946" spans="1:16" x14ac:dyDescent="0.25">
      <c r="A1946">
        <v>113</v>
      </c>
      <c r="B1946">
        <v>173</v>
      </c>
      <c r="C1946" t="s">
        <v>2898</v>
      </c>
      <c r="D1946">
        <v>0</v>
      </c>
      <c r="E1946">
        <v>9.5</v>
      </c>
      <c r="F1946" t="s">
        <v>11</v>
      </c>
      <c r="G1946">
        <f>6.3-2.7</f>
        <v>3.5999999999999996</v>
      </c>
      <c r="H1946" t="s">
        <v>27</v>
      </c>
      <c r="I1946">
        <v>100</v>
      </c>
      <c r="K1946">
        <f t="shared" si="180"/>
        <v>286</v>
      </c>
      <c r="L1946" t="str">
        <f t="shared" si="181"/>
        <v>NH-286</v>
      </c>
      <c r="M1946">
        <f t="shared" si="182"/>
        <v>9.5</v>
      </c>
      <c r="N1946">
        <f t="shared" si="183"/>
        <v>7.2962861111573185E-2</v>
      </c>
      <c r="O1946" t="str">
        <f t="shared" si="184"/>
        <v>NH-2869.5</v>
      </c>
      <c r="P1946" t="str">
        <f t="shared" si="185"/>
        <v/>
      </c>
    </row>
    <row r="1947" spans="1:16" x14ac:dyDescent="0.25">
      <c r="A1947">
        <v>113</v>
      </c>
      <c r="B1947">
        <v>177</v>
      </c>
      <c r="C1947" t="s">
        <v>2899</v>
      </c>
      <c r="D1947">
        <v>0</v>
      </c>
      <c r="E1947">
        <v>2</v>
      </c>
      <c r="F1947" t="s">
        <v>11</v>
      </c>
      <c r="G1947">
        <f>10-1</f>
        <v>9</v>
      </c>
      <c r="H1947" t="s">
        <v>27</v>
      </c>
      <c r="I1947">
        <v>100</v>
      </c>
      <c r="K1947">
        <f t="shared" si="180"/>
        <v>290</v>
      </c>
      <c r="L1947" t="str">
        <f t="shared" si="181"/>
        <v>NH-290</v>
      </c>
      <c r="M1947">
        <f t="shared" si="182"/>
        <v>2</v>
      </c>
      <c r="N1947">
        <f t="shared" si="183"/>
        <v>0.34657359027997264</v>
      </c>
      <c r="O1947" t="str">
        <f t="shared" si="184"/>
        <v>NH-2902</v>
      </c>
      <c r="P1947" t="str">
        <f t="shared" si="185"/>
        <v/>
      </c>
    </row>
    <row r="1948" spans="1:16" x14ac:dyDescent="0.25">
      <c r="A1948">
        <v>28</v>
      </c>
      <c r="B1948">
        <v>20</v>
      </c>
      <c r="C1948" t="s">
        <v>459</v>
      </c>
      <c r="D1948">
        <v>0</v>
      </c>
      <c r="E1948">
        <v>2.1</v>
      </c>
      <c r="F1948" t="s">
        <v>17</v>
      </c>
      <c r="G1948">
        <f>1.4-0.6</f>
        <v>0.79999999999999993</v>
      </c>
      <c r="H1948" t="s">
        <v>23</v>
      </c>
      <c r="I1948">
        <v>70</v>
      </c>
      <c r="J1948">
        <v>20</v>
      </c>
      <c r="K1948">
        <f t="shared" si="180"/>
        <v>48</v>
      </c>
      <c r="L1948" t="str">
        <f t="shared" si="181"/>
        <v>NI-48</v>
      </c>
      <c r="M1948">
        <f t="shared" si="182"/>
        <v>2.1000000000000003E-3</v>
      </c>
      <c r="N1948">
        <f t="shared" si="183"/>
        <v>330.07008598092625</v>
      </c>
      <c r="O1948" t="str">
        <f t="shared" si="184"/>
        <v>NI-480.0021</v>
      </c>
      <c r="P1948" t="str">
        <f t="shared" si="185"/>
        <v/>
      </c>
    </row>
    <row r="1949" spans="1:16" x14ac:dyDescent="0.25">
      <c r="A1949">
        <v>28</v>
      </c>
      <c r="B1949">
        <v>21</v>
      </c>
      <c r="C1949" t="s">
        <v>460</v>
      </c>
      <c r="D1949">
        <v>0</v>
      </c>
      <c r="E1949">
        <v>7.5</v>
      </c>
      <c r="F1949" t="s">
        <v>17</v>
      </c>
      <c r="G1949">
        <v>1</v>
      </c>
      <c r="H1949" t="s">
        <v>36</v>
      </c>
      <c r="I1949">
        <v>100</v>
      </c>
      <c r="K1949">
        <f t="shared" si="180"/>
        <v>49</v>
      </c>
      <c r="L1949" t="str">
        <f t="shared" si="181"/>
        <v>NI-49</v>
      </c>
      <c r="M1949">
        <f t="shared" si="182"/>
        <v>7.4999999999999997E-3</v>
      </c>
      <c r="N1949">
        <f t="shared" si="183"/>
        <v>92.419624074659382</v>
      </c>
      <c r="O1949" t="str">
        <f t="shared" si="184"/>
        <v>NI-490.0075</v>
      </c>
      <c r="P1949" t="str">
        <f t="shared" si="185"/>
        <v/>
      </c>
    </row>
    <row r="1950" spans="1:16" x14ac:dyDescent="0.25">
      <c r="A1950">
        <v>28</v>
      </c>
      <c r="B1950">
        <v>22</v>
      </c>
      <c r="C1950" t="s">
        <v>457</v>
      </c>
      <c r="D1950">
        <v>0</v>
      </c>
      <c r="E1950">
        <v>17.600000000000001</v>
      </c>
      <c r="F1950" t="s">
        <v>17</v>
      </c>
      <c r="G1950">
        <v>2.2000000000000002</v>
      </c>
      <c r="H1950" t="s">
        <v>36</v>
      </c>
      <c r="I1950">
        <v>100</v>
      </c>
      <c r="K1950">
        <f t="shared" si="180"/>
        <v>50</v>
      </c>
      <c r="L1950" t="str">
        <f t="shared" si="181"/>
        <v>NI-50</v>
      </c>
      <c r="M1950">
        <f t="shared" si="182"/>
        <v>1.7600000000000001E-2</v>
      </c>
      <c r="N1950">
        <f t="shared" si="183"/>
        <v>39.383362531815074</v>
      </c>
      <c r="O1950" t="str">
        <f t="shared" si="184"/>
        <v>NI-500.0176</v>
      </c>
      <c r="P1950" t="str">
        <f t="shared" si="185"/>
        <v/>
      </c>
    </row>
    <row r="1951" spans="1:16" x14ac:dyDescent="0.25">
      <c r="A1951">
        <v>28</v>
      </c>
      <c r="B1951">
        <v>23</v>
      </c>
      <c r="C1951" t="s">
        <v>458</v>
      </c>
      <c r="D1951">
        <v>0</v>
      </c>
      <c r="E1951">
        <v>23.8</v>
      </c>
      <c r="F1951" t="s">
        <v>17</v>
      </c>
      <c r="G1951">
        <v>0.2</v>
      </c>
      <c r="H1951" t="s">
        <v>36</v>
      </c>
      <c r="I1951">
        <v>100</v>
      </c>
      <c r="K1951">
        <f t="shared" si="180"/>
        <v>51</v>
      </c>
      <c r="L1951" t="str">
        <f t="shared" si="181"/>
        <v>NI-51</v>
      </c>
      <c r="M1951">
        <f t="shared" si="182"/>
        <v>2.3800000000000002E-2</v>
      </c>
      <c r="N1951">
        <f t="shared" si="183"/>
        <v>29.123831115964087</v>
      </c>
      <c r="O1951" t="str">
        <f t="shared" si="184"/>
        <v>NI-510.0238</v>
      </c>
      <c r="P1951" t="str">
        <f t="shared" si="185"/>
        <v/>
      </c>
    </row>
    <row r="1952" spans="1:16" x14ac:dyDescent="0.25">
      <c r="A1952">
        <v>28</v>
      </c>
      <c r="B1952">
        <v>24</v>
      </c>
      <c r="C1952" t="s">
        <v>453</v>
      </c>
      <c r="D1952">
        <v>0</v>
      </c>
      <c r="E1952">
        <v>41.4</v>
      </c>
      <c r="F1952" t="s">
        <v>17</v>
      </c>
      <c r="G1952">
        <v>0.9</v>
      </c>
      <c r="H1952" t="s">
        <v>36</v>
      </c>
      <c r="I1952">
        <v>100</v>
      </c>
      <c r="K1952">
        <f t="shared" si="180"/>
        <v>52</v>
      </c>
      <c r="L1952" t="str">
        <f t="shared" si="181"/>
        <v>NI-52</v>
      </c>
      <c r="M1952">
        <f t="shared" si="182"/>
        <v>4.1399999999999999E-2</v>
      </c>
      <c r="N1952">
        <f t="shared" si="183"/>
        <v>16.742685520771627</v>
      </c>
      <c r="O1952" t="str">
        <f t="shared" si="184"/>
        <v>NI-520.0414</v>
      </c>
      <c r="P1952" t="str">
        <f t="shared" si="185"/>
        <v/>
      </c>
    </row>
    <row r="1953" spans="1:16" x14ac:dyDescent="0.25">
      <c r="A1953">
        <v>28</v>
      </c>
      <c r="B1953">
        <v>25</v>
      </c>
      <c r="C1953" t="s">
        <v>454</v>
      </c>
      <c r="D1953">
        <v>0</v>
      </c>
      <c r="E1953">
        <v>55.2</v>
      </c>
      <c r="F1953" t="s">
        <v>17</v>
      </c>
      <c r="G1953">
        <v>0.7</v>
      </c>
      <c r="H1953" t="s">
        <v>36</v>
      </c>
      <c r="I1953">
        <v>100</v>
      </c>
      <c r="K1953">
        <f t="shared" si="180"/>
        <v>53</v>
      </c>
      <c r="L1953" t="str">
        <f t="shared" si="181"/>
        <v>NI-53</v>
      </c>
      <c r="M1953">
        <f t="shared" si="182"/>
        <v>5.5200000000000006E-2</v>
      </c>
      <c r="N1953">
        <f t="shared" si="183"/>
        <v>12.557014140578717</v>
      </c>
      <c r="O1953" t="str">
        <f t="shared" si="184"/>
        <v>NI-530.0552</v>
      </c>
      <c r="P1953" t="str">
        <f t="shared" si="185"/>
        <v/>
      </c>
    </row>
    <row r="1954" spans="1:16" x14ac:dyDescent="0.25">
      <c r="A1954">
        <v>28</v>
      </c>
      <c r="B1954">
        <v>26</v>
      </c>
      <c r="C1954" t="s">
        <v>451</v>
      </c>
      <c r="D1954">
        <v>0</v>
      </c>
      <c r="E1954">
        <v>114.1</v>
      </c>
      <c r="F1954" t="s">
        <v>17</v>
      </c>
      <c r="G1954">
        <v>0.3</v>
      </c>
      <c r="H1954" t="s">
        <v>36</v>
      </c>
      <c r="I1954">
        <v>100</v>
      </c>
      <c r="K1954">
        <f t="shared" si="180"/>
        <v>54</v>
      </c>
      <c r="L1954" t="str">
        <f t="shared" si="181"/>
        <v>NI-54</v>
      </c>
      <c r="M1954">
        <f t="shared" si="182"/>
        <v>0.11409999999999999</v>
      </c>
      <c r="N1954">
        <f t="shared" si="183"/>
        <v>6.0749095579311598</v>
      </c>
      <c r="O1954" t="str">
        <f t="shared" si="184"/>
        <v>NI-540.1141</v>
      </c>
      <c r="P1954" t="str">
        <f t="shared" si="185"/>
        <v/>
      </c>
    </row>
    <row r="1955" spans="1:16" x14ac:dyDescent="0.25">
      <c r="A1955">
        <v>28</v>
      </c>
      <c r="B1955">
        <v>27</v>
      </c>
      <c r="C1955" t="s">
        <v>452</v>
      </c>
      <c r="D1955">
        <v>0</v>
      </c>
      <c r="E1955">
        <v>203.9</v>
      </c>
      <c r="F1955" t="s">
        <v>17</v>
      </c>
      <c r="G1955">
        <v>2.6</v>
      </c>
      <c r="H1955" t="s">
        <v>36</v>
      </c>
      <c r="I1955">
        <v>100</v>
      </c>
      <c r="K1955">
        <f t="shared" si="180"/>
        <v>55</v>
      </c>
      <c r="L1955" t="str">
        <f t="shared" si="181"/>
        <v>NI-55</v>
      </c>
      <c r="M1955">
        <f t="shared" si="182"/>
        <v>0.2039</v>
      </c>
      <c r="N1955">
        <f t="shared" si="183"/>
        <v>3.3994466922998789</v>
      </c>
      <c r="O1955" t="str">
        <f t="shared" si="184"/>
        <v>NI-550.2039</v>
      </c>
      <c r="P1955" t="str">
        <f t="shared" si="185"/>
        <v/>
      </c>
    </row>
    <row r="1956" spans="1:16" x14ac:dyDescent="0.25">
      <c r="A1956">
        <v>28</v>
      </c>
      <c r="B1956">
        <v>28</v>
      </c>
      <c r="C1956" t="s">
        <v>455</v>
      </c>
      <c r="D1956">
        <v>0</v>
      </c>
      <c r="E1956">
        <v>6.0810000000000004</v>
      </c>
      <c r="F1956" t="s">
        <v>25</v>
      </c>
      <c r="G1956">
        <v>1.4999999999999999E-2</v>
      </c>
      <c r="H1956" t="s">
        <v>36</v>
      </c>
      <c r="I1956">
        <v>100</v>
      </c>
      <c r="K1956">
        <f t="shared" si="180"/>
        <v>56</v>
      </c>
      <c r="L1956" t="str">
        <f t="shared" si="181"/>
        <v>NI-56</v>
      </c>
      <c r="M1956">
        <f t="shared" si="182"/>
        <v>525398.4</v>
      </c>
      <c r="N1956">
        <f t="shared" si="183"/>
        <v>1.3192791994797572E-6</v>
      </c>
      <c r="O1956" t="str">
        <f t="shared" si="184"/>
        <v>NI-56525398.4</v>
      </c>
      <c r="P1956" t="str">
        <f t="shared" si="185"/>
        <v/>
      </c>
    </row>
    <row r="1957" spans="1:16" x14ac:dyDescent="0.25">
      <c r="A1957">
        <v>28</v>
      </c>
      <c r="B1957">
        <v>29</v>
      </c>
      <c r="C1957" t="s">
        <v>456</v>
      </c>
      <c r="D1957">
        <v>0</v>
      </c>
      <c r="E1957">
        <v>35.6</v>
      </c>
      <c r="F1957" t="s">
        <v>109</v>
      </c>
      <c r="G1957">
        <v>0.06</v>
      </c>
      <c r="H1957" t="s">
        <v>36</v>
      </c>
      <c r="I1957">
        <v>100</v>
      </c>
      <c r="K1957">
        <f t="shared" si="180"/>
        <v>57</v>
      </c>
      <c r="L1957" t="str">
        <f t="shared" si="181"/>
        <v>NI-57</v>
      </c>
      <c r="M1957">
        <f t="shared" si="182"/>
        <v>128160</v>
      </c>
      <c r="N1957">
        <f t="shared" si="183"/>
        <v>5.4084517833953281E-6</v>
      </c>
      <c r="O1957" t="str">
        <f t="shared" si="184"/>
        <v>NI-57128160</v>
      </c>
      <c r="P1957" t="str">
        <f t="shared" si="185"/>
        <v/>
      </c>
    </row>
    <row r="1958" spans="1:16" x14ac:dyDescent="0.25">
      <c r="A1958">
        <v>28</v>
      </c>
      <c r="B1958">
        <v>31</v>
      </c>
      <c r="C1958" t="s">
        <v>440</v>
      </c>
      <c r="D1958">
        <v>0</v>
      </c>
      <c r="E1958" s="1">
        <v>81000</v>
      </c>
      <c r="F1958" t="s">
        <v>14</v>
      </c>
      <c r="G1958" s="1">
        <v>8920</v>
      </c>
      <c r="H1958" t="s">
        <v>36</v>
      </c>
      <c r="I1958">
        <v>100</v>
      </c>
      <c r="K1958">
        <f t="shared" si="180"/>
        <v>59</v>
      </c>
      <c r="L1958" t="str">
        <f t="shared" si="181"/>
        <v>NI-59</v>
      </c>
      <c r="M1958">
        <f t="shared" si="182"/>
        <v>2556165600000</v>
      </c>
      <c r="N1958">
        <f t="shared" si="183"/>
        <v>2.7116677439049537E-13</v>
      </c>
      <c r="O1958" t="str">
        <f t="shared" si="184"/>
        <v>NI-592556165600000</v>
      </c>
      <c r="P1958" t="str">
        <f t="shared" si="185"/>
        <v/>
      </c>
    </row>
    <row r="1959" spans="1:16" x14ac:dyDescent="0.25">
      <c r="A1959">
        <v>28</v>
      </c>
      <c r="B1959">
        <v>35</v>
      </c>
      <c r="C1959" t="s">
        <v>438</v>
      </c>
      <c r="D1959">
        <v>0</v>
      </c>
      <c r="E1959">
        <v>100.8</v>
      </c>
      <c r="F1959" t="s">
        <v>14</v>
      </c>
      <c r="G1959">
        <v>1.2</v>
      </c>
      <c r="H1959" t="s">
        <v>12</v>
      </c>
      <c r="I1959">
        <v>100</v>
      </c>
      <c r="K1959">
        <f t="shared" si="180"/>
        <v>63</v>
      </c>
      <c r="L1959" t="str">
        <f t="shared" si="181"/>
        <v>NI-63</v>
      </c>
      <c r="M1959">
        <f t="shared" si="182"/>
        <v>3181006080</v>
      </c>
      <c r="N1959">
        <f t="shared" si="183"/>
        <v>2.1790187227807665E-10</v>
      </c>
      <c r="O1959" t="str">
        <f t="shared" si="184"/>
        <v>NI-633181006080</v>
      </c>
      <c r="P1959" t="str">
        <f t="shared" si="185"/>
        <v/>
      </c>
    </row>
    <row r="1960" spans="1:16" x14ac:dyDescent="0.25">
      <c r="A1960">
        <v>28</v>
      </c>
      <c r="B1960">
        <v>37</v>
      </c>
      <c r="C1960" t="s">
        <v>436</v>
      </c>
      <c r="D1960">
        <v>0</v>
      </c>
      <c r="E1960">
        <v>2.5175000000000001</v>
      </c>
      <c r="F1960" t="s">
        <v>109</v>
      </c>
      <c r="G1960">
        <v>5.0000000000000001E-4</v>
      </c>
      <c r="H1960" t="s">
        <v>12</v>
      </c>
      <c r="I1960">
        <v>100</v>
      </c>
      <c r="K1960">
        <f t="shared" si="180"/>
        <v>65</v>
      </c>
      <c r="L1960" t="str">
        <f t="shared" si="181"/>
        <v>NI-65</v>
      </c>
      <c r="M1960">
        <f t="shared" si="182"/>
        <v>9063</v>
      </c>
      <c r="N1960">
        <f t="shared" si="183"/>
        <v>7.6480986490118651E-5</v>
      </c>
      <c r="O1960" t="str">
        <f t="shared" si="184"/>
        <v>NI-659063</v>
      </c>
      <c r="P1960" t="str">
        <f t="shared" si="185"/>
        <v/>
      </c>
    </row>
    <row r="1961" spans="1:16" x14ac:dyDescent="0.25">
      <c r="A1961">
        <v>28</v>
      </c>
      <c r="B1961">
        <v>38</v>
      </c>
      <c r="C1961" t="s">
        <v>437</v>
      </c>
      <c r="D1961">
        <v>0</v>
      </c>
      <c r="E1961">
        <v>54.6</v>
      </c>
      <c r="F1961" t="s">
        <v>109</v>
      </c>
      <c r="G1961">
        <v>0.3</v>
      </c>
      <c r="H1961" t="s">
        <v>12</v>
      </c>
      <c r="I1961">
        <v>100</v>
      </c>
      <c r="K1961">
        <f t="shared" si="180"/>
        <v>66</v>
      </c>
      <c r="L1961" t="str">
        <f t="shared" si="181"/>
        <v>NI-66</v>
      </c>
      <c r="M1961">
        <f t="shared" si="182"/>
        <v>196560</v>
      </c>
      <c r="N1961">
        <f t="shared" si="183"/>
        <v>3.526389807488529E-6</v>
      </c>
      <c r="O1961" t="str">
        <f t="shared" si="184"/>
        <v>NI-66196560</v>
      </c>
      <c r="P1961" t="str">
        <f t="shared" si="185"/>
        <v/>
      </c>
    </row>
    <row r="1962" spans="1:16" x14ac:dyDescent="0.25">
      <c r="A1962">
        <v>28</v>
      </c>
      <c r="B1962">
        <v>39</v>
      </c>
      <c r="C1962" t="s">
        <v>439</v>
      </c>
      <c r="D1962">
        <v>0</v>
      </c>
      <c r="E1962">
        <v>21</v>
      </c>
      <c r="F1962" t="s">
        <v>11</v>
      </c>
      <c r="G1962">
        <v>1</v>
      </c>
      <c r="H1962" t="s">
        <v>12</v>
      </c>
      <c r="I1962">
        <v>100</v>
      </c>
      <c r="K1962">
        <f t="shared" si="180"/>
        <v>67</v>
      </c>
      <c r="L1962" t="str">
        <f t="shared" si="181"/>
        <v>NI-67</v>
      </c>
      <c r="M1962">
        <f t="shared" si="182"/>
        <v>21</v>
      </c>
      <c r="N1962">
        <f t="shared" si="183"/>
        <v>3.3007008598092635E-2</v>
      </c>
      <c r="O1962" t="str">
        <f t="shared" si="184"/>
        <v>NI-6721</v>
      </c>
      <c r="P1962" t="str">
        <f t="shared" si="185"/>
        <v/>
      </c>
    </row>
    <row r="1963" spans="1:16" x14ac:dyDescent="0.25">
      <c r="A1963">
        <v>28</v>
      </c>
      <c r="B1963">
        <v>40</v>
      </c>
      <c r="C1963" t="s">
        <v>445</v>
      </c>
      <c r="D1963">
        <v>0</v>
      </c>
      <c r="E1963">
        <v>29</v>
      </c>
      <c r="F1963" t="s">
        <v>11</v>
      </c>
      <c r="G1963">
        <v>2</v>
      </c>
      <c r="H1963" t="s">
        <v>12</v>
      </c>
      <c r="I1963">
        <v>100</v>
      </c>
      <c r="K1963">
        <f t="shared" si="180"/>
        <v>68</v>
      </c>
      <c r="L1963" t="str">
        <f t="shared" si="181"/>
        <v>NI-68</v>
      </c>
      <c r="M1963">
        <f t="shared" si="182"/>
        <v>29</v>
      </c>
      <c r="N1963">
        <f t="shared" si="183"/>
        <v>2.3901626915860182E-2</v>
      </c>
      <c r="O1963" t="str">
        <f t="shared" si="184"/>
        <v>NI-6829</v>
      </c>
      <c r="P1963" t="str">
        <f t="shared" si="185"/>
        <v/>
      </c>
    </row>
    <row r="1964" spans="1:16" x14ac:dyDescent="0.25">
      <c r="A1964">
        <v>28</v>
      </c>
      <c r="B1964">
        <v>41</v>
      </c>
      <c r="C1964" t="s">
        <v>446</v>
      </c>
      <c r="D1964">
        <v>0</v>
      </c>
      <c r="E1964">
        <v>11.4</v>
      </c>
      <c r="F1964" t="s">
        <v>11</v>
      </c>
      <c r="G1964">
        <v>0.3</v>
      </c>
      <c r="H1964" t="s">
        <v>12</v>
      </c>
      <c r="I1964">
        <v>100</v>
      </c>
      <c r="K1964">
        <f t="shared" si="180"/>
        <v>69</v>
      </c>
      <c r="L1964" t="str">
        <f t="shared" si="181"/>
        <v>NI-69</v>
      </c>
      <c r="M1964">
        <f t="shared" si="182"/>
        <v>11.4</v>
      </c>
      <c r="N1964">
        <f t="shared" si="183"/>
        <v>6.0802384259644321E-2</v>
      </c>
      <c r="O1964" t="str">
        <f t="shared" si="184"/>
        <v>NI-6911.4</v>
      </c>
      <c r="P1964" t="str">
        <f t="shared" si="185"/>
        <v/>
      </c>
    </row>
    <row r="1965" spans="1:16" x14ac:dyDescent="0.25">
      <c r="A1965">
        <v>28</v>
      </c>
      <c r="B1965">
        <v>41</v>
      </c>
      <c r="C1965" t="s">
        <v>446</v>
      </c>
      <c r="D1965">
        <v>0.32100000000000001</v>
      </c>
      <c r="E1965">
        <v>3.5</v>
      </c>
      <c r="F1965" t="s">
        <v>11</v>
      </c>
      <c r="G1965">
        <v>0.4</v>
      </c>
      <c r="H1965" t="s">
        <v>77</v>
      </c>
      <c r="I1965">
        <v>0.01</v>
      </c>
      <c r="K1965">
        <f t="shared" si="180"/>
        <v>69</v>
      </c>
      <c r="L1965" t="str">
        <f t="shared" si="181"/>
        <v>NI-69M</v>
      </c>
      <c r="M1965">
        <f t="shared" si="182"/>
        <v>3.5</v>
      </c>
      <c r="N1965">
        <f t="shared" si="183"/>
        <v>0.19804205158855578</v>
      </c>
      <c r="O1965" t="str">
        <f t="shared" si="184"/>
        <v>NI-69M3.5</v>
      </c>
      <c r="P1965" t="str">
        <f t="shared" si="185"/>
        <v/>
      </c>
    </row>
    <row r="1966" spans="1:16" x14ac:dyDescent="0.25">
      <c r="A1966">
        <v>28</v>
      </c>
      <c r="B1966">
        <v>42</v>
      </c>
      <c r="C1966" t="s">
        <v>449</v>
      </c>
      <c r="D1966">
        <v>0</v>
      </c>
      <c r="E1966">
        <v>6</v>
      </c>
      <c r="F1966" t="s">
        <v>11</v>
      </c>
      <c r="G1966">
        <v>0.3</v>
      </c>
      <c r="H1966" t="s">
        <v>12</v>
      </c>
      <c r="I1966">
        <v>100</v>
      </c>
      <c r="K1966">
        <f t="shared" si="180"/>
        <v>70</v>
      </c>
      <c r="L1966" t="str">
        <f t="shared" si="181"/>
        <v>NI-70</v>
      </c>
      <c r="M1966">
        <f t="shared" si="182"/>
        <v>6</v>
      </c>
      <c r="N1966">
        <f t="shared" si="183"/>
        <v>0.11552453009332421</v>
      </c>
      <c r="O1966" t="str">
        <f t="shared" si="184"/>
        <v>NI-706</v>
      </c>
      <c r="P1966" t="str">
        <f t="shared" si="185"/>
        <v/>
      </c>
    </row>
    <row r="1967" spans="1:16" x14ac:dyDescent="0.25">
      <c r="A1967">
        <v>28</v>
      </c>
      <c r="B1967">
        <v>43</v>
      </c>
      <c r="C1967" t="s">
        <v>450</v>
      </c>
      <c r="D1967">
        <v>0</v>
      </c>
      <c r="E1967">
        <v>2.5499999999999998</v>
      </c>
      <c r="F1967" t="s">
        <v>11</v>
      </c>
      <c r="G1967">
        <v>0.04</v>
      </c>
      <c r="H1967" t="s">
        <v>12</v>
      </c>
      <c r="I1967">
        <v>100</v>
      </c>
      <c r="K1967">
        <f t="shared" si="180"/>
        <v>71</v>
      </c>
      <c r="L1967" t="str">
        <f t="shared" si="181"/>
        <v>NI-71</v>
      </c>
      <c r="M1967">
        <f t="shared" si="182"/>
        <v>2.5499999999999998</v>
      </c>
      <c r="N1967">
        <f t="shared" si="183"/>
        <v>0.27182242374899818</v>
      </c>
      <c r="O1967" t="str">
        <f t="shared" si="184"/>
        <v>NI-712.55</v>
      </c>
      <c r="P1967" t="str">
        <f t="shared" si="185"/>
        <v/>
      </c>
    </row>
    <row r="1968" spans="1:16" x14ac:dyDescent="0.25">
      <c r="A1968">
        <v>28</v>
      </c>
      <c r="B1968">
        <v>43</v>
      </c>
      <c r="C1968" t="s">
        <v>450</v>
      </c>
      <c r="D1968">
        <v>0.499</v>
      </c>
      <c r="E1968">
        <v>2.2999999999999998</v>
      </c>
      <c r="F1968" t="s">
        <v>11</v>
      </c>
      <c r="G1968">
        <v>0.3</v>
      </c>
      <c r="H1968" t="s">
        <v>12</v>
      </c>
      <c r="I1968">
        <v>100</v>
      </c>
      <c r="K1968">
        <f t="shared" si="180"/>
        <v>71</v>
      </c>
      <c r="L1968" t="str">
        <f t="shared" si="181"/>
        <v>NI-71</v>
      </c>
      <c r="M1968">
        <f t="shared" si="182"/>
        <v>2.2999999999999998</v>
      </c>
      <c r="N1968">
        <f t="shared" si="183"/>
        <v>0.30136833937388929</v>
      </c>
      <c r="O1968" t="str">
        <f t="shared" si="184"/>
        <v>NI-712.3</v>
      </c>
      <c r="P1968" t="str">
        <f t="shared" si="185"/>
        <v/>
      </c>
    </row>
    <row r="1969" spans="1:16" x14ac:dyDescent="0.25">
      <c r="A1969">
        <v>28</v>
      </c>
      <c r="B1969">
        <v>44</v>
      </c>
      <c r="C1969" t="s">
        <v>447</v>
      </c>
      <c r="D1969">
        <v>0</v>
      </c>
      <c r="E1969">
        <v>1.57</v>
      </c>
      <c r="F1969" t="s">
        <v>11</v>
      </c>
      <c r="G1969">
        <v>0.05</v>
      </c>
      <c r="H1969" t="s">
        <v>12</v>
      </c>
      <c r="I1969">
        <v>100</v>
      </c>
      <c r="K1969">
        <f t="shared" si="180"/>
        <v>72</v>
      </c>
      <c r="L1969" t="str">
        <f t="shared" si="181"/>
        <v>NI-72</v>
      </c>
      <c r="M1969">
        <f t="shared" si="182"/>
        <v>1.57</v>
      </c>
      <c r="N1969">
        <f t="shared" si="183"/>
        <v>0.4414950194649333</v>
      </c>
      <c r="O1969" t="str">
        <f t="shared" si="184"/>
        <v>NI-721.57</v>
      </c>
      <c r="P1969" t="str">
        <f t="shared" si="185"/>
        <v/>
      </c>
    </row>
    <row r="1970" spans="1:16" x14ac:dyDescent="0.25">
      <c r="A1970">
        <v>28</v>
      </c>
      <c r="B1970">
        <v>45</v>
      </c>
      <c r="C1970" t="s">
        <v>448</v>
      </c>
      <c r="D1970">
        <v>0</v>
      </c>
      <c r="E1970">
        <v>838</v>
      </c>
      <c r="F1970" t="s">
        <v>17</v>
      </c>
      <c r="G1970">
        <v>28</v>
      </c>
      <c r="H1970" t="s">
        <v>12</v>
      </c>
      <c r="I1970">
        <v>100</v>
      </c>
      <c r="K1970">
        <f t="shared" si="180"/>
        <v>73</v>
      </c>
      <c r="L1970" t="str">
        <f t="shared" si="181"/>
        <v>NI-73</v>
      </c>
      <c r="M1970">
        <f t="shared" si="182"/>
        <v>0.83799999999999997</v>
      </c>
      <c r="N1970">
        <f t="shared" si="183"/>
        <v>0.82714460687344304</v>
      </c>
      <c r="O1970" t="str">
        <f t="shared" si="184"/>
        <v>NI-730.838</v>
      </c>
      <c r="P1970" t="str">
        <f t="shared" si="185"/>
        <v/>
      </c>
    </row>
    <row r="1971" spans="1:16" x14ac:dyDescent="0.25">
      <c r="A1971">
        <v>28</v>
      </c>
      <c r="B1971">
        <v>46</v>
      </c>
      <c r="C1971" t="s">
        <v>443</v>
      </c>
      <c r="D1971">
        <v>0</v>
      </c>
      <c r="E1971">
        <v>507.7</v>
      </c>
      <c r="F1971" t="s">
        <v>17</v>
      </c>
      <c r="G1971">
        <v>4.5999999999999996</v>
      </c>
      <c r="H1971" t="s">
        <v>12</v>
      </c>
      <c r="I1971">
        <v>100</v>
      </c>
      <c r="K1971">
        <f t="shared" si="180"/>
        <v>74</v>
      </c>
      <c r="L1971" t="str">
        <f t="shared" si="181"/>
        <v>NI-74</v>
      </c>
      <c r="M1971">
        <f t="shared" si="182"/>
        <v>0.50770000000000004</v>
      </c>
      <c r="N1971">
        <f t="shared" si="183"/>
        <v>1.3652692152057224</v>
      </c>
      <c r="O1971" t="str">
        <f t="shared" si="184"/>
        <v>NI-740.5077</v>
      </c>
      <c r="P1971" t="str">
        <f t="shared" si="185"/>
        <v/>
      </c>
    </row>
    <row r="1972" spans="1:16" x14ac:dyDescent="0.25">
      <c r="A1972">
        <v>28</v>
      </c>
      <c r="B1972">
        <v>47</v>
      </c>
      <c r="C1972" t="s">
        <v>444</v>
      </c>
      <c r="D1972">
        <v>0</v>
      </c>
      <c r="E1972">
        <v>332.2</v>
      </c>
      <c r="F1972" t="s">
        <v>17</v>
      </c>
      <c r="G1972">
        <v>3.1</v>
      </c>
      <c r="H1972" t="s">
        <v>12</v>
      </c>
      <c r="I1972">
        <v>100</v>
      </c>
      <c r="K1972">
        <f t="shared" si="180"/>
        <v>75</v>
      </c>
      <c r="L1972" t="str">
        <f t="shared" si="181"/>
        <v>NI-75</v>
      </c>
      <c r="M1972">
        <f t="shared" si="182"/>
        <v>0.3322</v>
      </c>
      <c r="N1972">
        <f t="shared" si="183"/>
        <v>2.0865357632749708</v>
      </c>
      <c r="O1972" t="str">
        <f t="shared" si="184"/>
        <v>NI-750.3322</v>
      </c>
      <c r="P1972" t="str">
        <f t="shared" si="185"/>
        <v/>
      </c>
    </row>
    <row r="1973" spans="1:16" x14ac:dyDescent="0.25">
      <c r="A1973">
        <v>28</v>
      </c>
      <c r="B1973">
        <v>48</v>
      </c>
      <c r="C1973" t="s">
        <v>441</v>
      </c>
      <c r="D1973">
        <v>0</v>
      </c>
      <c r="E1973">
        <v>234.7</v>
      </c>
      <c r="F1973" t="s">
        <v>17</v>
      </c>
      <c r="G1973">
        <v>2.7</v>
      </c>
      <c r="H1973" t="s">
        <v>12</v>
      </c>
      <c r="I1973">
        <v>100</v>
      </c>
      <c r="K1973">
        <f t="shared" si="180"/>
        <v>76</v>
      </c>
      <c r="L1973" t="str">
        <f t="shared" si="181"/>
        <v>NI-76</v>
      </c>
      <c r="M1973">
        <f t="shared" si="182"/>
        <v>0.23469999999999999</v>
      </c>
      <c r="N1973">
        <f t="shared" si="183"/>
        <v>2.9533326824028348</v>
      </c>
      <c r="O1973" t="str">
        <f t="shared" si="184"/>
        <v>NI-760.2347</v>
      </c>
      <c r="P1973" t="str">
        <f t="shared" si="185"/>
        <v/>
      </c>
    </row>
    <row r="1974" spans="1:16" x14ac:dyDescent="0.25">
      <c r="A1974">
        <v>28</v>
      </c>
      <c r="B1974">
        <v>49</v>
      </c>
      <c r="C1974" t="s">
        <v>442</v>
      </c>
      <c r="D1974">
        <v>0</v>
      </c>
      <c r="E1974">
        <v>158.5</v>
      </c>
      <c r="F1974" t="s">
        <v>17</v>
      </c>
      <c r="G1974">
        <v>4.2</v>
      </c>
      <c r="H1974" t="s">
        <v>12</v>
      </c>
      <c r="I1974">
        <v>100</v>
      </c>
      <c r="K1974">
        <f t="shared" si="180"/>
        <v>77</v>
      </c>
      <c r="L1974" t="str">
        <f t="shared" si="181"/>
        <v>NI-77</v>
      </c>
      <c r="M1974">
        <f t="shared" si="182"/>
        <v>0.1585</v>
      </c>
      <c r="N1974">
        <f t="shared" si="183"/>
        <v>4.3731683316084879</v>
      </c>
      <c r="O1974" t="str">
        <f t="shared" si="184"/>
        <v>NI-770.1585</v>
      </c>
      <c r="P1974" t="str">
        <f t="shared" si="185"/>
        <v/>
      </c>
    </row>
    <row r="1975" spans="1:16" x14ac:dyDescent="0.25">
      <c r="A1975">
        <v>28</v>
      </c>
      <c r="B1975">
        <v>50</v>
      </c>
      <c r="C1975" t="s">
        <v>435</v>
      </c>
      <c r="D1975">
        <v>0</v>
      </c>
      <c r="E1975">
        <v>122.2</v>
      </c>
      <c r="F1975" t="s">
        <v>17</v>
      </c>
      <c r="G1975">
        <v>5.0999999999999996</v>
      </c>
      <c r="H1975" t="s">
        <v>12</v>
      </c>
      <c r="I1975">
        <v>100</v>
      </c>
      <c r="K1975">
        <f t="shared" si="180"/>
        <v>78</v>
      </c>
      <c r="L1975" t="str">
        <f t="shared" si="181"/>
        <v>NI-78</v>
      </c>
      <c r="M1975">
        <f t="shared" si="182"/>
        <v>0.1222</v>
      </c>
      <c r="N1975">
        <f t="shared" si="183"/>
        <v>5.672235520130485</v>
      </c>
      <c r="O1975" t="str">
        <f t="shared" si="184"/>
        <v>NI-780.1222</v>
      </c>
      <c r="P1975" t="str">
        <f t="shared" si="185"/>
        <v/>
      </c>
    </row>
    <row r="1976" spans="1:16" x14ac:dyDescent="0.25">
      <c r="A1976">
        <v>28</v>
      </c>
      <c r="B1976">
        <v>51</v>
      </c>
      <c r="C1976" t="s">
        <v>433</v>
      </c>
      <c r="D1976">
        <v>0</v>
      </c>
      <c r="E1976">
        <v>43</v>
      </c>
      <c r="F1976" t="s">
        <v>17</v>
      </c>
      <c r="G1976">
        <f>8.6-7.5</f>
        <v>1.0999999999999996</v>
      </c>
      <c r="H1976" t="s">
        <v>12</v>
      </c>
      <c r="I1976">
        <v>100</v>
      </c>
      <c r="K1976">
        <f t="shared" si="180"/>
        <v>79</v>
      </c>
      <c r="L1976" t="str">
        <f t="shared" si="181"/>
        <v>NI-79</v>
      </c>
      <c r="M1976">
        <f t="shared" si="182"/>
        <v>4.3000000000000003E-2</v>
      </c>
      <c r="N1976">
        <f t="shared" si="183"/>
        <v>16.119701873487099</v>
      </c>
      <c r="O1976" t="str">
        <f t="shared" si="184"/>
        <v>NI-790.043</v>
      </c>
      <c r="P1976" t="str">
        <f t="shared" si="185"/>
        <v/>
      </c>
    </row>
    <row r="1977" spans="1:16" x14ac:dyDescent="0.25">
      <c r="A1977">
        <v>28</v>
      </c>
      <c r="B1977">
        <v>52</v>
      </c>
      <c r="C1977" t="s">
        <v>434</v>
      </c>
      <c r="D1977">
        <v>0</v>
      </c>
      <c r="E1977">
        <v>24</v>
      </c>
      <c r="F1977" t="s">
        <v>17</v>
      </c>
      <c r="G1977">
        <f>26-17</f>
        <v>9</v>
      </c>
      <c r="H1977" t="s">
        <v>12</v>
      </c>
      <c r="I1977">
        <v>100</v>
      </c>
      <c r="K1977">
        <f t="shared" si="180"/>
        <v>80</v>
      </c>
      <c r="L1977" t="str">
        <f t="shared" si="181"/>
        <v>NI-80</v>
      </c>
      <c r="M1977">
        <f t="shared" si="182"/>
        <v>2.4E-2</v>
      </c>
      <c r="N1977">
        <f t="shared" si="183"/>
        <v>28.881132523331054</v>
      </c>
      <c r="O1977" t="str">
        <f t="shared" si="184"/>
        <v>NI-800.024</v>
      </c>
      <c r="P1977" t="str">
        <f t="shared" si="185"/>
        <v/>
      </c>
    </row>
    <row r="1978" spans="1:16" x14ac:dyDescent="0.25">
      <c r="A1978">
        <v>102</v>
      </c>
      <c r="B1978">
        <v>147</v>
      </c>
      <c r="C1978" t="s">
        <v>2786</v>
      </c>
      <c r="D1978">
        <v>0</v>
      </c>
      <c r="E1978">
        <v>37.799999999999997</v>
      </c>
      <c r="F1978" t="s">
        <v>17</v>
      </c>
      <c r="G1978">
        <v>2.5</v>
      </c>
      <c r="H1978" t="s">
        <v>27</v>
      </c>
      <c r="I1978">
        <v>100</v>
      </c>
      <c r="K1978">
        <f t="shared" si="180"/>
        <v>249</v>
      </c>
      <c r="L1978" t="str">
        <f t="shared" si="181"/>
        <v>NO-249</v>
      </c>
      <c r="M1978">
        <f t="shared" si="182"/>
        <v>3.78E-2</v>
      </c>
      <c r="N1978">
        <f t="shared" si="183"/>
        <v>18.337226998940352</v>
      </c>
      <c r="O1978" t="str">
        <f t="shared" si="184"/>
        <v>NO-2490.0378</v>
      </c>
      <c r="P1978" t="str">
        <f t="shared" si="185"/>
        <v/>
      </c>
    </row>
    <row r="1979" spans="1:16" x14ac:dyDescent="0.25">
      <c r="A1979">
        <v>102</v>
      </c>
      <c r="B1979">
        <v>148</v>
      </c>
      <c r="C1979" t="s">
        <v>2785</v>
      </c>
      <c r="D1979">
        <v>0</v>
      </c>
      <c r="E1979">
        <v>4.5999999999999996</v>
      </c>
      <c r="F1979" t="s">
        <v>1188</v>
      </c>
      <c r="G1979">
        <v>0.2</v>
      </c>
      <c r="H1979" t="s">
        <v>2525</v>
      </c>
      <c r="I1979">
        <v>100</v>
      </c>
      <c r="K1979">
        <f t="shared" si="180"/>
        <v>250</v>
      </c>
      <c r="L1979" t="str">
        <f t="shared" si="181"/>
        <v>NO-250</v>
      </c>
      <c r="M1979">
        <f t="shared" si="182"/>
        <v>4.5999999999999992E-6</v>
      </c>
      <c r="N1979">
        <f t="shared" si="183"/>
        <v>150684.16968694466</v>
      </c>
      <c r="O1979" t="str">
        <f t="shared" si="184"/>
        <v>NO-2500.0000046</v>
      </c>
      <c r="P1979" t="str">
        <f t="shared" si="185"/>
        <v/>
      </c>
    </row>
    <row r="1980" spans="1:16" x14ac:dyDescent="0.25">
      <c r="A1980">
        <v>102</v>
      </c>
      <c r="B1980">
        <v>149</v>
      </c>
      <c r="C1980" t="s">
        <v>2784</v>
      </c>
      <c r="D1980">
        <v>0</v>
      </c>
      <c r="E1980">
        <v>0.8</v>
      </c>
      <c r="F1980" t="s">
        <v>11</v>
      </c>
      <c r="G1980">
        <v>0.01</v>
      </c>
      <c r="H1980" t="s">
        <v>27</v>
      </c>
      <c r="I1980">
        <v>90</v>
      </c>
      <c r="J1980">
        <v>1</v>
      </c>
      <c r="K1980">
        <f t="shared" si="180"/>
        <v>251</v>
      </c>
      <c r="L1980" t="str">
        <f t="shared" si="181"/>
        <v>NO-251</v>
      </c>
      <c r="M1980">
        <f t="shared" si="182"/>
        <v>0.8</v>
      </c>
      <c r="N1980">
        <f t="shared" si="183"/>
        <v>0.86643397569993152</v>
      </c>
      <c r="O1980" t="str">
        <f t="shared" si="184"/>
        <v>NO-2510.8</v>
      </c>
      <c r="P1980" t="str">
        <f t="shared" si="185"/>
        <v/>
      </c>
    </row>
    <row r="1981" spans="1:16" x14ac:dyDescent="0.25">
      <c r="A1981">
        <v>102</v>
      </c>
      <c r="B1981">
        <v>149</v>
      </c>
      <c r="C1981" t="s">
        <v>2784</v>
      </c>
      <c r="D1981">
        <v>0.106</v>
      </c>
      <c r="E1981">
        <v>1</v>
      </c>
      <c r="F1981" t="s">
        <v>11</v>
      </c>
      <c r="G1981">
        <v>0.04</v>
      </c>
      <c r="H1981" t="s">
        <v>27</v>
      </c>
      <c r="I1981">
        <v>100</v>
      </c>
      <c r="K1981">
        <f t="shared" si="180"/>
        <v>251</v>
      </c>
      <c r="L1981" t="str">
        <f t="shared" si="181"/>
        <v>NO-251</v>
      </c>
      <c r="M1981">
        <f t="shared" si="182"/>
        <v>1</v>
      </c>
      <c r="N1981">
        <f t="shared" si="183"/>
        <v>0.69314718055994529</v>
      </c>
      <c r="O1981" t="str">
        <f t="shared" si="184"/>
        <v>NO-2511</v>
      </c>
      <c r="P1981" t="str">
        <f t="shared" si="185"/>
        <v/>
      </c>
    </row>
    <row r="1982" spans="1:16" x14ac:dyDescent="0.25">
      <c r="A1982">
        <v>102</v>
      </c>
      <c r="B1982">
        <v>150</v>
      </c>
      <c r="C1982" t="s">
        <v>2783</v>
      </c>
      <c r="D1982">
        <v>0</v>
      </c>
      <c r="E1982">
        <v>2.4500000000000002</v>
      </c>
      <c r="F1982" t="s">
        <v>11</v>
      </c>
      <c r="G1982">
        <v>0.01</v>
      </c>
      <c r="H1982" t="s">
        <v>27</v>
      </c>
      <c r="I1982">
        <v>65.3</v>
      </c>
      <c r="J1982">
        <v>0.5</v>
      </c>
      <c r="K1982">
        <f t="shared" si="180"/>
        <v>252</v>
      </c>
      <c r="L1982" t="str">
        <f t="shared" si="181"/>
        <v>NO-252</v>
      </c>
      <c r="M1982">
        <f t="shared" si="182"/>
        <v>2.4500000000000002</v>
      </c>
      <c r="N1982">
        <f t="shared" si="183"/>
        <v>0.28291721655507968</v>
      </c>
      <c r="O1982" t="str">
        <f t="shared" si="184"/>
        <v>NO-2522.45</v>
      </c>
      <c r="P1982" t="str">
        <f t="shared" si="185"/>
        <v/>
      </c>
    </row>
    <row r="1983" spans="1:16" x14ac:dyDescent="0.25">
      <c r="A1983">
        <v>102</v>
      </c>
      <c r="B1983">
        <v>150</v>
      </c>
      <c r="C1983" t="s">
        <v>2783</v>
      </c>
      <c r="D1983">
        <v>1.2545999999999999</v>
      </c>
      <c r="E1983">
        <v>109</v>
      </c>
      <c r="F1983" t="s">
        <v>17</v>
      </c>
      <c r="G1983">
        <v>3</v>
      </c>
      <c r="H1983" t="s">
        <v>77</v>
      </c>
      <c r="I1983">
        <v>100</v>
      </c>
      <c r="K1983">
        <f t="shared" si="180"/>
        <v>252</v>
      </c>
      <c r="L1983" t="str">
        <f t="shared" si="181"/>
        <v>NO-252M</v>
      </c>
      <c r="M1983">
        <f t="shared" si="182"/>
        <v>0.109</v>
      </c>
      <c r="N1983">
        <f t="shared" si="183"/>
        <v>6.3591484455040854</v>
      </c>
      <c r="O1983" t="str">
        <f t="shared" si="184"/>
        <v>NO-252M0.109</v>
      </c>
      <c r="P1983" t="str">
        <f t="shared" si="185"/>
        <v/>
      </c>
    </row>
    <row r="1984" spans="1:16" x14ac:dyDescent="0.25">
      <c r="A1984">
        <v>102</v>
      </c>
      <c r="B1984">
        <v>151</v>
      </c>
      <c r="C1984" t="s">
        <v>2782</v>
      </c>
      <c r="D1984">
        <v>0</v>
      </c>
      <c r="E1984">
        <v>1.61</v>
      </c>
      <c r="F1984" t="s">
        <v>43</v>
      </c>
      <c r="G1984">
        <f>0.05-0.05</f>
        <v>0</v>
      </c>
      <c r="H1984" t="s">
        <v>27</v>
      </c>
      <c r="I1984">
        <v>55</v>
      </c>
      <c r="J1984">
        <v>3</v>
      </c>
      <c r="K1984">
        <f t="shared" si="180"/>
        <v>253</v>
      </c>
      <c r="L1984" t="str">
        <f t="shared" si="181"/>
        <v>NO-253</v>
      </c>
      <c r="M1984">
        <f t="shared" si="182"/>
        <v>96.600000000000009</v>
      </c>
      <c r="N1984">
        <f t="shared" si="183"/>
        <v>7.1754366517592675E-3</v>
      </c>
      <c r="O1984" t="str">
        <f t="shared" si="184"/>
        <v>NO-25396.6</v>
      </c>
      <c r="P1984" t="str">
        <f t="shared" si="185"/>
        <v/>
      </c>
    </row>
    <row r="1985" spans="1:16" x14ac:dyDescent="0.25">
      <c r="A1985">
        <v>102</v>
      </c>
      <c r="B1985">
        <v>152</v>
      </c>
      <c r="C1985" t="s">
        <v>2781</v>
      </c>
      <c r="D1985">
        <v>0</v>
      </c>
      <c r="E1985">
        <v>51.2</v>
      </c>
      <c r="F1985" t="s">
        <v>11</v>
      </c>
      <c r="G1985">
        <v>0.4</v>
      </c>
      <c r="H1985" t="s">
        <v>27</v>
      </c>
      <c r="I1985">
        <v>90</v>
      </c>
      <c r="J1985">
        <v>1</v>
      </c>
      <c r="K1985">
        <f t="shared" si="180"/>
        <v>254</v>
      </c>
      <c r="L1985" t="str">
        <f t="shared" si="181"/>
        <v>NO-254</v>
      </c>
      <c r="M1985">
        <f t="shared" si="182"/>
        <v>51.2</v>
      </c>
      <c r="N1985">
        <f t="shared" si="183"/>
        <v>1.353803087031143E-2</v>
      </c>
      <c r="O1985" t="str">
        <f t="shared" si="184"/>
        <v>NO-25451.2</v>
      </c>
      <c r="P1985" t="str">
        <f t="shared" si="185"/>
        <v/>
      </c>
    </row>
    <row r="1986" spans="1:16" x14ac:dyDescent="0.25">
      <c r="A1986">
        <v>102</v>
      </c>
      <c r="B1986">
        <v>152</v>
      </c>
      <c r="C1986" t="s">
        <v>2781</v>
      </c>
      <c r="D1986">
        <v>1.2964</v>
      </c>
      <c r="E1986">
        <v>265</v>
      </c>
      <c r="F1986" t="s">
        <v>17</v>
      </c>
      <c r="G1986">
        <v>1</v>
      </c>
      <c r="H1986" t="s">
        <v>77</v>
      </c>
      <c r="I1986">
        <v>99.98</v>
      </c>
      <c r="J1986">
        <v>1.2E-2</v>
      </c>
      <c r="K1986">
        <f t="shared" ref="K1986:K2049" si="186">A1986+B1986</f>
        <v>254</v>
      </c>
      <c r="L1986" t="str">
        <f t="shared" ref="L1986:L2049" si="187">UPPER(SUBSTITUTE(C1986,K1986,""))&amp;"-"&amp;K1986&amp;IF(H1986="IT","M","")</f>
        <v>NO-254M</v>
      </c>
      <c r="M1986">
        <f t="shared" ref="M1986:M2049" si="188">E1986*VLOOKUP(F1986,_TimeConvert,2,FALSE)</f>
        <v>0.26500000000000001</v>
      </c>
      <c r="N1986">
        <f t="shared" ref="N1986:N2049" si="189">LN(2)/M1986</f>
        <v>2.6156497379620576</v>
      </c>
      <c r="O1986" t="str">
        <f t="shared" ref="O1986:O2049" si="190">L1986&amp;M1986</f>
        <v>NO-254M0.265</v>
      </c>
      <c r="P1986" t="str">
        <f t="shared" ref="P1986:P2049" si="191">IF(AND(RIGHT(L1987,1)="M",M1986=M1987),"Delete","")</f>
        <v/>
      </c>
    </row>
    <row r="1987" spans="1:16" x14ac:dyDescent="0.25">
      <c r="A1987">
        <v>102</v>
      </c>
      <c r="B1987">
        <v>153</v>
      </c>
      <c r="C1987" t="s">
        <v>2780</v>
      </c>
      <c r="D1987">
        <v>0</v>
      </c>
      <c r="E1987">
        <v>3.52</v>
      </c>
      <c r="F1987" t="s">
        <v>43</v>
      </c>
      <c r="G1987">
        <v>0.18</v>
      </c>
      <c r="H1987" t="s">
        <v>36</v>
      </c>
      <c r="I1987">
        <v>70</v>
      </c>
      <c r="J1987">
        <v>5</v>
      </c>
      <c r="K1987">
        <f t="shared" si="186"/>
        <v>255</v>
      </c>
      <c r="L1987" t="str">
        <f t="shared" si="187"/>
        <v>NO-255</v>
      </c>
      <c r="M1987">
        <f t="shared" si="188"/>
        <v>211.2</v>
      </c>
      <c r="N1987">
        <f t="shared" si="189"/>
        <v>3.2819468776512564E-3</v>
      </c>
      <c r="O1987" t="str">
        <f t="shared" si="190"/>
        <v>NO-255211.2</v>
      </c>
      <c r="P1987" t="str">
        <f t="shared" si="191"/>
        <v/>
      </c>
    </row>
    <row r="1988" spans="1:16" x14ac:dyDescent="0.25">
      <c r="A1988">
        <v>102</v>
      </c>
      <c r="B1988">
        <v>154</v>
      </c>
      <c r="C1988" t="s">
        <v>2779</v>
      </c>
      <c r="D1988">
        <v>0</v>
      </c>
      <c r="E1988">
        <v>2.93</v>
      </c>
      <c r="F1988" t="s">
        <v>11</v>
      </c>
      <c r="G1988">
        <v>7.0000000000000007E-2</v>
      </c>
      <c r="H1988" t="s">
        <v>27</v>
      </c>
      <c r="I1988">
        <v>99.47</v>
      </c>
      <c r="J1988">
        <v>0.06</v>
      </c>
      <c r="K1988">
        <f t="shared" si="186"/>
        <v>256</v>
      </c>
      <c r="L1988" t="str">
        <f t="shared" si="187"/>
        <v>NO-256</v>
      </c>
      <c r="M1988">
        <f t="shared" si="188"/>
        <v>2.93</v>
      </c>
      <c r="N1988">
        <f t="shared" si="189"/>
        <v>0.23656900360407687</v>
      </c>
      <c r="O1988" t="str">
        <f t="shared" si="190"/>
        <v>NO-2562.93</v>
      </c>
      <c r="P1988" t="str">
        <f t="shared" si="191"/>
        <v/>
      </c>
    </row>
    <row r="1989" spans="1:16" x14ac:dyDescent="0.25">
      <c r="A1989">
        <v>102</v>
      </c>
      <c r="B1989">
        <v>155</v>
      </c>
      <c r="C1989" t="s">
        <v>2778</v>
      </c>
      <c r="D1989">
        <v>0</v>
      </c>
      <c r="E1989">
        <v>24.5</v>
      </c>
      <c r="F1989" t="s">
        <v>11</v>
      </c>
      <c r="G1989">
        <v>0.5</v>
      </c>
      <c r="H1989" t="s">
        <v>27</v>
      </c>
      <c r="I1989">
        <v>85</v>
      </c>
      <c r="J1989">
        <v>15</v>
      </c>
      <c r="K1989">
        <f t="shared" si="186"/>
        <v>257</v>
      </c>
      <c r="L1989" t="str">
        <f t="shared" si="187"/>
        <v>NO-257</v>
      </c>
      <c r="M1989">
        <f t="shared" si="188"/>
        <v>24.5</v>
      </c>
      <c r="N1989">
        <f t="shared" si="189"/>
        <v>2.829172165550797E-2</v>
      </c>
      <c r="O1989" t="str">
        <f t="shared" si="190"/>
        <v>NO-25724.5</v>
      </c>
      <c r="P1989" t="str">
        <f t="shared" si="191"/>
        <v/>
      </c>
    </row>
    <row r="1990" spans="1:16" x14ac:dyDescent="0.25">
      <c r="A1990">
        <v>102</v>
      </c>
      <c r="B1990">
        <v>156</v>
      </c>
      <c r="C1990" t="s">
        <v>2777</v>
      </c>
      <c r="D1990">
        <v>0</v>
      </c>
      <c r="E1990">
        <v>1.23</v>
      </c>
      <c r="F1990" t="s">
        <v>17</v>
      </c>
      <c r="G1990">
        <f>0.12-0.11</f>
        <v>9.999999999999995E-3</v>
      </c>
      <c r="H1990" t="s">
        <v>2525</v>
      </c>
      <c r="I1990">
        <v>100</v>
      </c>
      <c r="K1990">
        <f t="shared" si="186"/>
        <v>258</v>
      </c>
      <c r="L1990" t="str">
        <f t="shared" si="187"/>
        <v>NO-258</v>
      </c>
      <c r="M1990">
        <f t="shared" si="188"/>
        <v>1.23E-3</v>
      </c>
      <c r="N1990">
        <f t="shared" si="189"/>
        <v>563.53429313816696</v>
      </c>
      <c r="O1990" t="str">
        <f t="shared" si="190"/>
        <v>NO-2580.00123</v>
      </c>
      <c r="P1990" t="str">
        <f t="shared" si="191"/>
        <v/>
      </c>
    </row>
    <row r="1991" spans="1:16" x14ac:dyDescent="0.25">
      <c r="A1991">
        <v>102</v>
      </c>
      <c r="B1991">
        <v>157</v>
      </c>
      <c r="C1991" t="s">
        <v>2776</v>
      </c>
      <c r="D1991">
        <v>0</v>
      </c>
      <c r="E1991">
        <v>58</v>
      </c>
      <c r="F1991" t="s">
        <v>43</v>
      </c>
      <c r="G1991">
        <v>5</v>
      </c>
      <c r="H1991" t="s">
        <v>27</v>
      </c>
      <c r="I1991">
        <v>75</v>
      </c>
      <c r="J1991">
        <v>4</v>
      </c>
      <c r="K1991">
        <f t="shared" si="186"/>
        <v>259</v>
      </c>
      <c r="L1991" t="str">
        <f t="shared" si="187"/>
        <v>NO-259</v>
      </c>
      <c r="M1991">
        <f t="shared" si="188"/>
        <v>3480</v>
      </c>
      <c r="N1991">
        <f t="shared" si="189"/>
        <v>1.9918022429883485E-4</v>
      </c>
      <c r="O1991" t="str">
        <f t="shared" si="190"/>
        <v>NO-2593480</v>
      </c>
      <c r="P1991" t="str">
        <f t="shared" si="191"/>
        <v/>
      </c>
    </row>
    <row r="1992" spans="1:16" x14ac:dyDescent="0.25">
      <c r="A1992">
        <v>102</v>
      </c>
      <c r="B1992">
        <v>158</v>
      </c>
      <c r="C1992" t="s">
        <v>2775</v>
      </c>
      <c r="D1992">
        <v>0</v>
      </c>
      <c r="E1992">
        <v>107</v>
      </c>
      <c r="F1992" t="s">
        <v>17</v>
      </c>
      <c r="G1992">
        <v>8</v>
      </c>
      <c r="H1992" t="s">
        <v>2525</v>
      </c>
      <c r="I1992">
        <v>100</v>
      </c>
      <c r="K1992">
        <f t="shared" si="186"/>
        <v>260</v>
      </c>
      <c r="L1992" t="str">
        <f t="shared" si="187"/>
        <v>NO-260</v>
      </c>
      <c r="M1992">
        <f t="shared" si="188"/>
        <v>0.107</v>
      </c>
      <c r="N1992">
        <f t="shared" si="189"/>
        <v>6.4780110332705165</v>
      </c>
      <c r="O1992" t="str">
        <f t="shared" si="190"/>
        <v>NO-2600.107</v>
      </c>
      <c r="P1992" t="str">
        <f t="shared" si="191"/>
        <v/>
      </c>
    </row>
    <row r="1993" spans="1:16" x14ac:dyDescent="0.25">
      <c r="A1993">
        <v>93</v>
      </c>
      <c r="B1993">
        <v>126</v>
      </c>
      <c r="C1993" t="s">
        <v>2605</v>
      </c>
      <c r="D1993">
        <v>0</v>
      </c>
      <c r="E1993">
        <v>150</v>
      </c>
      <c r="F1993" t="s">
        <v>1188</v>
      </c>
      <c r="G1993">
        <f>720-70</f>
        <v>650</v>
      </c>
      <c r="H1993" t="s">
        <v>27</v>
      </c>
      <c r="I1993">
        <v>100</v>
      </c>
      <c r="K1993">
        <f t="shared" si="186"/>
        <v>219</v>
      </c>
      <c r="L1993" t="str">
        <f t="shared" si="187"/>
        <v>NP-219</v>
      </c>
      <c r="M1993">
        <f t="shared" si="188"/>
        <v>1.4999999999999999E-4</v>
      </c>
      <c r="N1993">
        <f t="shared" si="189"/>
        <v>4620.9812037329693</v>
      </c>
      <c r="O1993" t="str">
        <f t="shared" si="190"/>
        <v>NP-2190.00015</v>
      </c>
      <c r="P1993" t="str">
        <f t="shared" si="191"/>
        <v/>
      </c>
    </row>
    <row r="1994" spans="1:16" x14ac:dyDescent="0.25">
      <c r="A1994">
        <v>93</v>
      </c>
      <c r="B1994">
        <v>127</v>
      </c>
      <c r="C1994" t="s">
        <v>2604</v>
      </c>
      <c r="D1994">
        <v>0</v>
      </c>
      <c r="E1994">
        <v>25</v>
      </c>
      <c r="F1994" t="s">
        <v>1188</v>
      </c>
      <c r="G1994">
        <f>14-7</f>
        <v>7</v>
      </c>
      <c r="H1994" t="s">
        <v>27</v>
      </c>
      <c r="I1994">
        <v>100</v>
      </c>
      <c r="K1994">
        <f t="shared" si="186"/>
        <v>220</v>
      </c>
      <c r="L1994" t="str">
        <f t="shared" si="187"/>
        <v>NP-220</v>
      </c>
      <c r="M1994">
        <f t="shared" si="188"/>
        <v>2.4999999999999998E-5</v>
      </c>
      <c r="N1994">
        <f t="shared" si="189"/>
        <v>27725.887222397814</v>
      </c>
      <c r="O1994" t="str">
        <f t="shared" si="190"/>
        <v>NP-2200.000025</v>
      </c>
      <c r="P1994" t="str">
        <f t="shared" si="191"/>
        <v/>
      </c>
    </row>
    <row r="1995" spans="1:16" x14ac:dyDescent="0.25">
      <c r="A1995">
        <v>93</v>
      </c>
      <c r="B1995">
        <v>129</v>
      </c>
      <c r="C1995" t="s">
        <v>2603</v>
      </c>
      <c r="D1995">
        <v>0</v>
      </c>
      <c r="E1995">
        <v>380</v>
      </c>
      <c r="F1995" t="s">
        <v>54</v>
      </c>
      <c r="G1995">
        <f>260-110</f>
        <v>150</v>
      </c>
      <c r="H1995" t="s">
        <v>27</v>
      </c>
      <c r="I1995">
        <v>100</v>
      </c>
      <c r="K1995">
        <f t="shared" si="186"/>
        <v>222</v>
      </c>
      <c r="L1995" t="str">
        <f t="shared" si="187"/>
        <v>NP-222</v>
      </c>
      <c r="M1995">
        <f t="shared" si="188"/>
        <v>3.8000000000000001E-7</v>
      </c>
      <c r="N1995">
        <f t="shared" si="189"/>
        <v>1824071.5277893296</v>
      </c>
      <c r="O1995" t="str">
        <f t="shared" si="190"/>
        <v>NP-2220.00000038</v>
      </c>
      <c r="P1995" t="str">
        <f t="shared" si="191"/>
        <v/>
      </c>
    </row>
    <row r="1996" spans="1:16" x14ac:dyDescent="0.25">
      <c r="A1996">
        <v>93</v>
      </c>
      <c r="B1996">
        <v>130</v>
      </c>
      <c r="C1996" t="s">
        <v>2609</v>
      </c>
      <c r="D1996">
        <v>0</v>
      </c>
      <c r="E1996">
        <v>2.15</v>
      </c>
      <c r="F1996" t="s">
        <v>1188</v>
      </c>
      <c r="G1996">
        <f>1-0.5</f>
        <v>0.5</v>
      </c>
      <c r="H1996" t="s">
        <v>27</v>
      </c>
      <c r="I1996">
        <v>100</v>
      </c>
      <c r="K1996">
        <f t="shared" si="186"/>
        <v>223</v>
      </c>
      <c r="L1996" t="str">
        <f t="shared" si="187"/>
        <v>NP-223</v>
      </c>
      <c r="M1996">
        <f t="shared" si="188"/>
        <v>2.1499999999999997E-6</v>
      </c>
      <c r="N1996">
        <f t="shared" si="189"/>
        <v>322394.037469742</v>
      </c>
      <c r="O1996" t="str">
        <f t="shared" si="190"/>
        <v>NP-2230.00000215</v>
      </c>
      <c r="P1996" t="str">
        <f t="shared" si="191"/>
        <v/>
      </c>
    </row>
    <row r="1997" spans="1:16" x14ac:dyDescent="0.25">
      <c r="A1997">
        <v>93</v>
      </c>
      <c r="B1997">
        <v>131</v>
      </c>
      <c r="C1997" t="s">
        <v>2608</v>
      </c>
      <c r="D1997">
        <v>0</v>
      </c>
      <c r="E1997">
        <v>38</v>
      </c>
      <c r="F1997" t="s">
        <v>1188</v>
      </c>
      <c r="G1997">
        <f>26-11</f>
        <v>15</v>
      </c>
      <c r="H1997" t="s">
        <v>27</v>
      </c>
      <c r="I1997">
        <v>100</v>
      </c>
      <c r="K1997">
        <f t="shared" si="186"/>
        <v>224</v>
      </c>
      <c r="L1997" t="str">
        <f t="shared" si="187"/>
        <v>NP-224</v>
      </c>
      <c r="M1997">
        <f t="shared" si="188"/>
        <v>3.7999999999999995E-5</v>
      </c>
      <c r="N1997">
        <f t="shared" si="189"/>
        <v>18240.715277893298</v>
      </c>
      <c r="O1997" t="str">
        <f t="shared" si="190"/>
        <v>NP-2240.000038</v>
      </c>
      <c r="P1997" t="str">
        <f t="shared" si="191"/>
        <v/>
      </c>
    </row>
    <row r="1998" spans="1:16" x14ac:dyDescent="0.25">
      <c r="A1998">
        <v>93</v>
      </c>
      <c r="B1998">
        <v>132</v>
      </c>
      <c r="C1998" t="s">
        <v>2607</v>
      </c>
      <c r="D1998">
        <v>0</v>
      </c>
      <c r="E1998">
        <v>3.7</v>
      </c>
      <c r="F1998" t="s">
        <v>17</v>
      </c>
      <c r="G1998">
        <f>5.2-2.1</f>
        <v>3.1</v>
      </c>
      <c r="H1998" t="s">
        <v>27</v>
      </c>
      <c r="I1998">
        <v>100</v>
      </c>
      <c r="K1998">
        <f t="shared" si="186"/>
        <v>225</v>
      </c>
      <c r="L1998" t="str">
        <f t="shared" si="187"/>
        <v>NP-225</v>
      </c>
      <c r="M1998">
        <f t="shared" si="188"/>
        <v>3.7000000000000002E-3</v>
      </c>
      <c r="N1998">
        <f t="shared" si="189"/>
        <v>187.33707582701223</v>
      </c>
      <c r="O1998" t="str">
        <f t="shared" si="190"/>
        <v>NP-2250.0037</v>
      </c>
      <c r="P1998" t="str">
        <f t="shared" si="191"/>
        <v/>
      </c>
    </row>
    <row r="1999" spans="1:16" x14ac:dyDescent="0.25">
      <c r="A1999">
        <v>93</v>
      </c>
      <c r="B1999">
        <v>133</v>
      </c>
      <c r="C1999" t="s">
        <v>2606</v>
      </c>
      <c r="D1999">
        <v>0</v>
      </c>
      <c r="E1999">
        <v>37</v>
      </c>
      <c r="F1999" t="s">
        <v>17</v>
      </c>
      <c r="G1999">
        <v>7</v>
      </c>
      <c r="H1999" t="s">
        <v>27</v>
      </c>
      <c r="I1999">
        <v>100</v>
      </c>
      <c r="K1999">
        <f t="shared" si="186"/>
        <v>226</v>
      </c>
      <c r="L1999" t="str">
        <f t="shared" si="187"/>
        <v>NP-226</v>
      </c>
      <c r="M1999">
        <f t="shared" si="188"/>
        <v>3.6999999999999998E-2</v>
      </c>
      <c r="N1999">
        <f t="shared" si="189"/>
        <v>18.733707582701225</v>
      </c>
      <c r="O1999" t="str">
        <f t="shared" si="190"/>
        <v>NP-2260.037</v>
      </c>
      <c r="P1999" t="str">
        <f t="shared" si="191"/>
        <v/>
      </c>
    </row>
    <row r="2000" spans="1:16" x14ac:dyDescent="0.25">
      <c r="A2000">
        <v>93</v>
      </c>
      <c r="B2000">
        <v>134</v>
      </c>
      <c r="C2000" t="s">
        <v>2622</v>
      </c>
      <c r="D2000">
        <v>0</v>
      </c>
      <c r="E2000">
        <v>0.51</v>
      </c>
      <c r="F2000" t="s">
        <v>11</v>
      </c>
      <c r="G2000">
        <v>0.06</v>
      </c>
      <c r="H2000" t="s">
        <v>27</v>
      </c>
      <c r="I2000">
        <v>100</v>
      </c>
      <c r="K2000">
        <f t="shared" si="186"/>
        <v>227</v>
      </c>
      <c r="L2000" t="str">
        <f t="shared" si="187"/>
        <v>NP-227</v>
      </c>
      <c r="M2000">
        <f t="shared" si="188"/>
        <v>0.51</v>
      </c>
      <c r="N2000">
        <f t="shared" si="189"/>
        <v>1.3591121187449908</v>
      </c>
      <c r="O2000" t="str">
        <f t="shared" si="190"/>
        <v>NP-2270.51</v>
      </c>
      <c r="P2000" t="str">
        <f t="shared" si="191"/>
        <v/>
      </c>
    </row>
    <row r="2001" spans="1:16" x14ac:dyDescent="0.25">
      <c r="A2001">
        <v>93</v>
      </c>
      <c r="B2001">
        <v>135</v>
      </c>
      <c r="C2001" t="s">
        <v>2621</v>
      </c>
      <c r="D2001">
        <v>0</v>
      </c>
      <c r="E2001">
        <v>61.4</v>
      </c>
      <c r="F2001" t="s">
        <v>11</v>
      </c>
      <c r="G2001">
        <v>1.4</v>
      </c>
      <c r="H2001" t="s">
        <v>36</v>
      </c>
      <c r="I2001">
        <v>60</v>
      </c>
      <c r="J2001">
        <v>7</v>
      </c>
      <c r="K2001">
        <f t="shared" si="186"/>
        <v>228</v>
      </c>
      <c r="L2001" t="str">
        <f t="shared" si="187"/>
        <v>NP-228</v>
      </c>
      <c r="M2001">
        <f t="shared" si="188"/>
        <v>61.4</v>
      </c>
      <c r="N2001">
        <f t="shared" si="189"/>
        <v>1.1289042028663604E-2</v>
      </c>
      <c r="O2001" t="str">
        <f t="shared" si="190"/>
        <v>NP-22861.4</v>
      </c>
      <c r="P2001" t="str">
        <f t="shared" si="191"/>
        <v/>
      </c>
    </row>
    <row r="2002" spans="1:16" x14ac:dyDescent="0.25">
      <c r="A2002">
        <v>93</v>
      </c>
      <c r="B2002">
        <v>136</v>
      </c>
      <c r="C2002" t="s">
        <v>2620</v>
      </c>
      <c r="D2002">
        <v>0</v>
      </c>
      <c r="E2002">
        <v>4</v>
      </c>
      <c r="F2002" t="s">
        <v>43</v>
      </c>
      <c r="G2002">
        <v>0.2</v>
      </c>
      <c r="H2002" t="s">
        <v>27</v>
      </c>
      <c r="I2002">
        <v>68</v>
      </c>
      <c r="J2002">
        <v>11</v>
      </c>
      <c r="K2002">
        <f t="shared" si="186"/>
        <v>229</v>
      </c>
      <c r="L2002" t="str">
        <f t="shared" si="187"/>
        <v>NP-229</v>
      </c>
      <c r="M2002">
        <f t="shared" si="188"/>
        <v>240</v>
      </c>
      <c r="N2002">
        <f t="shared" si="189"/>
        <v>2.8881132523331052E-3</v>
      </c>
      <c r="O2002" t="str">
        <f t="shared" si="190"/>
        <v>NP-229240</v>
      </c>
      <c r="P2002" t="str">
        <f t="shared" si="191"/>
        <v/>
      </c>
    </row>
    <row r="2003" spans="1:16" x14ac:dyDescent="0.25">
      <c r="A2003">
        <v>93</v>
      </c>
      <c r="B2003">
        <v>137</v>
      </c>
      <c r="C2003" t="s">
        <v>2619</v>
      </c>
      <c r="D2003">
        <v>0</v>
      </c>
      <c r="E2003">
        <v>4.63</v>
      </c>
      <c r="F2003" t="s">
        <v>43</v>
      </c>
      <c r="G2003">
        <v>0.21</v>
      </c>
      <c r="H2003" t="s">
        <v>36</v>
      </c>
      <c r="I2003">
        <v>97</v>
      </c>
      <c r="K2003">
        <f t="shared" si="186"/>
        <v>230</v>
      </c>
      <c r="L2003" t="str">
        <f t="shared" si="187"/>
        <v>NP-230</v>
      </c>
      <c r="M2003">
        <f t="shared" si="188"/>
        <v>277.8</v>
      </c>
      <c r="N2003">
        <f t="shared" si="189"/>
        <v>2.495130239596635E-3</v>
      </c>
      <c r="O2003" t="str">
        <f t="shared" si="190"/>
        <v>NP-230277.8</v>
      </c>
      <c r="P2003" t="str">
        <f t="shared" si="191"/>
        <v/>
      </c>
    </row>
    <row r="2004" spans="1:16" x14ac:dyDescent="0.25">
      <c r="A2004">
        <v>93</v>
      </c>
      <c r="B2004">
        <v>138</v>
      </c>
      <c r="C2004" t="s">
        <v>2618</v>
      </c>
      <c r="D2004">
        <v>0</v>
      </c>
      <c r="E2004">
        <v>48.8</v>
      </c>
      <c r="F2004" t="s">
        <v>43</v>
      </c>
      <c r="G2004">
        <v>0.2</v>
      </c>
      <c r="H2004" t="s">
        <v>36</v>
      </c>
      <c r="I2004">
        <v>98</v>
      </c>
      <c r="J2004">
        <v>1</v>
      </c>
      <c r="K2004">
        <f t="shared" si="186"/>
        <v>231</v>
      </c>
      <c r="L2004" t="str">
        <f t="shared" si="187"/>
        <v>NP-231</v>
      </c>
      <c r="M2004">
        <f t="shared" si="188"/>
        <v>2928</v>
      </c>
      <c r="N2004">
        <f t="shared" si="189"/>
        <v>2.3673059445353324E-4</v>
      </c>
      <c r="O2004" t="str">
        <f t="shared" si="190"/>
        <v>NP-2312928</v>
      </c>
      <c r="P2004" t="str">
        <f t="shared" si="191"/>
        <v/>
      </c>
    </row>
    <row r="2005" spans="1:16" x14ac:dyDescent="0.25">
      <c r="A2005">
        <v>93</v>
      </c>
      <c r="B2005">
        <v>139</v>
      </c>
      <c r="C2005" t="s">
        <v>2617</v>
      </c>
      <c r="D2005">
        <v>0</v>
      </c>
      <c r="E2005">
        <v>14.7</v>
      </c>
      <c r="F2005" t="s">
        <v>43</v>
      </c>
      <c r="G2005">
        <v>0.3</v>
      </c>
      <c r="H2005" t="s">
        <v>36</v>
      </c>
      <c r="I2005">
        <v>100</v>
      </c>
      <c r="K2005">
        <f t="shared" si="186"/>
        <v>232</v>
      </c>
      <c r="L2005" t="str">
        <f t="shared" si="187"/>
        <v>NP-232</v>
      </c>
      <c r="M2005">
        <f t="shared" si="188"/>
        <v>882</v>
      </c>
      <c r="N2005">
        <f t="shared" si="189"/>
        <v>7.8588115709744366E-4</v>
      </c>
      <c r="O2005" t="str">
        <f t="shared" si="190"/>
        <v>NP-232882</v>
      </c>
      <c r="P2005" t="str">
        <f t="shared" si="191"/>
        <v/>
      </c>
    </row>
    <row r="2006" spans="1:16" x14ac:dyDescent="0.25">
      <c r="A2006">
        <v>93</v>
      </c>
      <c r="B2006">
        <v>140</v>
      </c>
      <c r="C2006" t="s">
        <v>2627</v>
      </c>
      <c r="D2006">
        <v>0</v>
      </c>
      <c r="E2006">
        <v>36.200000000000003</v>
      </c>
      <c r="F2006" t="s">
        <v>43</v>
      </c>
      <c r="G2006">
        <v>0.1</v>
      </c>
      <c r="H2006" t="s">
        <v>26</v>
      </c>
      <c r="I2006">
        <v>100</v>
      </c>
      <c r="K2006">
        <f t="shared" si="186"/>
        <v>233</v>
      </c>
      <c r="L2006" t="str">
        <f t="shared" si="187"/>
        <v>NP-233</v>
      </c>
      <c r="M2006">
        <f t="shared" si="188"/>
        <v>2172</v>
      </c>
      <c r="N2006">
        <f t="shared" si="189"/>
        <v>3.1912853616940392E-4</v>
      </c>
      <c r="O2006" t="str">
        <f t="shared" si="190"/>
        <v>NP-2332172</v>
      </c>
      <c r="P2006" t="str">
        <f t="shared" si="191"/>
        <v/>
      </c>
    </row>
    <row r="2007" spans="1:16" x14ac:dyDescent="0.25">
      <c r="A2007">
        <v>93</v>
      </c>
      <c r="B2007">
        <v>141</v>
      </c>
      <c r="C2007" t="s">
        <v>2626</v>
      </c>
      <c r="D2007">
        <v>0</v>
      </c>
      <c r="E2007">
        <v>4.4000000000000004</v>
      </c>
      <c r="F2007" t="s">
        <v>25</v>
      </c>
      <c r="G2007">
        <v>0.1</v>
      </c>
      <c r="H2007" t="s">
        <v>36</v>
      </c>
      <c r="I2007">
        <v>100</v>
      </c>
      <c r="K2007">
        <f t="shared" si="186"/>
        <v>234</v>
      </c>
      <c r="L2007" t="str">
        <f t="shared" si="187"/>
        <v>NP-234</v>
      </c>
      <c r="M2007">
        <f t="shared" si="188"/>
        <v>380160.00000000006</v>
      </c>
      <c r="N2007">
        <f t="shared" si="189"/>
        <v>1.8233038209173643E-6</v>
      </c>
      <c r="O2007" t="str">
        <f t="shared" si="190"/>
        <v>NP-234380160</v>
      </c>
      <c r="P2007" t="str">
        <f t="shared" si="191"/>
        <v/>
      </c>
    </row>
    <row r="2008" spans="1:16" x14ac:dyDescent="0.25">
      <c r="A2008">
        <v>93</v>
      </c>
      <c r="B2008">
        <v>142</v>
      </c>
      <c r="C2008" t="s">
        <v>2625</v>
      </c>
      <c r="D2008">
        <v>0</v>
      </c>
      <c r="E2008">
        <v>396.1</v>
      </c>
      <c r="F2008" t="s">
        <v>25</v>
      </c>
      <c r="G2008">
        <v>1.2</v>
      </c>
      <c r="H2008" t="s">
        <v>26</v>
      </c>
      <c r="I2008">
        <v>99.997399999999999</v>
      </c>
      <c r="J2008">
        <v>1.2999999999999999E-4</v>
      </c>
      <c r="K2008">
        <f t="shared" si="186"/>
        <v>235</v>
      </c>
      <c r="L2008" t="str">
        <f t="shared" si="187"/>
        <v>NP-235</v>
      </c>
      <c r="M2008">
        <f t="shared" si="188"/>
        <v>34223040</v>
      </c>
      <c r="N2008">
        <f t="shared" si="189"/>
        <v>2.025381674333856E-8</v>
      </c>
      <c r="O2008" t="str">
        <f t="shared" si="190"/>
        <v>NP-23534223040</v>
      </c>
      <c r="P2008" t="str">
        <f t="shared" si="191"/>
        <v/>
      </c>
    </row>
    <row r="2009" spans="1:16" x14ac:dyDescent="0.25">
      <c r="A2009">
        <v>93</v>
      </c>
      <c r="B2009">
        <v>143</v>
      </c>
      <c r="C2009" t="s">
        <v>2624</v>
      </c>
      <c r="D2009">
        <v>0</v>
      </c>
      <c r="E2009" s="1">
        <v>155000</v>
      </c>
      <c r="F2009" t="s">
        <v>14</v>
      </c>
      <c r="G2009" s="1">
        <v>1000</v>
      </c>
      <c r="H2009" t="s">
        <v>12</v>
      </c>
      <c r="I2009">
        <v>12</v>
      </c>
      <c r="J2009">
        <v>0.1</v>
      </c>
      <c r="K2009">
        <f t="shared" si="186"/>
        <v>236</v>
      </c>
      <c r="L2009" t="str">
        <f t="shared" si="187"/>
        <v>NP-236</v>
      </c>
      <c r="M2009">
        <f t="shared" si="188"/>
        <v>4891428000000</v>
      </c>
      <c r="N2009">
        <f t="shared" si="189"/>
        <v>1.4170650790729113E-13</v>
      </c>
      <c r="O2009" t="str">
        <f t="shared" si="190"/>
        <v>NP-2364891428000000</v>
      </c>
      <c r="P2009" t="str">
        <f t="shared" si="191"/>
        <v/>
      </c>
    </row>
    <row r="2010" spans="1:16" x14ac:dyDescent="0.25">
      <c r="A2010">
        <v>93</v>
      </c>
      <c r="B2010">
        <v>143</v>
      </c>
      <c r="C2010" t="s">
        <v>2624</v>
      </c>
      <c r="D2010">
        <v>5.7000000000000002E-2</v>
      </c>
      <c r="E2010">
        <v>22.5</v>
      </c>
      <c r="F2010" t="s">
        <v>109</v>
      </c>
      <c r="G2010">
        <v>0.4</v>
      </c>
      <c r="H2010" t="s">
        <v>12</v>
      </c>
      <c r="I2010">
        <v>49</v>
      </c>
      <c r="J2010">
        <v>1</v>
      </c>
      <c r="K2010">
        <f t="shared" si="186"/>
        <v>236</v>
      </c>
      <c r="L2010" t="str">
        <f t="shared" si="187"/>
        <v>NP-236</v>
      </c>
      <c r="M2010">
        <f t="shared" si="188"/>
        <v>81000</v>
      </c>
      <c r="N2010">
        <f t="shared" si="189"/>
        <v>8.5573725995054972E-6</v>
      </c>
      <c r="O2010" t="str">
        <f t="shared" si="190"/>
        <v>NP-23681000</v>
      </c>
      <c r="P2010" t="str">
        <f t="shared" si="191"/>
        <v/>
      </c>
    </row>
    <row r="2011" spans="1:16" x14ac:dyDescent="0.25">
      <c r="A2011">
        <v>93</v>
      </c>
      <c r="B2011">
        <v>144</v>
      </c>
      <c r="C2011" t="s">
        <v>2623</v>
      </c>
      <c r="D2011">
        <v>0</v>
      </c>
      <c r="E2011" s="1">
        <v>2140000</v>
      </c>
      <c r="F2011" t="s">
        <v>14</v>
      </c>
      <c r="G2011" s="1">
        <v>7000</v>
      </c>
      <c r="H2011" t="s">
        <v>27</v>
      </c>
      <c r="I2011">
        <v>100</v>
      </c>
      <c r="K2011">
        <f t="shared" si="186"/>
        <v>237</v>
      </c>
      <c r="L2011" t="str">
        <f t="shared" si="187"/>
        <v>NP-237</v>
      </c>
      <c r="M2011">
        <f t="shared" si="188"/>
        <v>67533264000000</v>
      </c>
      <c r="N2011">
        <f t="shared" si="189"/>
        <v>1.0263789124126228E-14</v>
      </c>
      <c r="O2011" t="str">
        <f t="shared" si="190"/>
        <v>NP-23767533264000000</v>
      </c>
      <c r="P2011" t="str">
        <f t="shared" si="191"/>
        <v/>
      </c>
    </row>
    <row r="2012" spans="1:16" x14ac:dyDescent="0.25">
      <c r="A2012">
        <v>93</v>
      </c>
      <c r="B2012">
        <v>145</v>
      </c>
      <c r="C2012" t="s">
        <v>2614</v>
      </c>
      <c r="D2012">
        <v>0</v>
      </c>
      <c r="E2012">
        <v>2.0992999999999999</v>
      </c>
      <c r="F2012" t="s">
        <v>25</v>
      </c>
      <c r="G2012">
        <v>1.1999999999999999E-3</v>
      </c>
      <c r="H2012" t="s">
        <v>12</v>
      </c>
      <c r="I2012">
        <v>100</v>
      </c>
      <c r="K2012">
        <f t="shared" si="186"/>
        <v>238</v>
      </c>
      <c r="L2012" t="str">
        <f t="shared" si="187"/>
        <v>NP-238</v>
      </c>
      <c r="M2012">
        <f t="shared" si="188"/>
        <v>181379.52</v>
      </c>
      <c r="N2012">
        <f t="shared" si="189"/>
        <v>3.8215294679352184E-6</v>
      </c>
      <c r="O2012" t="str">
        <f t="shared" si="190"/>
        <v>NP-238181379.52</v>
      </c>
      <c r="P2012" t="str">
        <f t="shared" si="191"/>
        <v/>
      </c>
    </row>
    <row r="2013" spans="1:16" x14ac:dyDescent="0.25">
      <c r="A2013">
        <v>93</v>
      </c>
      <c r="B2013">
        <v>146</v>
      </c>
      <c r="C2013" t="s">
        <v>2613</v>
      </c>
      <c r="D2013">
        <v>0</v>
      </c>
      <c r="E2013">
        <v>2.3557999999999999</v>
      </c>
      <c r="F2013" t="s">
        <v>25</v>
      </c>
      <c r="G2013">
        <v>3.0999999999999999E-3</v>
      </c>
      <c r="H2013" t="s">
        <v>12</v>
      </c>
      <c r="I2013">
        <v>100</v>
      </c>
      <c r="K2013">
        <f t="shared" si="186"/>
        <v>239</v>
      </c>
      <c r="L2013" t="str">
        <f t="shared" si="187"/>
        <v>NP-239</v>
      </c>
      <c r="M2013">
        <f t="shared" si="188"/>
        <v>203541.12</v>
      </c>
      <c r="N2013">
        <f t="shared" si="189"/>
        <v>3.40544053486561E-6</v>
      </c>
      <c r="O2013" t="str">
        <f t="shared" si="190"/>
        <v>NP-239203541.12</v>
      </c>
      <c r="P2013" t="str">
        <f t="shared" si="191"/>
        <v/>
      </c>
    </row>
    <row r="2014" spans="1:16" x14ac:dyDescent="0.25">
      <c r="A2014">
        <v>93</v>
      </c>
      <c r="B2014">
        <v>147</v>
      </c>
      <c r="C2014" t="s">
        <v>2612</v>
      </c>
      <c r="D2014">
        <v>0</v>
      </c>
      <c r="E2014">
        <v>61.9</v>
      </c>
      <c r="F2014" t="s">
        <v>43</v>
      </c>
      <c r="G2014">
        <v>0.2</v>
      </c>
      <c r="H2014" t="s">
        <v>12</v>
      </c>
      <c r="I2014">
        <v>100</v>
      </c>
      <c r="K2014">
        <f t="shared" si="186"/>
        <v>240</v>
      </c>
      <c r="L2014" t="str">
        <f t="shared" si="187"/>
        <v>NP-240</v>
      </c>
      <c r="M2014">
        <f t="shared" si="188"/>
        <v>3714</v>
      </c>
      <c r="N2014">
        <f t="shared" si="189"/>
        <v>1.8663090483574186E-4</v>
      </c>
      <c r="O2014" t="str">
        <f t="shared" si="190"/>
        <v>NP-2403714</v>
      </c>
      <c r="P2014" t="str">
        <f t="shared" si="191"/>
        <v/>
      </c>
    </row>
    <row r="2015" spans="1:16" x14ac:dyDescent="0.25">
      <c r="A2015">
        <v>93</v>
      </c>
      <c r="B2015">
        <v>147</v>
      </c>
      <c r="C2015" t="s">
        <v>2612</v>
      </c>
      <c r="D2015">
        <v>1.7999999999999999E-2</v>
      </c>
      <c r="E2015">
        <v>7.22</v>
      </c>
      <c r="F2015" t="s">
        <v>43</v>
      </c>
      <c r="G2015">
        <v>0.02</v>
      </c>
      <c r="H2015" t="s">
        <v>77</v>
      </c>
      <c r="I2015">
        <v>0.12</v>
      </c>
      <c r="J2015">
        <v>0.01</v>
      </c>
      <c r="K2015">
        <f t="shared" si="186"/>
        <v>240</v>
      </c>
      <c r="L2015" t="str">
        <f t="shared" si="187"/>
        <v>NP-240M</v>
      </c>
      <c r="M2015">
        <f t="shared" si="188"/>
        <v>433.2</v>
      </c>
      <c r="N2015">
        <f t="shared" si="189"/>
        <v>1.6000627436748506E-3</v>
      </c>
      <c r="O2015" t="str">
        <f t="shared" si="190"/>
        <v>NP-240M433.2</v>
      </c>
      <c r="P2015" t="str">
        <f t="shared" si="191"/>
        <v/>
      </c>
    </row>
    <row r="2016" spans="1:16" x14ac:dyDescent="0.25">
      <c r="A2016">
        <v>93</v>
      </c>
      <c r="B2016">
        <v>148</v>
      </c>
      <c r="C2016" t="s">
        <v>2611</v>
      </c>
      <c r="D2016">
        <v>0</v>
      </c>
      <c r="E2016">
        <v>13.9</v>
      </c>
      <c r="F2016" t="s">
        <v>43</v>
      </c>
      <c r="G2016">
        <v>0.2</v>
      </c>
      <c r="H2016" t="s">
        <v>12</v>
      </c>
      <c r="I2016">
        <v>100</v>
      </c>
      <c r="K2016">
        <f t="shared" si="186"/>
        <v>241</v>
      </c>
      <c r="L2016" t="str">
        <f t="shared" si="187"/>
        <v>NP-241</v>
      </c>
      <c r="M2016">
        <f t="shared" si="188"/>
        <v>834</v>
      </c>
      <c r="N2016">
        <f t="shared" si="189"/>
        <v>8.3111172729010221E-4</v>
      </c>
      <c r="O2016" t="str">
        <f t="shared" si="190"/>
        <v>NP-241834</v>
      </c>
      <c r="P2016" t="str">
        <f t="shared" si="191"/>
        <v/>
      </c>
    </row>
    <row r="2017" spans="1:16" x14ac:dyDescent="0.25">
      <c r="A2017">
        <v>93</v>
      </c>
      <c r="B2017">
        <v>149</v>
      </c>
      <c r="C2017" t="s">
        <v>2610</v>
      </c>
      <c r="D2017">
        <v>0</v>
      </c>
      <c r="E2017">
        <v>2.2000000000000002</v>
      </c>
      <c r="F2017" t="s">
        <v>43</v>
      </c>
      <c r="G2017">
        <v>0.2</v>
      </c>
      <c r="H2017" t="s">
        <v>12</v>
      </c>
      <c r="I2017">
        <v>100</v>
      </c>
      <c r="K2017">
        <f t="shared" si="186"/>
        <v>242</v>
      </c>
      <c r="L2017" t="str">
        <f t="shared" si="187"/>
        <v>NP-242</v>
      </c>
      <c r="M2017">
        <f t="shared" si="188"/>
        <v>132</v>
      </c>
      <c r="N2017">
        <f t="shared" si="189"/>
        <v>5.2511150042420102E-3</v>
      </c>
      <c r="O2017" t="str">
        <f t="shared" si="190"/>
        <v>NP-242132</v>
      </c>
      <c r="P2017" t="str">
        <f t="shared" si="191"/>
        <v/>
      </c>
    </row>
    <row r="2018" spans="1:16" x14ac:dyDescent="0.25">
      <c r="A2018">
        <v>93</v>
      </c>
      <c r="B2018">
        <v>149</v>
      </c>
      <c r="C2018" t="s">
        <v>2610</v>
      </c>
      <c r="D2018" t="s">
        <v>70</v>
      </c>
      <c r="E2018">
        <v>5.5</v>
      </c>
      <c r="F2018" t="s">
        <v>43</v>
      </c>
      <c r="G2018">
        <v>0.1</v>
      </c>
      <c r="H2018" t="s">
        <v>12</v>
      </c>
      <c r="I2018">
        <v>100</v>
      </c>
      <c r="K2018">
        <f t="shared" si="186"/>
        <v>242</v>
      </c>
      <c r="L2018" t="str">
        <f t="shared" si="187"/>
        <v>NP-242</v>
      </c>
      <c r="M2018">
        <f t="shared" si="188"/>
        <v>330</v>
      </c>
      <c r="N2018">
        <f t="shared" si="189"/>
        <v>2.1004460016968039E-3</v>
      </c>
      <c r="O2018" t="str">
        <f t="shared" si="190"/>
        <v>NP-242330</v>
      </c>
      <c r="P2018" t="str">
        <f t="shared" si="191"/>
        <v/>
      </c>
    </row>
    <row r="2019" spans="1:16" x14ac:dyDescent="0.25">
      <c r="A2019">
        <v>93</v>
      </c>
      <c r="B2019">
        <v>150</v>
      </c>
      <c r="C2019" t="s">
        <v>2616</v>
      </c>
      <c r="D2019">
        <v>0</v>
      </c>
      <c r="E2019">
        <v>1.85</v>
      </c>
      <c r="F2019" t="s">
        <v>43</v>
      </c>
      <c r="G2019">
        <v>0.15</v>
      </c>
      <c r="H2019" t="s">
        <v>12</v>
      </c>
      <c r="I2019">
        <v>100</v>
      </c>
      <c r="K2019">
        <f t="shared" si="186"/>
        <v>243</v>
      </c>
      <c r="L2019" t="str">
        <f t="shared" si="187"/>
        <v>NP-243</v>
      </c>
      <c r="M2019">
        <f t="shared" si="188"/>
        <v>111</v>
      </c>
      <c r="N2019">
        <f t="shared" si="189"/>
        <v>6.2445691942337412E-3</v>
      </c>
      <c r="O2019" t="str">
        <f t="shared" si="190"/>
        <v>NP-243111</v>
      </c>
      <c r="P2019" t="str">
        <f t="shared" si="191"/>
        <v/>
      </c>
    </row>
    <row r="2020" spans="1:16" x14ac:dyDescent="0.25">
      <c r="A2020">
        <v>93</v>
      </c>
      <c r="B2020">
        <v>151</v>
      </c>
      <c r="C2020" t="s">
        <v>2615</v>
      </c>
      <c r="D2020">
        <v>0</v>
      </c>
      <c r="E2020">
        <v>2.29</v>
      </c>
      <c r="F2020" t="s">
        <v>43</v>
      </c>
      <c r="G2020">
        <v>0.16</v>
      </c>
      <c r="H2020" t="s">
        <v>12</v>
      </c>
      <c r="I2020">
        <v>100</v>
      </c>
      <c r="K2020">
        <f t="shared" si="186"/>
        <v>244</v>
      </c>
      <c r="L2020" t="str">
        <f t="shared" si="187"/>
        <v>NP-244</v>
      </c>
      <c r="M2020">
        <f t="shared" si="188"/>
        <v>137.4</v>
      </c>
      <c r="N2020">
        <f t="shared" si="189"/>
        <v>5.0447393053853363E-3</v>
      </c>
      <c r="O2020" t="str">
        <f t="shared" si="190"/>
        <v>NP-244137.4</v>
      </c>
      <c r="P2020" t="str">
        <f t="shared" si="191"/>
        <v/>
      </c>
    </row>
    <row r="2021" spans="1:16" x14ac:dyDescent="0.25">
      <c r="A2021">
        <v>8</v>
      </c>
      <c r="B2021">
        <v>5</v>
      </c>
      <c r="C2021" t="s">
        <v>71</v>
      </c>
      <c r="D2021">
        <v>0</v>
      </c>
      <c r="E2021">
        <v>8.58</v>
      </c>
      <c r="F2021" t="s">
        <v>17</v>
      </c>
      <c r="G2021">
        <v>7.0000000000000007E-2</v>
      </c>
      <c r="H2021" t="s">
        <v>36</v>
      </c>
      <c r="I2021">
        <v>100</v>
      </c>
      <c r="K2021">
        <f t="shared" si="186"/>
        <v>13</v>
      </c>
      <c r="L2021" t="str">
        <f t="shared" si="187"/>
        <v>O-13</v>
      </c>
      <c r="M2021">
        <f t="shared" si="188"/>
        <v>8.5800000000000008E-3</v>
      </c>
      <c r="N2021">
        <f t="shared" si="189"/>
        <v>80.786384680646293</v>
      </c>
      <c r="O2021" t="str">
        <f t="shared" si="190"/>
        <v>O-130.00858</v>
      </c>
      <c r="P2021" t="str">
        <f t="shared" si="191"/>
        <v/>
      </c>
    </row>
    <row r="2022" spans="1:16" x14ac:dyDescent="0.25">
      <c r="A2022">
        <v>8</v>
      </c>
      <c r="B2022">
        <v>6</v>
      </c>
      <c r="C2022" t="s">
        <v>72</v>
      </c>
      <c r="D2022">
        <v>0</v>
      </c>
      <c r="E2022">
        <v>70.618300000000005</v>
      </c>
      <c r="F2022" t="s">
        <v>11</v>
      </c>
      <c r="G2022">
        <v>7.4000000000000003E-3</v>
      </c>
      <c r="H2022" t="s">
        <v>36</v>
      </c>
      <c r="I2022">
        <v>100</v>
      </c>
      <c r="K2022">
        <f t="shared" si="186"/>
        <v>14</v>
      </c>
      <c r="L2022" t="str">
        <f t="shared" si="187"/>
        <v>O-14</v>
      </c>
      <c r="M2022">
        <f t="shared" si="188"/>
        <v>70.618300000000005</v>
      </c>
      <c r="N2022">
        <f t="shared" si="189"/>
        <v>9.8154045135601577E-3</v>
      </c>
      <c r="O2022" t="str">
        <f t="shared" si="190"/>
        <v>O-1470.6183</v>
      </c>
      <c r="P2022" t="str">
        <f t="shared" si="191"/>
        <v/>
      </c>
    </row>
    <row r="2023" spans="1:16" x14ac:dyDescent="0.25">
      <c r="A2023">
        <v>8</v>
      </c>
      <c r="B2023">
        <v>7</v>
      </c>
      <c r="C2023" t="s">
        <v>73</v>
      </c>
      <c r="D2023">
        <v>0</v>
      </c>
      <c r="E2023">
        <v>122.268</v>
      </c>
      <c r="F2023" t="s">
        <v>11</v>
      </c>
      <c r="G2023">
        <v>4.2999999999999997E-2</v>
      </c>
      <c r="H2023" t="s">
        <v>36</v>
      </c>
      <c r="I2023">
        <v>100</v>
      </c>
      <c r="K2023">
        <f t="shared" si="186"/>
        <v>15</v>
      </c>
      <c r="L2023" t="str">
        <f t="shared" si="187"/>
        <v>O-15</v>
      </c>
      <c r="M2023">
        <f t="shared" si="188"/>
        <v>122.268</v>
      </c>
      <c r="N2023">
        <f t="shared" si="189"/>
        <v>5.669080876107774E-3</v>
      </c>
      <c r="O2023" t="str">
        <f t="shared" si="190"/>
        <v>O-15122.268</v>
      </c>
      <c r="P2023" t="str">
        <f t="shared" si="191"/>
        <v/>
      </c>
    </row>
    <row r="2024" spans="1:16" x14ac:dyDescent="0.25">
      <c r="A2024">
        <v>8</v>
      </c>
      <c r="B2024">
        <v>11</v>
      </c>
      <c r="C2024" t="s">
        <v>68</v>
      </c>
      <c r="D2024">
        <v>0</v>
      </c>
      <c r="E2024">
        <v>26.47</v>
      </c>
      <c r="F2024" t="s">
        <v>11</v>
      </c>
      <c r="G2024">
        <v>6.0000000000000001E-3</v>
      </c>
      <c r="H2024" t="s">
        <v>12</v>
      </c>
      <c r="I2024">
        <v>100</v>
      </c>
      <c r="K2024">
        <f t="shared" si="186"/>
        <v>19</v>
      </c>
      <c r="L2024" t="str">
        <f t="shared" si="187"/>
        <v>O-19</v>
      </c>
      <c r="M2024">
        <f t="shared" si="188"/>
        <v>26.47</v>
      </c>
      <c r="N2024">
        <f t="shared" si="189"/>
        <v>2.6186142068755018E-2</v>
      </c>
      <c r="O2024" t="str">
        <f t="shared" si="190"/>
        <v>O-1926.47</v>
      </c>
      <c r="P2024" t="str">
        <f t="shared" si="191"/>
        <v/>
      </c>
    </row>
    <row r="2025" spans="1:16" x14ac:dyDescent="0.25">
      <c r="A2025">
        <v>8</v>
      </c>
      <c r="B2025">
        <v>12</v>
      </c>
      <c r="C2025" t="s">
        <v>69</v>
      </c>
      <c r="D2025">
        <v>0</v>
      </c>
      <c r="E2025">
        <v>13.51</v>
      </c>
      <c r="F2025" t="s">
        <v>11</v>
      </c>
      <c r="G2025">
        <v>0.04</v>
      </c>
      <c r="H2025" t="s">
        <v>12</v>
      </c>
      <c r="I2025">
        <v>100</v>
      </c>
      <c r="K2025">
        <f t="shared" si="186"/>
        <v>20</v>
      </c>
      <c r="L2025" t="str">
        <f t="shared" si="187"/>
        <v>O-20</v>
      </c>
      <c r="M2025">
        <f t="shared" si="188"/>
        <v>13.51</v>
      </c>
      <c r="N2025">
        <f t="shared" si="189"/>
        <v>5.130623098149114E-2</v>
      </c>
      <c r="O2025" t="str">
        <f t="shared" si="190"/>
        <v>O-2013.51</v>
      </c>
      <c r="P2025" t="str">
        <f t="shared" si="191"/>
        <v/>
      </c>
    </row>
    <row r="2026" spans="1:16" x14ac:dyDescent="0.25">
      <c r="A2026">
        <v>8</v>
      </c>
      <c r="B2026">
        <v>13</v>
      </c>
      <c r="C2026" t="s">
        <v>66</v>
      </c>
      <c r="D2026">
        <v>0</v>
      </c>
      <c r="E2026">
        <v>3.42</v>
      </c>
      <c r="F2026" t="s">
        <v>11</v>
      </c>
      <c r="G2026">
        <v>0.1</v>
      </c>
      <c r="H2026" t="s">
        <v>12</v>
      </c>
      <c r="I2026">
        <v>100</v>
      </c>
      <c r="K2026">
        <f t="shared" si="186"/>
        <v>21</v>
      </c>
      <c r="L2026" t="str">
        <f t="shared" si="187"/>
        <v>O-21</v>
      </c>
      <c r="M2026">
        <f t="shared" si="188"/>
        <v>3.42</v>
      </c>
      <c r="N2026">
        <f t="shared" si="189"/>
        <v>0.20267461419881441</v>
      </c>
      <c r="O2026" t="str">
        <f t="shared" si="190"/>
        <v>O-213.42</v>
      </c>
      <c r="P2026" t="str">
        <f t="shared" si="191"/>
        <v/>
      </c>
    </row>
    <row r="2027" spans="1:16" x14ac:dyDescent="0.25">
      <c r="A2027">
        <v>8</v>
      </c>
      <c r="B2027">
        <v>14</v>
      </c>
      <c r="C2027" t="s">
        <v>67</v>
      </c>
      <c r="D2027">
        <v>0</v>
      </c>
      <c r="E2027">
        <v>2.19</v>
      </c>
      <c r="F2027" t="s">
        <v>11</v>
      </c>
      <c r="G2027">
        <v>0.16</v>
      </c>
      <c r="H2027" t="s">
        <v>12</v>
      </c>
      <c r="I2027">
        <v>100</v>
      </c>
      <c r="K2027">
        <f t="shared" si="186"/>
        <v>22</v>
      </c>
      <c r="L2027" t="str">
        <f t="shared" si="187"/>
        <v>O-22</v>
      </c>
      <c r="M2027">
        <f t="shared" si="188"/>
        <v>2.19</v>
      </c>
      <c r="N2027">
        <f t="shared" si="189"/>
        <v>0.3165055618995184</v>
      </c>
      <c r="O2027" t="str">
        <f t="shared" si="190"/>
        <v>O-222.19</v>
      </c>
      <c r="P2027" t="str">
        <f t="shared" si="191"/>
        <v/>
      </c>
    </row>
    <row r="2028" spans="1:16" x14ac:dyDescent="0.25">
      <c r="A2028">
        <v>8</v>
      </c>
      <c r="B2028">
        <v>15</v>
      </c>
      <c r="C2028" t="s">
        <v>64</v>
      </c>
      <c r="D2028">
        <v>0</v>
      </c>
      <c r="E2028">
        <v>96</v>
      </c>
      <c r="F2028" t="s">
        <v>17</v>
      </c>
      <c r="G2028">
        <v>8</v>
      </c>
      <c r="H2028" t="s">
        <v>12</v>
      </c>
      <c r="I2028">
        <v>100</v>
      </c>
      <c r="K2028">
        <f t="shared" si="186"/>
        <v>23</v>
      </c>
      <c r="L2028" t="str">
        <f t="shared" si="187"/>
        <v>O-23</v>
      </c>
      <c r="M2028">
        <f t="shared" si="188"/>
        <v>9.6000000000000002E-2</v>
      </c>
      <c r="N2028">
        <f t="shared" si="189"/>
        <v>7.2202831308327635</v>
      </c>
      <c r="O2028" t="str">
        <f t="shared" si="190"/>
        <v>O-230.096</v>
      </c>
      <c r="P2028" t="str">
        <f t="shared" si="191"/>
        <v/>
      </c>
    </row>
    <row r="2029" spans="1:16" x14ac:dyDescent="0.25">
      <c r="A2029">
        <v>8</v>
      </c>
      <c r="B2029">
        <v>16</v>
      </c>
      <c r="C2029" t="s">
        <v>65</v>
      </c>
      <c r="D2029">
        <v>0</v>
      </c>
      <c r="E2029">
        <v>72</v>
      </c>
      <c r="F2029" t="s">
        <v>17</v>
      </c>
      <c r="G2029">
        <v>4</v>
      </c>
      <c r="H2029" t="s">
        <v>12</v>
      </c>
      <c r="I2029">
        <v>100</v>
      </c>
      <c r="K2029">
        <f t="shared" si="186"/>
        <v>24</v>
      </c>
      <c r="L2029" t="str">
        <f t="shared" si="187"/>
        <v>O-24</v>
      </c>
      <c r="M2029">
        <f t="shared" si="188"/>
        <v>7.2000000000000008E-2</v>
      </c>
      <c r="N2029">
        <f t="shared" si="189"/>
        <v>9.6270441744436841</v>
      </c>
      <c r="O2029" t="str">
        <f t="shared" si="190"/>
        <v>O-240.072</v>
      </c>
      <c r="P2029" t="str">
        <f t="shared" si="191"/>
        <v/>
      </c>
    </row>
    <row r="2030" spans="1:16" x14ac:dyDescent="0.25">
      <c r="A2030">
        <v>8</v>
      </c>
      <c r="B2030">
        <v>18</v>
      </c>
      <c r="C2030" t="s">
        <v>63</v>
      </c>
      <c r="D2030">
        <v>0</v>
      </c>
      <c r="E2030">
        <v>4.4999999999999997E-3</v>
      </c>
      <c r="F2030" t="s">
        <v>54</v>
      </c>
      <c r="G2030">
        <f>0.0032-0.0034</f>
        <v>-1.9999999999999966E-4</v>
      </c>
      <c r="H2030" t="s">
        <v>15</v>
      </c>
      <c r="I2030">
        <v>100</v>
      </c>
      <c r="K2030">
        <f t="shared" si="186"/>
        <v>26</v>
      </c>
      <c r="L2030" t="str">
        <f t="shared" si="187"/>
        <v>O-26</v>
      </c>
      <c r="M2030">
        <f t="shared" si="188"/>
        <v>4.4999999999999998E-12</v>
      </c>
      <c r="N2030">
        <f t="shared" si="189"/>
        <v>154032706791.09897</v>
      </c>
      <c r="O2030" t="str">
        <f t="shared" si="190"/>
        <v>O-260.0000000000045</v>
      </c>
      <c r="P2030" t="str">
        <f t="shared" si="191"/>
        <v/>
      </c>
    </row>
    <row r="2031" spans="1:16" x14ac:dyDescent="0.25">
      <c r="A2031">
        <v>118</v>
      </c>
      <c r="B2031">
        <v>176</v>
      </c>
      <c r="C2031" t="s">
        <v>2917</v>
      </c>
      <c r="D2031">
        <v>0</v>
      </c>
      <c r="E2031">
        <v>0.57999999999999996</v>
      </c>
      <c r="F2031" t="s">
        <v>17</v>
      </c>
      <c r="G2031">
        <f>0.44-0.18</f>
        <v>0.26</v>
      </c>
      <c r="H2031" t="s">
        <v>27</v>
      </c>
      <c r="I2031">
        <v>100</v>
      </c>
      <c r="K2031">
        <f t="shared" si="186"/>
        <v>294</v>
      </c>
      <c r="L2031" t="str">
        <f t="shared" si="187"/>
        <v>OG-294</v>
      </c>
      <c r="M2031">
        <f t="shared" si="188"/>
        <v>5.8E-4</v>
      </c>
      <c r="N2031">
        <f t="shared" si="189"/>
        <v>1195.0813457930092</v>
      </c>
      <c r="O2031" t="str">
        <f t="shared" si="190"/>
        <v>OG-2940.00058</v>
      </c>
      <c r="P2031" t="str">
        <f t="shared" si="191"/>
        <v/>
      </c>
    </row>
    <row r="2032" spans="1:16" x14ac:dyDescent="0.25">
      <c r="A2032">
        <v>76</v>
      </c>
      <c r="B2032">
        <v>85</v>
      </c>
      <c r="C2032" t="s">
        <v>2016</v>
      </c>
      <c r="D2032">
        <v>0</v>
      </c>
      <c r="E2032">
        <v>0.64</v>
      </c>
      <c r="F2032" t="s">
        <v>17</v>
      </c>
      <c r="G2032">
        <v>0.06</v>
      </c>
      <c r="H2032" t="s">
        <v>27</v>
      </c>
      <c r="I2032">
        <v>100</v>
      </c>
      <c r="K2032">
        <f t="shared" si="186"/>
        <v>161</v>
      </c>
      <c r="L2032" t="str">
        <f t="shared" si="187"/>
        <v>OS-161</v>
      </c>
      <c r="M2032">
        <f t="shared" si="188"/>
        <v>6.4000000000000005E-4</v>
      </c>
      <c r="N2032">
        <f t="shared" si="189"/>
        <v>1083.0424696249145</v>
      </c>
      <c r="O2032" t="str">
        <f t="shared" si="190"/>
        <v>OS-1610.00064</v>
      </c>
      <c r="P2032" t="str">
        <f t="shared" si="191"/>
        <v/>
      </c>
    </row>
    <row r="2033" spans="1:16" x14ac:dyDescent="0.25">
      <c r="A2033">
        <v>76</v>
      </c>
      <c r="B2033">
        <v>86</v>
      </c>
      <c r="C2033" t="s">
        <v>2017</v>
      </c>
      <c r="D2033">
        <v>0</v>
      </c>
      <c r="E2033">
        <v>2.1</v>
      </c>
      <c r="F2033" t="s">
        <v>17</v>
      </c>
      <c r="G2033">
        <v>0.1</v>
      </c>
      <c r="H2033" t="s">
        <v>27</v>
      </c>
      <c r="I2033">
        <v>100</v>
      </c>
      <c r="K2033">
        <f t="shared" si="186"/>
        <v>162</v>
      </c>
      <c r="L2033" t="str">
        <f t="shared" si="187"/>
        <v>OS-162</v>
      </c>
      <c r="M2033">
        <f t="shared" si="188"/>
        <v>2.1000000000000003E-3</v>
      </c>
      <c r="N2033">
        <f t="shared" si="189"/>
        <v>330.07008598092625</v>
      </c>
      <c r="O2033" t="str">
        <f t="shared" si="190"/>
        <v>OS-1620.0021</v>
      </c>
      <c r="P2033" t="str">
        <f t="shared" si="191"/>
        <v/>
      </c>
    </row>
    <row r="2034" spans="1:16" x14ac:dyDescent="0.25">
      <c r="A2034">
        <v>76</v>
      </c>
      <c r="B2034">
        <v>87</v>
      </c>
      <c r="C2034" t="s">
        <v>2018</v>
      </c>
      <c r="D2034">
        <v>0</v>
      </c>
      <c r="E2034">
        <v>5.8</v>
      </c>
      <c r="F2034" t="s">
        <v>17</v>
      </c>
      <c r="G2034">
        <v>0.5</v>
      </c>
      <c r="H2034" t="s">
        <v>27</v>
      </c>
      <c r="I2034">
        <v>100</v>
      </c>
      <c r="K2034">
        <f t="shared" si="186"/>
        <v>163</v>
      </c>
      <c r="L2034" t="str">
        <f t="shared" si="187"/>
        <v>OS-163</v>
      </c>
      <c r="M2034">
        <f t="shared" si="188"/>
        <v>5.7999999999999996E-3</v>
      </c>
      <c r="N2034">
        <f t="shared" si="189"/>
        <v>119.50813457930091</v>
      </c>
      <c r="O2034" t="str">
        <f t="shared" si="190"/>
        <v>OS-1630.0058</v>
      </c>
      <c r="P2034" t="str">
        <f t="shared" si="191"/>
        <v/>
      </c>
    </row>
    <row r="2035" spans="1:16" x14ac:dyDescent="0.25">
      <c r="A2035">
        <v>76</v>
      </c>
      <c r="B2035">
        <v>88</v>
      </c>
      <c r="C2035" t="s">
        <v>2019</v>
      </c>
      <c r="D2035">
        <v>0</v>
      </c>
      <c r="E2035">
        <v>21</v>
      </c>
      <c r="F2035" t="s">
        <v>17</v>
      </c>
      <c r="G2035">
        <v>1</v>
      </c>
      <c r="H2035" t="s">
        <v>27</v>
      </c>
      <c r="I2035">
        <v>96</v>
      </c>
      <c r="K2035">
        <f t="shared" si="186"/>
        <v>164</v>
      </c>
      <c r="L2035" t="str">
        <f t="shared" si="187"/>
        <v>OS-164</v>
      </c>
      <c r="M2035">
        <f t="shared" si="188"/>
        <v>2.1000000000000001E-2</v>
      </c>
      <c r="N2035">
        <f t="shared" si="189"/>
        <v>33.007008598092632</v>
      </c>
      <c r="O2035" t="str">
        <f t="shared" si="190"/>
        <v>OS-1640.021</v>
      </c>
      <c r="P2035" t="str">
        <f t="shared" si="191"/>
        <v/>
      </c>
    </row>
    <row r="2036" spans="1:16" x14ac:dyDescent="0.25">
      <c r="A2036">
        <v>76</v>
      </c>
      <c r="B2036">
        <v>89</v>
      </c>
      <c r="C2036" t="s">
        <v>2020</v>
      </c>
      <c r="D2036">
        <v>0</v>
      </c>
      <c r="E2036">
        <v>71</v>
      </c>
      <c r="F2036" t="s">
        <v>17</v>
      </c>
      <c r="G2036">
        <v>3</v>
      </c>
      <c r="H2036" t="s">
        <v>27</v>
      </c>
      <c r="I2036">
        <v>90</v>
      </c>
      <c r="J2036">
        <v>2</v>
      </c>
      <c r="K2036">
        <f t="shared" si="186"/>
        <v>165</v>
      </c>
      <c r="L2036" t="str">
        <f t="shared" si="187"/>
        <v>OS-165</v>
      </c>
      <c r="M2036">
        <f t="shared" si="188"/>
        <v>7.1000000000000008E-2</v>
      </c>
      <c r="N2036">
        <f t="shared" si="189"/>
        <v>9.7626363459147214</v>
      </c>
      <c r="O2036" t="str">
        <f t="shared" si="190"/>
        <v>OS-1650.071</v>
      </c>
      <c r="P2036" t="str">
        <f t="shared" si="191"/>
        <v/>
      </c>
    </row>
    <row r="2037" spans="1:16" x14ac:dyDescent="0.25">
      <c r="A2037">
        <v>76</v>
      </c>
      <c r="B2037">
        <v>90</v>
      </c>
      <c r="C2037" t="s">
        <v>2006</v>
      </c>
      <c r="D2037">
        <v>0</v>
      </c>
      <c r="E2037">
        <v>212</v>
      </c>
      <c r="F2037" t="s">
        <v>17</v>
      </c>
      <c r="G2037">
        <v>5</v>
      </c>
      <c r="H2037" t="s">
        <v>27</v>
      </c>
      <c r="I2037">
        <v>83</v>
      </c>
      <c r="J2037">
        <v>4</v>
      </c>
      <c r="K2037">
        <f t="shared" si="186"/>
        <v>166</v>
      </c>
      <c r="L2037" t="str">
        <f t="shared" si="187"/>
        <v>OS-166</v>
      </c>
      <c r="M2037">
        <f t="shared" si="188"/>
        <v>0.21199999999999999</v>
      </c>
      <c r="N2037">
        <f t="shared" si="189"/>
        <v>3.2695621724525723</v>
      </c>
      <c r="O2037" t="str">
        <f t="shared" si="190"/>
        <v>OS-1660.212</v>
      </c>
      <c r="P2037" t="str">
        <f t="shared" si="191"/>
        <v/>
      </c>
    </row>
    <row r="2038" spans="1:16" x14ac:dyDescent="0.25">
      <c r="A2038">
        <v>76</v>
      </c>
      <c r="B2038">
        <v>91</v>
      </c>
      <c r="C2038" t="s">
        <v>2007</v>
      </c>
      <c r="D2038">
        <v>0</v>
      </c>
      <c r="E2038">
        <v>839</v>
      </c>
      <c r="F2038" t="s">
        <v>17</v>
      </c>
      <c r="G2038">
        <v>5</v>
      </c>
      <c r="H2038" t="s">
        <v>27</v>
      </c>
      <c r="I2038">
        <v>51</v>
      </c>
      <c r="J2038">
        <v>4</v>
      </c>
      <c r="K2038">
        <f t="shared" si="186"/>
        <v>167</v>
      </c>
      <c r="L2038" t="str">
        <f t="shared" si="187"/>
        <v>OS-167</v>
      </c>
      <c r="M2038">
        <f t="shared" si="188"/>
        <v>0.83899999999999997</v>
      </c>
      <c r="N2038">
        <f t="shared" si="189"/>
        <v>0.82615873725857603</v>
      </c>
      <c r="O2038" t="str">
        <f t="shared" si="190"/>
        <v>OS-1670.839</v>
      </c>
      <c r="P2038" t="str">
        <f t="shared" si="191"/>
        <v/>
      </c>
    </row>
    <row r="2039" spans="1:16" x14ac:dyDescent="0.25">
      <c r="A2039">
        <v>76</v>
      </c>
      <c r="B2039">
        <v>92</v>
      </c>
      <c r="C2039" t="s">
        <v>2008</v>
      </c>
      <c r="D2039">
        <v>0</v>
      </c>
      <c r="E2039">
        <v>2.1</v>
      </c>
      <c r="F2039" t="s">
        <v>11</v>
      </c>
      <c r="G2039">
        <v>0.1</v>
      </c>
      <c r="H2039" t="s">
        <v>27</v>
      </c>
      <c r="I2039">
        <v>45</v>
      </c>
      <c r="J2039">
        <v>5</v>
      </c>
      <c r="K2039">
        <f t="shared" si="186"/>
        <v>168</v>
      </c>
      <c r="L2039" t="str">
        <f t="shared" si="187"/>
        <v>OS-168</v>
      </c>
      <c r="M2039">
        <f t="shared" si="188"/>
        <v>2.1</v>
      </c>
      <c r="N2039">
        <f t="shared" si="189"/>
        <v>0.3300700859809263</v>
      </c>
      <c r="O2039" t="str">
        <f t="shared" si="190"/>
        <v>OS-1682.1</v>
      </c>
      <c r="P2039" t="str">
        <f t="shared" si="191"/>
        <v/>
      </c>
    </row>
    <row r="2040" spans="1:16" x14ac:dyDescent="0.25">
      <c r="A2040">
        <v>76</v>
      </c>
      <c r="B2040">
        <v>93</v>
      </c>
      <c r="C2040" t="s">
        <v>2009</v>
      </c>
      <c r="D2040">
        <v>0</v>
      </c>
      <c r="E2040">
        <v>3.4</v>
      </c>
      <c r="F2040" t="s">
        <v>11</v>
      </c>
      <c r="G2040">
        <v>0.1</v>
      </c>
      <c r="H2040" t="s">
        <v>27</v>
      </c>
      <c r="I2040">
        <v>13.7</v>
      </c>
      <c r="J2040">
        <v>0.8</v>
      </c>
      <c r="K2040">
        <f t="shared" si="186"/>
        <v>169</v>
      </c>
      <c r="L2040" t="str">
        <f t="shared" si="187"/>
        <v>OS-169</v>
      </c>
      <c r="M2040">
        <f t="shared" si="188"/>
        <v>3.4</v>
      </c>
      <c r="N2040">
        <f t="shared" si="189"/>
        <v>0.20386681781174862</v>
      </c>
      <c r="O2040" t="str">
        <f t="shared" si="190"/>
        <v>OS-1693.4</v>
      </c>
      <c r="P2040" t="str">
        <f t="shared" si="191"/>
        <v/>
      </c>
    </row>
    <row r="2041" spans="1:16" x14ac:dyDescent="0.25">
      <c r="A2041">
        <v>76</v>
      </c>
      <c r="B2041">
        <v>94</v>
      </c>
      <c r="C2041" t="s">
        <v>2010</v>
      </c>
      <c r="D2041">
        <v>0</v>
      </c>
      <c r="E2041">
        <v>7.4</v>
      </c>
      <c r="F2041" t="s">
        <v>11</v>
      </c>
      <c r="G2041">
        <v>0.2</v>
      </c>
      <c r="H2041" t="s">
        <v>36</v>
      </c>
      <c r="I2041">
        <v>90.5</v>
      </c>
      <c r="J2041">
        <v>1</v>
      </c>
      <c r="K2041">
        <f t="shared" si="186"/>
        <v>170</v>
      </c>
      <c r="L2041" t="str">
        <f t="shared" si="187"/>
        <v>OS-170</v>
      </c>
      <c r="M2041">
        <f t="shared" si="188"/>
        <v>7.4</v>
      </c>
      <c r="N2041">
        <f t="shared" si="189"/>
        <v>9.3668537913506114E-2</v>
      </c>
      <c r="O2041" t="str">
        <f t="shared" si="190"/>
        <v>OS-1707.4</v>
      </c>
      <c r="P2041" t="str">
        <f t="shared" si="191"/>
        <v/>
      </c>
    </row>
    <row r="2042" spans="1:16" x14ac:dyDescent="0.25">
      <c r="A2042">
        <v>76</v>
      </c>
      <c r="B2042">
        <v>95</v>
      </c>
      <c r="C2042" t="s">
        <v>2011</v>
      </c>
      <c r="D2042">
        <v>0</v>
      </c>
      <c r="E2042">
        <v>8.3000000000000007</v>
      </c>
      <c r="F2042" t="s">
        <v>11</v>
      </c>
      <c r="G2042">
        <v>0.2</v>
      </c>
      <c r="H2042" t="s">
        <v>36</v>
      </c>
      <c r="I2042">
        <v>98.2</v>
      </c>
      <c r="J2042">
        <v>0.2</v>
      </c>
      <c r="K2042">
        <f t="shared" si="186"/>
        <v>171</v>
      </c>
      <c r="L2042" t="str">
        <f t="shared" si="187"/>
        <v>OS-171</v>
      </c>
      <c r="M2042">
        <f t="shared" si="188"/>
        <v>8.3000000000000007</v>
      </c>
      <c r="N2042">
        <f t="shared" si="189"/>
        <v>8.3511708501198226E-2</v>
      </c>
      <c r="O2042" t="str">
        <f t="shared" si="190"/>
        <v>OS-1718.3</v>
      </c>
      <c r="P2042" t="str">
        <f t="shared" si="191"/>
        <v/>
      </c>
    </row>
    <row r="2043" spans="1:16" x14ac:dyDescent="0.25">
      <c r="A2043">
        <v>76</v>
      </c>
      <c r="B2043">
        <v>96</v>
      </c>
      <c r="C2043" t="s">
        <v>2012</v>
      </c>
      <c r="D2043">
        <v>0</v>
      </c>
      <c r="E2043">
        <v>19.2</v>
      </c>
      <c r="F2043" t="s">
        <v>11</v>
      </c>
      <c r="G2043">
        <v>0.9</v>
      </c>
      <c r="H2043" t="s">
        <v>36</v>
      </c>
      <c r="I2043">
        <v>98.8</v>
      </c>
      <c r="J2043">
        <v>0.2</v>
      </c>
      <c r="K2043">
        <f t="shared" si="186"/>
        <v>172</v>
      </c>
      <c r="L2043" t="str">
        <f t="shared" si="187"/>
        <v>OS-172</v>
      </c>
      <c r="M2043">
        <f t="shared" si="188"/>
        <v>19.2</v>
      </c>
      <c r="N2043">
        <f t="shared" si="189"/>
        <v>3.6101415654163818E-2</v>
      </c>
      <c r="O2043" t="str">
        <f t="shared" si="190"/>
        <v>OS-17219.2</v>
      </c>
      <c r="P2043" t="str">
        <f t="shared" si="191"/>
        <v/>
      </c>
    </row>
    <row r="2044" spans="1:16" x14ac:dyDescent="0.25">
      <c r="A2044">
        <v>76</v>
      </c>
      <c r="B2044">
        <v>97</v>
      </c>
      <c r="C2044" t="s">
        <v>2013</v>
      </c>
      <c r="D2044">
        <v>0</v>
      </c>
      <c r="E2044">
        <v>22.4</v>
      </c>
      <c r="F2044" t="s">
        <v>11</v>
      </c>
      <c r="G2044">
        <v>0.9</v>
      </c>
      <c r="H2044" t="s">
        <v>36</v>
      </c>
      <c r="I2044">
        <v>99.6</v>
      </c>
      <c r="J2044">
        <v>0.2</v>
      </c>
      <c r="K2044">
        <f t="shared" si="186"/>
        <v>173</v>
      </c>
      <c r="L2044" t="str">
        <f t="shared" si="187"/>
        <v>OS-173</v>
      </c>
      <c r="M2044">
        <f t="shared" si="188"/>
        <v>22.4</v>
      </c>
      <c r="N2044">
        <f t="shared" si="189"/>
        <v>3.0944070560711846E-2</v>
      </c>
      <c r="O2044" t="str">
        <f t="shared" si="190"/>
        <v>OS-17322.4</v>
      </c>
      <c r="P2044" t="str">
        <f t="shared" si="191"/>
        <v/>
      </c>
    </row>
    <row r="2045" spans="1:16" x14ac:dyDescent="0.25">
      <c r="A2045">
        <v>76</v>
      </c>
      <c r="B2045">
        <v>98</v>
      </c>
      <c r="C2045" t="s">
        <v>2014</v>
      </c>
      <c r="D2045">
        <v>0</v>
      </c>
      <c r="E2045">
        <v>44</v>
      </c>
      <c r="F2045" t="s">
        <v>11</v>
      </c>
      <c r="G2045">
        <v>4</v>
      </c>
      <c r="H2045" t="s">
        <v>36</v>
      </c>
      <c r="I2045">
        <v>99.98</v>
      </c>
      <c r="K2045">
        <f t="shared" si="186"/>
        <v>174</v>
      </c>
      <c r="L2045" t="str">
        <f t="shared" si="187"/>
        <v>OS-174</v>
      </c>
      <c r="M2045">
        <f t="shared" si="188"/>
        <v>44</v>
      </c>
      <c r="N2045">
        <f t="shared" si="189"/>
        <v>1.575334501272603E-2</v>
      </c>
      <c r="O2045" t="str">
        <f t="shared" si="190"/>
        <v>OS-17444</v>
      </c>
      <c r="P2045" t="str">
        <f t="shared" si="191"/>
        <v/>
      </c>
    </row>
    <row r="2046" spans="1:16" x14ac:dyDescent="0.25">
      <c r="A2046">
        <v>76</v>
      </c>
      <c r="B2046">
        <v>99</v>
      </c>
      <c r="C2046" t="s">
        <v>2015</v>
      </c>
      <c r="D2046">
        <v>0</v>
      </c>
      <c r="E2046">
        <v>1.4</v>
      </c>
      <c r="F2046" t="s">
        <v>43</v>
      </c>
      <c r="G2046">
        <v>0.1</v>
      </c>
      <c r="H2046" t="s">
        <v>36</v>
      </c>
      <c r="I2046">
        <v>100</v>
      </c>
      <c r="K2046">
        <f t="shared" si="186"/>
        <v>175</v>
      </c>
      <c r="L2046" t="str">
        <f t="shared" si="187"/>
        <v>OS-175</v>
      </c>
      <c r="M2046">
        <f t="shared" si="188"/>
        <v>84</v>
      </c>
      <c r="N2046">
        <f t="shared" si="189"/>
        <v>8.2517521495231588E-3</v>
      </c>
      <c r="O2046" t="str">
        <f t="shared" si="190"/>
        <v>OS-17584</v>
      </c>
      <c r="P2046" t="str">
        <f t="shared" si="191"/>
        <v/>
      </c>
    </row>
    <row r="2047" spans="1:16" x14ac:dyDescent="0.25">
      <c r="A2047">
        <v>76</v>
      </c>
      <c r="B2047">
        <v>100</v>
      </c>
      <c r="C2047" t="s">
        <v>2040</v>
      </c>
      <c r="D2047">
        <v>0</v>
      </c>
      <c r="E2047">
        <v>3.6</v>
      </c>
      <c r="F2047" t="s">
        <v>43</v>
      </c>
      <c r="G2047">
        <v>0.5</v>
      </c>
      <c r="H2047" t="s">
        <v>36</v>
      </c>
      <c r="I2047">
        <v>100</v>
      </c>
      <c r="K2047">
        <f t="shared" si="186"/>
        <v>176</v>
      </c>
      <c r="L2047" t="str">
        <f t="shared" si="187"/>
        <v>OS-176</v>
      </c>
      <c r="M2047">
        <f t="shared" si="188"/>
        <v>216</v>
      </c>
      <c r="N2047">
        <f t="shared" si="189"/>
        <v>3.2090147248145617E-3</v>
      </c>
      <c r="O2047" t="str">
        <f t="shared" si="190"/>
        <v>OS-176216</v>
      </c>
      <c r="P2047" t="str">
        <f t="shared" si="191"/>
        <v/>
      </c>
    </row>
    <row r="2048" spans="1:16" x14ac:dyDescent="0.25">
      <c r="A2048">
        <v>76</v>
      </c>
      <c r="B2048">
        <v>101</v>
      </c>
      <c r="C2048" t="s">
        <v>2041</v>
      </c>
      <c r="D2048">
        <v>0</v>
      </c>
      <c r="E2048">
        <v>3</v>
      </c>
      <c r="F2048" t="s">
        <v>43</v>
      </c>
      <c r="G2048">
        <v>0.2</v>
      </c>
      <c r="H2048" t="s">
        <v>36</v>
      </c>
      <c r="I2048">
        <v>100</v>
      </c>
      <c r="K2048">
        <f t="shared" si="186"/>
        <v>177</v>
      </c>
      <c r="L2048" t="str">
        <f t="shared" si="187"/>
        <v>OS-177</v>
      </c>
      <c r="M2048">
        <f t="shared" si="188"/>
        <v>180</v>
      </c>
      <c r="N2048">
        <f t="shared" si="189"/>
        <v>3.8508176697774738E-3</v>
      </c>
      <c r="O2048" t="str">
        <f t="shared" si="190"/>
        <v>OS-177180</v>
      </c>
      <c r="P2048" t="str">
        <f t="shared" si="191"/>
        <v/>
      </c>
    </row>
    <row r="2049" spans="1:16" x14ac:dyDescent="0.25">
      <c r="A2049">
        <v>76</v>
      </c>
      <c r="B2049">
        <v>102</v>
      </c>
      <c r="C2049" t="s">
        <v>2042</v>
      </c>
      <c r="D2049">
        <v>0</v>
      </c>
      <c r="E2049">
        <v>5</v>
      </c>
      <c r="F2049" t="s">
        <v>43</v>
      </c>
      <c r="G2049">
        <v>0.4</v>
      </c>
      <c r="H2049" t="s">
        <v>36</v>
      </c>
      <c r="I2049">
        <v>100</v>
      </c>
      <c r="K2049">
        <f t="shared" si="186"/>
        <v>178</v>
      </c>
      <c r="L2049" t="str">
        <f t="shared" si="187"/>
        <v>OS-178</v>
      </c>
      <c r="M2049">
        <f t="shared" si="188"/>
        <v>300</v>
      </c>
      <c r="N2049">
        <f t="shared" si="189"/>
        <v>2.3104906018664843E-3</v>
      </c>
      <c r="O2049" t="str">
        <f t="shared" si="190"/>
        <v>OS-178300</v>
      </c>
      <c r="P2049" t="str">
        <f t="shared" si="191"/>
        <v/>
      </c>
    </row>
    <row r="2050" spans="1:16" x14ac:dyDescent="0.25">
      <c r="A2050">
        <v>76</v>
      </c>
      <c r="B2050">
        <v>103</v>
      </c>
      <c r="C2050" t="s">
        <v>2043</v>
      </c>
      <c r="D2050">
        <v>0</v>
      </c>
      <c r="E2050">
        <v>6.3</v>
      </c>
      <c r="F2050" t="s">
        <v>43</v>
      </c>
      <c r="G2050">
        <v>0.3</v>
      </c>
      <c r="H2050" t="s">
        <v>36</v>
      </c>
      <c r="I2050">
        <v>100</v>
      </c>
      <c r="K2050">
        <f t="shared" ref="K2050:K2113" si="192">A2050+B2050</f>
        <v>179</v>
      </c>
      <c r="L2050" t="str">
        <f t="shared" ref="L2050:L2113" si="193">UPPER(SUBSTITUTE(C2050,K2050,""))&amp;"-"&amp;K2050&amp;IF(H2050="IT","M","")</f>
        <v>OS-179</v>
      </c>
      <c r="M2050">
        <f t="shared" ref="M2050:M2113" si="194">E2050*VLOOKUP(F2050,_TimeConvert,2,FALSE)</f>
        <v>378</v>
      </c>
      <c r="N2050">
        <f t="shared" ref="N2050:N2113" si="195">LN(2)/M2050</f>
        <v>1.8337226998940352E-3</v>
      </c>
      <c r="O2050" t="str">
        <f t="shared" ref="O2050:O2113" si="196">L2050&amp;M2050</f>
        <v>OS-179378</v>
      </c>
      <c r="P2050" t="str">
        <f t="shared" ref="P2050:P2113" si="197">IF(AND(RIGHT(L2051,1)="M",M2050=M2051),"Delete","")</f>
        <v/>
      </c>
    </row>
    <row r="2051" spans="1:16" x14ac:dyDescent="0.25">
      <c r="A2051">
        <v>76</v>
      </c>
      <c r="B2051">
        <v>104</v>
      </c>
      <c r="C2051" t="s">
        <v>2034</v>
      </c>
      <c r="D2051">
        <v>0</v>
      </c>
      <c r="E2051">
        <v>21.5</v>
      </c>
      <c r="F2051" t="s">
        <v>43</v>
      </c>
      <c r="G2051">
        <v>0.4</v>
      </c>
      <c r="H2051" t="s">
        <v>36</v>
      </c>
      <c r="I2051">
        <v>100</v>
      </c>
      <c r="K2051">
        <f t="shared" si="192"/>
        <v>180</v>
      </c>
      <c r="L2051" t="str">
        <f t="shared" si="193"/>
        <v>OS-180</v>
      </c>
      <c r="M2051">
        <f t="shared" si="194"/>
        <v>1290</v>
      </c>
      <c r="N2051">
        <f t="shared" si="195"/>
        <v>5.3732339578290334E-4</v>
      </c>
      <c r="O2051" t="str">
        <f t="shared" si="196"/>
        <v>OS-1801290</v>
      </c>
      <c r="P2051" t="str">
        <f t="shared" si="197"/>
        <v/>
      </c>
    </row>
    <row r="2052" spans="1:16" x14ac:dyDescent="0.25">
      <c r="A2052">
        <v>76</v>
      </c>
      <c r="B2052">
        <v>105</v>
      </c>
      <c r="C2052" t="s">
        <v>2035</v>
      </c>
      <c r="D2052">
        <v>0</v>
      </c>
      <c r="E2052">
        <v>106</v>
      </c>
      <c r="F2052" t="s">
        <v>43</v>
      </c>
      <c r="G2052">
        <v>3</v>
      </c>
      <c r="H2052" t="s">
        <v>36</v>
      </c>
      <c r="I2052">
        <v>100</v>
      </c>
      <c r="K2052">
        <f t="shared" si="192"/>
        <v>181</v>
      </c>
      <c r="L2052" t="str">
        <f t="shared" si="193"/>
        <v>OS-181</v>
      </c>
      <c r="M2052">
        <f t="shared" si="194"/>
        <v>6360</v>
      </c>
      <c r="N2052">
        <f t="shared" si="195"/>
        <v>1.0898540574841908E-4</v>
      </c>
      <c r="O2052" t="str">
        <f t="shared" si="196"/>
        <v>OS-1816360</v>
      </c>
      <c r="P2052" t="str">
        <f t="shared" si="197"/>
        <v/>
      </c>
    </row>
    <row r="2053" spans="1:16" x14ac:dyDescent="0.25">
      <c r="A2053">
        <v>76</v>
      </c>
      <c r="B2053">
        <v>105</v>
      </c>
      <c r="C2053" t="s">
        <v>2035</v>
      </c>
      <c r="D2053">
        <v>4.9200000000000001E-2</v>
      </c>
      <c r="E2053">
        <v>2.7</v>
      </c>
      <c r="F2053" t="s">
        <v>43</v>
      </c>
      <c r="G2053">
        <v>0.1</v>
      </c>
      <c r="H2053" t="s">
        <v>77</v>
      </c>
      <c r="K2053">
        <f t="shared" si="192"/>
        <v>181</v>
      </c>
      <c r="L2053" t="str">
        <f t="shared" si="193"/>
        <v>OS-181M</v>
      </c>
      <c r="M2053">
        <f t="shared" si="194"/>
        <v>162</v>
      </c>
      <c r="N2053">
        <f t="shared" si="195"/>
        <v>4.278686299752749E-3</v>
      </c>
      <c r="O2053" t="str">
        <f t="shared" si="196"/>
        <v>OS-181M162</v>
      </c>
      <c r="P2053" t="str">
        <f t="shared" si="197"/>
        <v/>
      </c>
    </row>
    <row r="2054" spans="1:16" x14ac:dyDescent="0.25">
      <c r="A2054">
        <v>76</v>
      </c>
      <c r="B2054">
        <v>106</v>
      </c>
      <c r="C2054" t="s">
        <v>2036</v>
      </c>
      <c r="D2054">
        <v>0</v>
      </c>
      <c r="E2054">
        <v>22.04</v>
      </c>
      <c r="F2054" t="s">
        <v>109</v>
      </c>
      <c r="G2054">
        <v>0.16</v>
      </c>
      <c r="H2054" t="s">
        <v>26</v>
      </c>
      <c r="I2054">
        <v>100</v>
      </c>
      <c r="K2054">
        <f t="shared" si="192"/>
        <v>182</v>
      </c>
      <c r="L2054" t="str">
        <f t="shared" si="193"/>
        <v>OS-182</v>
      </c>
      <c r="M2054">
        <f t="shared" si="194"/>
        <v>79344</v>
      </c>
      <c r="N2054">
        <f t="shared" si="195"/>
        <v>8.7359747499488968E-6</v>
      </c>
      <c r="O2054" t="str">
        <f t="shared" si="196"/>
        <v>OS-18279344</v>
      </c>
      <c r="P2054" t="str">
        <f t="shared" si="197"/>
        <v/>
      </c>
    </row>
    <row r="2055" spans="1:16" x14ac:dyDescent="0.25">
      <c r="A2055">
        <v>76</v>
      </c>
      <c r="B2055">
        <v>107</v>
      </c>
      <c r="C2055" t="s">
        <v>2037</v>
      </c>
      <c r="D2055">
        <v>0</v>
      </c>
      <c r="E2055">
        <v>13</v>
      </c>
      <c r="F2055" t="s">
        <v>109</v>
      </c>
      <c r="G2055">
        <v>0.5</v>
      </c>
      <c r="H2055" t="s">
        <v>36</v>
      </c>
      <c r="I2055">
        <v>100</v>
      </c>
      <c r="K2055">
        <f t="shared" si="192"/>
        <v>183</v>
      </c>
      <c r="L2055" t="str">
        <f t="shared" si="193"/>
        <v>OS-183</v>
      </c>
      <c r="M2055">
        <f t="shared" si="194"/>
        <v>46800</v>
      </c>
      <c r="N2055">
        <f t="shared" si="195"/>
        <v>1.4810837191451823E-5</v>
      </c>
      <c r="O2055" t="str">
        <f t="shared" si="196"/>
        <v>OS-18346800</v>
      </c>
      <c r="P2055" t="str">
        <f t="shared" si="197"/>
        <v/>
      </c>
    </row>
    <row r="2056" spans="1:16" x14ac:dyDescent="0.25">
      <c r="A2056">
        <v>76</v>
      </c>
      <c r="B2056">
        <v>107</v>
      </c>
      <c r="C2056" t="s">
        <v>2037</v>
      </c>
      <c r="D2056">
        <v>0.17072999999999999</v>
      </c>
      <c r="E2056">
        <v>9.9</v>
      </c>
      <c r="F2056" t="s">
        <v>109</v>
      </c>
      <c r="G2056">
        <v>0.3</v>
      </c>
      <c r="H2056" t="s">
        <v>77</v>
      </c>
      <c r="I2056">
        <v>15</v>
      </c>
      <c r="J2056">
        <v>2</v>
      </c>
      <c r="K2056">
        <f t="shared" si="192"/>
        <v>183</v>
      </c>
      <c r="L2056" t="str">
        <f t="shared" si="193"/>
        <v>OS-183M</v>
      </c>
      <c r="M2056">
        <f t="shared" si="194"/>
        <v>35640</v>
      </c>
      <c r="N2056">
        <f t="shared" si="195"/>
        <v>1.9448574089785222E-5</v>
      </c>
      <c r="O2056" t="str">
        <f t="shared" si="196"/>
        <v>OS-183M35640</v>
      </c>
      <c r="P2056" t="str">
        <f t="shared" si="197"/>
        <v/>
      </c>
    </row>
    <row r="2057" spans="1:16" x14ac:dyDescent="0.25">
      <c r="A2057">
        <v>76</v>
      </c>
      <c r="B2057">
        <v>108</v>
      </c>
      <c r="C2057" t="s">
        <v>2038</v>
      </c>
      <c r="D2057">
        <v>0</v>
      </c>
      <c r="E2057" s="1">
        <v>11200000000000</v>
      </c>
      <c r="F2057" t="s">
        <v>14</v>
      </c>
      <c r="G2057" s="1">
        <v>2300000000000</v>
      </c>
      <c r="H2057" t="s">
        <v>27</v>
      </c>
      <c r="I2057">
        <v>100</v>
      </c>
      <c r="K2057">
        <f t="shared" si="192"/>
        <v>184</v>
      </c>
      <c r="L2057" t="str">
        <f t="shared" si="193"/>
        <v>OS-184</v>
      </c>
      <c r="M2057">
        <f t="shared" si="194"/>
        <v>3.5344512E+20</v>
      </c>
      <c r="N2057">
        <f t="shared" si="195"/>
        <v>1.9611168505026899E-21</v>
      </c>
      <c r="O2057" t="str">
        <f t="shared" si="196"/>
        <v>OS-1843.5344512E+20</v>
      </c>
      <c r="P2057" t="str">
        <f t="shared" si="197"/>
        <v/>
      </c>
    </row>
    <row r="2058" spans="1:16" x14ac:dyDescent="0.25">
      <c r="A2058">
        <v>76</v>
      </c>
      <c r="B2058">
        <v>109</v>
      </c>
      <c r="C2058" t="s">
        <v>2039</v>
      </c>
      <c r="D2058">
        <v>0</v>
      </c>
      <c r="E2058">
        <v>92.95</v>
      </c>
      <c r="F2058" t="s">
        <v>25</v>
      </c>
      <c r="G2058">
        <v>0.09</v>
      </c>
      <c r="H2058" t="s">
        <v>26</v>
      </c>
      <c r="I2058">
        <v>100</v>
      </c>
      <c r="K2058">
        <f t="shared" si="192"/>
        <v>185</v>
      </c>
      <c r="L2058" t="str">
        <f t="shared" si="193"/>
        <v>OS-185</v>
      </c>
      <c r="M2058">
        <f t="shared" si="194"/>
        <v>8030880</v>
      </c>
      <c r="N2058">
        <f t="shared" si="195"/>
        <v>8.6310240043425533E-8</v>
      </c>
      <c r="O2058" t="str">
        <f t="shared" si="196"/>
        <v>OS-1858030880</v>
      </c>
      <c r="P2058" t="str">
        <f t="shared" si="197"/>
        <v/>
      </c>
    </row>
    <row r="2059" spans="1:16" x14ac:dyDescent="0.25">
      <c r="A2059">
        <v>76</v>
      </c>
      <c r="B2059">
        <v>110</v>
      </c>
      <c r="C2059" t="s">
        <v>2031</v>
      </c>
      <c r="D2059">
        <v>0</v>
      </c>
      <c r="E2059" s="1">
        <v>2000000000000000</v>
      </c>
      <c r="F2059" t="s">
        <v>14</v>
      </c>
      <c r="G2059" s="1">
        <v>1100000000000000</v>
      </c>
      <c r="H2059" t="s">
        <v>27</v>
      </c>
      <c r="I2059">
        <v>100</v>
      </c>
      <c r="K2059">
        <f t="shared" si="192"/>
        <v>186</v>
      </c>
      <c r="L2059" t="str">
        <f t="shared" si="193"/>
        <v>OS-186</v>
      </c>
      <c r="M2059">
        <f t="shared" si="194"/>
        <v>6.3115200000000002E+22</v>
      </c>
      <c r="N2059">
        <f t="shared" si="195"/>
        <v>1.0982254362815063E-23</v>
      </c>
      <c r="O2059" t="str">
        <f t="shared" si="196"/>
        <v>OS-1866.31152E+22</v>
      </c>
      <c r="P2059" t="str">
        <f t="shared" si="197"/>
        <v/>
      </c>
    </row>
    <row r="2060" spans="1:16" x14ac:dyDescent="0.25">
      <c r="A2060">
        <v>76</v>
      </c>
      <c r="B2060">
        <v>113</v>
      </c>
      <c r="C2060" t="s">
        <v>2032</v>
      </c>
      <c r="D2060">
        <v>3.082E-2</v>
      </c>
      <c r="E2060">
        <v>5.81</v>
      </c>
      <c r="F2060" t="s">
        <v>109</v>
      </c>
      <c r="G2060">
        <v>0.11</v>
      </c>
      <c r="H2060" t="s">
        <v>77</v>
      </c>
      <c r="I2060">
        <v>100</v>
      </c>
      <c r="K2060">
        <f t="shared" si="192"/>
        <v>189</v>
      </c>
      <c r="L2060" t="str">
        <f t="shared" si="193"/>
        <v>OS-189M</v>
      </c>
      <c r="M2060">
        <f t="shared" si="194"/>
        <v>20916</v>
      </c>
      <c r="N2060">
        <f t="shared" si="195"/>
        <v>3.3139566865554851E-5</v>
      </c>
      <c r="O2060" t="str">
        <f t="shared" si="196"/>
        <v>OS-189M20916</v>
      </c>
      <c r="P2060" t="str">
        <f t="shared" si="197"/>
        <v/>
      </c>
    </row>
    <row r="2061" spans="1:16" x14ac:dyDescent="0.25">
      <c r="A2061">
        <v>76</v>
      </c>
      <c r="B2061">
        <v>114</v>
      </c>
      <c r="C2061" t="s">
        <v>2033</v>
      </c>
      <c r="D2061">
        <v>1.7057</v>
      </c>
      <c r="E2061">
        <v>9.86</v>
      </c>
      <c r="F2061" t="s">
        <v>43</v>
      </c>
      <c r="G2061">
        <v>0.03</v>
      </c>
      <c r="H2061" t="s">
        <v>77</v>
      </c>
      <c r="I2061">
        <v>100</v>
      </c>
      <c r="K2061">
        <f t="shared" si="192"/>
        <v>190</v>
      </c>
      <c r="L2061" t="str">
        <f t="shared" si="193"/>
        <v>OS-190M</v>
      </c>
      <c r="M2061">
        <f t="shared" si="194"/>
        <v>591.59999999999991</v>
      </c>
      <c r="N2061">
        <f t="shared" si="195"/>
        <v>1.1716483782284405E-3</v>
      </c>
      <c r="O2061" t="str">
        <f t="shared" si="196"/>
        <v>OS-190M591.6</v>
      </c>
      <c r="P2061" t="str">
        <f t="shared" si="197"/>
        <v/>
      </c>
    </row>
    <row r="2062" spans="1:16" x14ac:dyDescent="0.25">
      <c r="A2062">
        <v>76</v>
      </c>
      <c r="B2062">
        <v>115</v>
      </c>
      <c r="C2062" t="s">
        <v>2026</v>
      </c>
      <c r="D2062">
        <v>0</v>
      </c>
      <c r="E2062">
        <v>15</v>
      </c>
      <c r="F2062" t="s">
        <v>25</v>
      </c>
      <c r="G2062">
        <v>0.04</v>
      </c>
      <c r="H2062" t="s">
        <v>12</v>
      </c>
      <c r="I2062">
        <v>100</v>
      </c>
      <c r="K2062">
        <f t="shared" si="192"/>
        <v>191</v>
      </c>
      <c r="L2062" t="str">
        <f t="shared" si="193"/>
        <v>OS-191</v>
      </c>
      <c r="M2062">
        <f t="shared" si="194"/>
        <v>1296000</v>
      </c>
      <c r="N2062">
        <f t="shared" si="195"/>
        <v>5.3483578746909358E-7</v>
      </c>
      <c r="O2062" t="str">
        <f t="shared" si="196"/>
        <v>OS-1911296000</v>
      </c>
      <c r="P2062" t="str">
        <f t="shared" si="197"/>
        <v/>
      </c>
    </row>
    <row r="2063" spans="1:16" x14ac:dyDescent="0.25">
      <c r="A2063">
        <v>76</v>
      </c>
      <c r="B2063">
        <v>115</v>
      </c>
      <c r="C2063" t="s">
        <v>2026</v>
      </c>
      <c r="D2063">
        <v>7.4382000000000004E-2</v>
      </c>
      <c r="E2063">
        <v>13.12</v>
      </c>
      <c r="F2063" t="s">
        <v>109</v>
      </c>
      <c r="G2063">
        <v>7.0000000000000007E-2</v>
      </c>
      <c r="H2063" t="s">
        <v>77</v>
      </c>
      <c r="I2063">
        <v>100</v>
      </c>
      <c r="K2063">
        <f t="shared" si="192"/>
        <v>191</v>
      </c>
      <c r="L2063" t="str">
        <f t="shared" si="193"/>
        <v>OS-191M</v>
      </c>
      <c r="M2063">
        <f t="shared" si="194"/>
        <v>47232</v>
      </c>
      <c r="N2063">
        <f t="shared" si="195"/>
        <v>1.4675372217139763E-5</v>
      </c>
      <c r="O2063" t="str">
        <f t="shared" si="196"/>
        <v>OS-191M47232</v>
      </c>
      <c r="P2063" t="str">
        <f t="shared" si="197"/>
        <v/>
      </c>
    </row>
    <row r="2064" spans="1:16" x14ac:dyDescent="0.25">
      <c r="A2064">
        <v>76</v>
      </c>
      <c r="B2064">
        <v>116</v>
      </c>
      <c r="C2064" t="s">
        <v>2027</v>
      </c>
      <c r="D2064">
        <v>2.0154000000000001</v>
      </c>
      <c r="E2064">
        <v>6.1</v>
      </c>
      <c r="F2064" t="s">
        <v>11</v>
      </c>
      <c r="G2064">
        <v>0.2</v>
      </c>
      <c r="H2064" t="s">
        <v>77</v>
      </c>
      <c r="I2064">
        <v>100</v>
      </c>
      <c r="K2064">
        <f t="shared" si="192"/>
        <v>192</v>
      </c>
      <c r="L2064" t="str">
        <f t="shared" si="193"/>
        <v>OS-192M</v>
      </c>
      <c r="M2064">
        <f t="shared" si="194"/>
        <v>6.1</v>
      </c>
      <c r="N2064">
        <f t="shared" si="195"/>
        <v>0.11363068533769595</v>
      </c>
      <c r="O2064" t="str">
        <f t="shared" si="196"/>
        <v>OS-192M6.1</v>
      </c>
      <c r="P2064" t="str">
        <f t="shared" si="197"/>
        <v/>
      </c>
    </row>
    <row r="2065" spans="1:16" x14ac:dyDescent="0.25">
      <c r="A2065">
        <v>76</v>
      </c>
      <c r="B2065">
        <v>117</v>
      </c>
      <c r="C2065" t="s">
        <v>2028</v>
      </c>
      <c r="D2065">
        <v>0</v>
      </c>
      <c r="E2065">
        <v>29.83</v>
      </c>
      <c r="F2065" t="s">
        <v>109</v>
      </c>
      <c r="G2065">
        <v>1.7999999999999999E-2</v>
      </c>
      <c r="H2065" t="s">
        <v>12</v>
      </c>
      <c r="I2065">
        <v>100</v>
      </c>
      <c r="K2065">
        <f t="shared" si="192"/>
        <v>193</v>
      </c>
      <c r="L2065" t="str">
        <f t="shared" si="193"/>
        <v>OS-193</v>
      </c>
      <c r="M2065">
        <f t="shared" si="194"/>
        <v>107388</v>
      </c>
      <c r="N2065">
        <f t="shared" si="195"/>
        <v>6.4546055477329434E-6</v>
      </c>
      <c r="O2065" t="str">
        <f t="shared" si="196"/>
        <v>OS-193107388</v>
      </c>
      <c r="P2065" t="str">
        <f t="shared" si="197"/>
        <v/>
      </c>
    </row>
    <row r="2066" spans="1:16" x14ac:dyDescent="0.25">
      <c r="A2066">
        <v>76</v>
      </c>
      <c r="B2066">
        <v>118</v>
      </c>
      <c r="C2066" t="s">
        <v>2029</v>
      </c>
      <c r="D2066">
        <v>0</v>
      </c>
      <c r="E2066">
        <v>6</v>
      </c>
      <c r="F2066" t="s">
        <v>14</v>
      </c>
      <c r="G2066">
        <v>0.2</v>
      </c>
      <c r="H2066" t="s">
        <v>12</v>
      </c>
      <c r="I2066">
        <v>100</v>
      </c>
      <c r="K2066">
        <f t="shared" si="192"/>
        <v>194</v>
      </c>
      <c r="L2066" t="str">
        <f t="shared" si="193"/>
        <v>OS-194</v>
      </c>
      <c r="M2066">
        <f t="shared" si="194"/>
        <v>189345600</v>
      </c>
      <c r="N2066">
        <f t="shared" si="195"/>
        <v>3.6607514542716879E-9</v>
      </c>
      <c r="O2066" t="str">
        <f t="shared" si="196"/>
        <v>OS-194189345600</v>
      </c>
      <c r="P2066" t="str">
        <f t="shared" si="197"/>
        <v/>
      </c>
    </row>
    <row r="2067" spans="1:16" x14ac:dyDescent="0.25">
      <c r="A2067">
        <v>76</v>
      </c>
      <c r="B2067">
        <v>119</v>
      </c>
      <c r="C2067" t="s">
        <v>2030</v>
      </c>
      <c r="D2067">
        <v>0</v>
      </c>
      <c r="E2067">
        <v>6.4</v>
      </c>
      <c r="F2067" t="s">
        <v>43</v>
      </c>
      <c r="G2067">
        <v>1</v>
      </c>
      <c r="H2067" t="s">
        <v>12</v>
      </c>
      <c r="I2067">
        <v>100</v>
      </c>
      <c r="K2067">
        <f t="shared" si="192"/>
        <v>195</v>
      </c>
      <c r="L2067" t="str">
        <f t="shared" si="193"/>
        <v>OS-195</v>
      </c>
      <c r="M2067">
        <f t="shared" si="194"/>
        <v>384</v>
      </c>
      <c r="N2067">
        <f t="shared" si="195"/>
        <v>1.8050707827081908E-3</v>
      </c>
      <c r="O2067" t="str">
        <f t="shared" si="196"/>
        <v>OS-195384</v>
      </c>
      <c r="P2067" t="str">
        <f t="shared" si="197"/>
        <v/>
      </c>
    </row>
    <row r="2068" spans="1:16" x14ac:dyDescent="0.25">
      <c r="A2068">
        <v>76</v>
      </c>
      <c r="B2068">
        <v>119</v>
      </c>
      <c r="C2068" t="s">
        <v>2030</v>
      </c>
      <c r="D2068">
        <v>0.42780000000000001</v>
      </c>
      <c r="E2068">
        <v>47</v>
      </c>
      <c r="F2068" t="s">
        <v>11</v>
      </c>
      <c r="G2068">
        <v>3</v>
      </c>
      <c r="H2068" t="s">
        <v>77</v>
      </c>
      <c r="I2068">
        <v>100</v>
      </c>
      <c r="K2068">
        <f t="shared" si="192"/>
        <v>195</v>
      </c>
      <c r="L2068" t="str">
        <f t="shared" si="193"/>
        <v>OS-195M</v>
      </c>
      <c r="M2068">
        <f t="shared" si="194"/>
        <v>47</v>
      </c>
      <c r="N2068">
        <f t="shared" si="195"/>
        <v>1.4747812352339261E-2</v>
      </c>
      <c r="O2068" t="str">
        <f t="shared" si="196"/>
        <v>OS-195M47</v>
      </c>
      <c r="P2068" t="str">
        <f t="shared" si="197"/>
        <v/>
      </c>
    </row>
    <row r="2069" spans="1:16" x14ac:dyDescent="0.25">
      <c r="A2069">
        <v>76</v>
      </c>
      <c r="B2069">
        <v>120</v>
      </c>
      <c r="C2069" t="s">
        <v>2021</v>
      </c>
      <c r="D2069">
        <v>0</v>
      </c>
      <c r="E2069">
        <v>34.9</v>
      </c>
      <c r="F2069" t="s">
        <v>43</v>
      </c>
      <c r="G2069">
        <v>0.2</v>
      </c>
      <c r="H2069" t="s">
        <v>12</v>
      </c>
      <c r="I2069">
        <v>100</v>
      </c>
      <c r="K2069">
        <f t="shared" si="192"/>
        <v>196</v>
      </c>
      <c r="L2069" t="str">
        <f t="shared" si="193"/>
        <v>OS-196</v>
      </c>
      <c r="M2069">
        <f t="shared" si="194"/>
        <v>2094</v>
      </c>
      <c r="N2069">
        <f t="shared" si="195"/>
        <v>3.3101584553961092E-4</v>
      </c>
      <c r="O2069" t="str">
        <f t="shared" si="196"/>
        <v>OS-1962094</v>
      </c>
      <c r="P2069" t="str">
        <f t="shared" si="197"/>
        <v/>
      </c>
    </row>
    <row r="2070" spans="1:16" x14ac:dyDescent="0.25">
      <c r="A2070">
        <v>76</v>
      </c>
      <c r="B2070">
        <v>121</v>
      </c>
      <c r="C2070" t="s">
        <v>2022</v>
      </c>
      <c r="D2070">
        <v>0</v>
      </c>
      <c r="E2070">
        <v>93</v>
      </c>
      <c r="F2070" t="s">
        <v>11</v>
      </c>
      <c r="G2070">
        <v>7</v>
      </c>
      <c r="H2070" t="s">
        <v>12</v>
      </c>
      <c r="I2070">
        <v>100</v>
      </c>
      <c r="K2070">
        <f t="shared" si="192"/>
        <v>197</v>
      </c>
      <c r="L2070" t="str">
        <f t="shared" si="193"/>
        <v>OS-197</v>
      </c>
      <c r="M2070">
        <f t="shared" si="194"/>
        <v>93</v>
      </c>
      <c r="N2070">
        <f t="shared" si="195"/>
        <v>7.453195489891885E-3</v>
      </c>
      <c r="O2070" t="str">
        <f t="shared" si="196"/>
        <v>OS-19793</v>
      </c>
      <c r="P2070" t="str">
        <f t="shared" si="197"/>
        <v/>
      </c>
    </row>
    <row r="2071" spans="1:16" x14ac:dyDescent="0.25">
      <c r="A2071">
        <v>76</v>
      </c>
      <c r="B2071">
        <v>122</v>
      </c>
      <c r="C2071" t="s">
        <v>2023</v>
      </c>
      <c r="D2071">
        <v>0</v>
      </c>
      <c r="E2071">
        <v>125</v>
      </c>
      <c r="F2071" t="s">
        <v>11</v>
      </c>
      <c r="G2071">
        <v>28</v>
      </c>
      <c r="H2071" t="s">
        <v>12</v>
      </c>
      <c r="I2071">
        <v>100</v>
      </c>
      <c r="K2071">
        <f t="shared" si="192"/>
        <v>198</v>
      </c>
      <c r="L2071" t="str">
        <f t="shared" si="193"/>
        <v>OS-198</v>
      </c>
      <c r="M2071">
        <f t="shared" si="194"/>
        <v>125</v>
      </c>
      <c r="N2071">
        <f t="shared" si="195"/>
        <v>5.5451774444795626E-3</v>
      </c>
      <c r="O2071" t="str">
        <f t="shared" si="196"/>
        <v>OS-198125</v>
      </c>
      <c r="P2071" t="str">
        <f t="shared" si="197"/>
        <v/>
      </c>
    </row>
    <row r="2072" spans="1:16" x14ac:dyDescent="0.25">
      <c r="A2072">
        <v>76</v>
      </c>
      <c r="B2072">
        <v>123</v>
      </c>
      <c r="C2072" t="s">
        <v>2024</v>
      </c>
      <c r="D2072">
        <v>0</v>
      </c>
      <c r="E2072">
        <v>5</v>
      </c>
      <c r="F2072" t="s">
        <v>11</v>
      </c>
      <c r="G2072">
        <f>4-2</f>
        <v>2</v>
      </c>
      <c r="H2072" t="s">
        <v>12</v>
      </c>
      <c r="I2072">
        <v>100</v>
      </c>
      <c r="K2072">
        <f t="shared" si="192"/>
        <v>199</v>
      </c>
      <c r="L2072" t="str">
        <f t="shared" si="193"/>
        <v>OS-199</v>
      </c>
      <c r="M2072">
        <f t="shared" si="194"/>
        <v>5</v>
      </c>
      <c r="N2072">
        <f t="shared" si="195"/>
        <v>0.13862943611198905</v>
      </c>
      <c r="O2072" t="str">
        <f t="shared" si="196"/>
        <v>OS-1995</v>
      </c>
      <c r="P2072" t="str">
        <f t="shared" si="197"/>
        <v/>
      </c>
    </row>
    <row r="2073" spans="1:16" x14ac:dyDescent="0.25">
      <c r="A2073">
        <v>76</v>
      </c>
      <c r="B2073">
        <v>124</v>
      </c>
      <c r="C2073" t="s">
        <v>2025</v>
      </c>
      <c r="D2073">
        <v>0</v>
      </c>
      <c r="E2073">
        <v>6</v>
      </c>
      <c r="F2073" t="s">
        <v>11</v>
      </c>
      <c r="G2073">
        <f>4-3</f>
        <v>1</v>
      </c>
      <c r="H2073" t="s">
        <v>12</v>
      </c>
      <c r="I2073">
        <v>100</v>
      </c>
      <c r="K2073">
        <f t="shared" si="192"/>
        <v>200</v>
      </c>
      <c r="L2073" t="str">
        <f t="shared" si="193"/>
        <v>OS-200</v>
      </c>
      <c r="M2073">
        <f t="shared" si="194"/>
        <v>6</v>
      </c>
      <c r="N2073">
        <f t="shared" si="195"/>
        <v>0.11552453009332421</v>
      </c>
      <c r="O2073" t="str">
        <f t="shared" si="196"/>
        <v>OS-2006</v>
      </c>
      <c r="P2073" t="str">
        <f t="shared" si="197"/>
        <v/>
      </c>
    </row>
    <row r="2074" spans="1:16" x14ac:dyDescent="0.25">
      <c r="A2074">
        <v>15</v>
      </c>
      <c r="B2074">
        <v>11</v>
      </c>
      <c r="C2074" t="s">
        <v>185</v>
      </c>
      <c r="D2074">
        <v>0</v>
      </c>
      <c r="E2074">
        <v>43.6</v>
      </c>
      <c r="F2074" t="s">
        <v>17</v>
      </c>
      <c r="G2074">
        <v>0.3</v>
      </c>
      <c r="H2074" t="s">
        <v>36</v>
      </c>
      <c r="I2074">
        <v>100</v>
      </c>
      <c r="K2074">
        <f t="shared" si="192"/>
        <v>26</v>
      </c>
      <c r="L2074" t="str">
        <f t="shared" si="193"/>
        <v>P-26</v>
      </c>
      <c r="M2074">
        <f t="shared" si="194"/>
        <v>4.36E-2</v>
      </c>
      <c r="N2074">
        <f t="shared" si="195"/>
        <v>15.897871113760212</v>
      </c>
      <c r="O2074" t="str">
        <f t="shared" si="196"/>
        <v>P-260.0436</v>
      </c>
      <c r="P2074" t="str">
        <f t="shared" si="197"/>
        <v/>
      </c>
    </row>
    <row r="2075" spans="1:16" x14ac:dyDescent="0.25">
      <c r="A2075">
        <v>15</v>
      </c>
      <c r="B2075">
        <v>12</v>
      </c>
      <c r="C2075" t="s">
        <v>184</v>
      </c>
      <c r="D2075">
        <v>0</v>
      </c>
      <c r="E2075">
        <v>260</v>
      </c>
      <c r="F2075" t="s">
        <v>17</v>
      </c>
      <c r="G2075">
        <v>80</v>
      </c>
      <c r="H2075" t="s">
        <v>36</v>
      </c>
      <c r="I2075">
        <v>100</v>
      </c>
      <c r="K2075">
        <f t="shared" si="192"/>
        <v>27</v>
      </c>
      <c r="L2075" t="str">
        <f t="shared" si="193"/>
        <v>P-27</v>
      </c>
      <c r="M2075">
        <f t="shared" si="194"/>
        <v>0.26</v>
      </c>
      <c r="N2075">
        <f t="shared" si="195"/>
        <v>2.665950694461328</v>
      </c>
      <c r="O2075" t="str">
        <f t="shared" si="196"/>
        <v>P-270.26</v>
      </c>
      <c r="P2075" t="str">
        <f t="shared" si="197"/>
        <v/>
      </c>
    </row>
    <row r="2076" spans="1:16" x14ac:dyDescent="0.25">
      <c r="A2076">
        <v>15</v>
      </c>
      <c r="B2076">
        <v>13</v>
      </c>
      <c r="C2076" t="s">
        <v>183</v>
      </c>
      <c r="D2076">
        <v>0</v>
      </c>
      <c r="E2076">
        <v>270.3</v>
      </c>
      <c r="F2076" t="s">
        <v>17</v>
      </c>
      <c r="G2076">
        <v>0.5</v>
      </c>
      <c r="H2076" t="s">
        <v>36</v>
      </c>
      <c r="I2076">
        <v>100</v>
      </c>
      <c r="K2076">
        <f t="shared" si="192"/>
        <v>28</v>
      </c>
      <c r="L2076" t="str">
        <f t="shared" si="193"/>
        <v>P-28</v>
      </c>
      <c r="M2076">
        <f t="shared" si="194"/>
        <v>0.27030000000000004</v>
      </c>
      <c r="N2076">
        <f t="shared" si="195"/>
        <v>2.5643624881980953</v>
      </c>
      <c r="O2076" t="str">
        <f t="shared" si="196"/>
        <v>P-280.2703</v>
      </c>
      <c r="P2076" t="str">
        <f t="shared" si="197"/>
        <v/>
      </c>
    </row>
    <row r="2077" spans="1:16" x14ac:dyDescent="0.25">
      <c r="A2077">
        <v>15</v>
      </c>
      <c r="B2077">
        <v>14</v>
      </c>
      <c r="C2077" t="s">
        <v>182</v>
      </c>
      <c r="D2077">
        <v>0</v>
      </c>
      <c r="E2077">
        <v>4.1021999999999998</v>
      </c>
      <c r="F2077" t="s">
        <v>11</v>
      </c>
      <c r="G2077">
        <v>5.5999999999999999E-3</v>
      </c>
      <c r="H2077" t="s">
        <v>36</v>
      </c>
      <c r="I2077">
        <v>100</v>
      </c>
      <c r="K2077">
        <f t="shared" si="192"/>
        <v>29</v>
      </c>
      <c r="L2077" t="str">
        <f t="shared" si="193"/>
        <v>P-29</v>
      </c>
      <c r="M2077">
        <f t="shared" si="194"/>
        <v>4.1021999999999998</v>
      </c>
      <c r="N2077">
        <f t="shared" si="195"/>
        <v>0.1689696213153784</v>
      </c>
      <c r="O2077" t="str">
        <f t="shared" si="196"/>
        <v>P-294.1022</v>
      </c>
      <c r="P2077" t="str">
        <f t="shared" si="197"/>
        <v/>
      </c>
    </row>
    <row r="2078" spans="1:16" x14ac:dyDescent="0.25">
      <c r="A2078">
        <v>15</v>
      </c>
      <c r="B2078">
        <v>15</v>
      </c>
      <c r="C2078" t="s">
        <v>188</v>
      </c>
      <c r="D2078">
        <v>0</v>
      </c>
      <c r="E2078">
        <v>2.5</v>
      </c>
      <c r="F2078" t="s">
        <v>43</v>
      </c>
      <c r="G2078">
        <v>2E-3</v>
      </c>
      <c r="H2078" t="s">
        <v>36</v>
      </c>
      <c r="I2078">
        <v>100</v>
      </c>
      <c r="K2078">
        <f t="shared" si="192"/>
        <v>30</v>
      </c>
      <c r="L2078" t="str">
        <f t="shared" si="193"/>
        <v>P-30</v>
      </c>
      <c r="M2078">
        <f t="shared" si="194"/>
        <v>150</v>
      </c>
      <c r="N2078">
        <f t="shared" si="195"/>
        <v>4.6209812037329686E-3</v>
      </c>
      <c r="O2078" t="str">
        <f t="shared" si="196"/>
        <v>P-30150</v>
      </c>
      <c r="P2078" t="str">
        <f t="shared" si="197"/>
        <v/>
      </c>
    </row>
    <row r="2079" spans="1:16" x14ac:dyDescent="0.25">
      <c r="A2079">
        <v>15</v>
      </c>
      <c r="B2079">
        <v>17</v>
      </c>
      <c r="C2079" t="s">
        <v>187</v>
      </c>
      <c r="D2079">
        <v>0</v>
      </c>
      <c r="E2079">
        <v>14.266999999999999</v>
      </c>
      <c r="F2079" t="s">
        <v>25</v>
      </c>
      <c r="G2079">
        <v>6.0000000000000001E-3</v>
      </c>
      <c r="H2079" t="s">
        <v>12</v>
      </c>
      <c r="I2079">
        <v>100</v>
      </c>
      <c r="K2079">
        <f t="shared" si="192"/>
        <v>32</v>
      </c>
      <c r="L2079" t="str">
        <f t="shared" si="193"/>
        <v>P-32</v>
      </c>
      <c r="M2079">
        <f t="shared" si="194"/>
        <v>1232668.8</v>
      </c>
      <c r="N2079">
        <f t="shared" si="195"/>
        <v>5.6231420845562514E-7</v>
      </c>
      <c r="O2079" t="str">
        <f t="shared" si="196"/>
        <v>P-321232668.8</v>
      </c>
      <c r="P2079" t="str">
        <f t="shared" si="197"/>
        <v/>
      </c>
    </row>
    <row r="2080" spans="1:16" x14ac:dyDescent="0.25">
      <c r="A2080">
        <v>15</v>
      </c>
      <c r="B2080">
        <v>18</v>
      </c>
      <c r="C2080" t="s">
        <v>186</v>
      </c>
      <c r="D2080">
        <v>0</v>
      </c>
      <c r="E2080">
        <v>25.35</v>
      </c>
      <c r="F2080" t="s">
        <v>25</v>
      </c>
      <c r="G2080">
        <v>0.11</v>
      </c>
      <c r="H2080" t="s">
        <v>12</v>
      </c>
      <c r="I2080">
        <v>100</v>
      </c>
      <c r="K2080">
        <f t="shared" si="192"/>
        <v>33</v>
      </c>
      <c r="L2080" t="str">
        <f t="shared" si="193"/>
        <v>P-33</v>
      </c>
      <c r="M2080">
        <f t="shared" si="194"/>
        <v>2190240</v>
      </c>
      <c r="N2080">
        <f t="shared" si="195"/>
        <v>3.1647088015922699E-7</v>
      </c>
      <c r="O2080" t="str">
        <f t="shared" si="196"/>
        <v>P-332190240</v>
      </c>
      <c r="P2080" t="str">
        <f t="shared" si="197"/>
        <v/>
      </c>
    </row>
    <row r="2081" spans="1:16" x14ac:dyDescent="0.25">
      <c r="A2081">
        <v>15</v>
      </c>
      <c r="B2081">
        <v>19</v>
      </c>
      <c r="C2081" t="s">
        <v>189</v>
      </c>
      <c r="D2081">
        <v>0</v>
      </c>
      <c r="E2081">
        <v>12.43</v>
      </c>
      <c r="F2081" t="s">
        <v>11</v>
      </c>
      <c r="G2081">
        <v>0.08</v>
      </c>
      <c r="H2081" t="s">
        <v>12</v>
      </c>
      <c r="I2081">
        <v>100</v>
      </c>
      <c r="K2081">
        <f t="shared" si="192"/>
        <v>34</v>
      </c>
      <c r="L2081" t="str">
        <f t="shared" si="193"/>
        <v>P-34</v>
      </c>
      <c r="M2081">
        <f t="shared" si="194"/>
        <v>12.43</v>
      </c>
      <c r="N2081">
        <f t="shared" si="195"/>
        <v>5.5764053142393022E-2</v>
      </c>
      <c r="O2081" t="str">
        <f t="shared" si="196"/>
        <v>P-3412.43</v>
      </c>
      <c r="P2081" t="str">
        <f t="shared" si="197"/>
        <v/>
      </c>
    </row>
    <row r="2082" spans="1:16" x14ac:dyDescent="0.25">
      <c r="A2082">
        <v>15</v>
      </c>
      <c r="B2082">
        <v>20</v>
      </c>
      <c r="C2082" t="s">
        <v>180</v>
      </c>
      <c r="D2082">
        <v>0</v>
      </c>
      <c r="E2082">
        <v>47.3</v>
      </c>
      <c r="F2082" t="s">
        <v>11</v>
      </c>
      <c r="G2082">
        <v>0.7</v>
      </c>
      <c r="H2082" t="s">
        <v>12</v>
      </c>
      <c r="I2082">
        <v>100</v>
      </c>
      <c r="K2082">
        <f t="shared" si="192"/>
        <v>35</v>
      </c>
      <c r="L2082" t="str">
        <f t="shared" si="193"/>
        <v>P-35</v>
      </c>
      <c r="M2082">
        <f t="shared" si="194"/>
        <v>47.3</v>
      </c>
      <c r="N2082">
        <f t="shared" si="195"/>
        <v>1.4654274430442819E-2</v>
      </c>
      <c r="O2082" t="str">
        <f t="shared" si="196"/>
        <v>P-3547.3</v>
      </c>
      <c r="P2082" t="str">
        <f t="shared" si="197"/>
        <v/>
      </c>
    </row>
    <row r="2083" spans="1:16" x14ac:dyDescent="0.25">
      <c r="A2083">
        <v>15</v>
      </c>
      <c r="B2083">
        <v>21</v>
      </c>
      <c r="C2083" t="s">
        <v>179</v>
      </c>
      <c r="D2083">
        <v>0</v>
      </c>
      <c r="E2083">
        <v>5.6</v>
      </c>
      <c r="F2083" t="s">
        <v>11</v>
      </c>
      <c r="G2083">
        <v>0.3</v>
      </c>
      <c r="H2083" t="s">
        <v>12</v>
      </c>
      <c r="I2083">
        <v>100</v>
      </c>
      <c r="K2083">
        <f t="shared" si="192"/>
        <v>36</v>
      </c>
      <c r="L2083" t="str">
        <f t="shared" si="193"/>
        <v>P-36</v>
      </c>
      <c r="M2083">
        <f t="shared" si="194"/>
        <v>5.6</v>
      </c>
      <c r="N2083">
        <f t="shared" si="195"/>
        <v>0.12377628224284738</v>
      </c>
      <c r="O2083" t="str">
        <f t="shared" si="196"/>
        <v>P-365.6</v>
      </c>
      <c r="P2083" t="str">
        <f t="shared" si="197"/>
        <v/>
      </c>
    </row>
    <row r="2084" spans="1:16" x14ac:dyDescent="0.25">
      <c r="A2084">
        <v>15</v>
      </c>
      <c r="B2084">
        <v>22</v>
      </c>
      <c r="C2084" t="s">
        <v>174</v>
      </c>
      <c r="D2084">
        <v>0</v>
      </c>
      <c r="E2084">
        <v>2.31</v>
      </c>
      <c r="F2084" t="s">
        <v>11</v>
      </c>
      <c r="G2084">
        <v>0.13</v>
      </c>
      <c r="H2084" t="s">
        <v>12</v>
      </c>
      <c r="I2084">
        <v>100</v>
      </c>
      <c r="K2084">
        <f t="shared" si="192"/>
        <v>37</v>
      </c>
      <c r="L2084" t="str">
        <f t="shared" si="193"/>
        <v>P-37</v>
      </c>
      <c r="M2084">
        <f t="shared" si="194"/>
        <v>2.31</v>
      </c>
      <c r="N2084">
        <f t="shared" si="195"/>
        <v>0.30006371452811481</v>
      </c>
      <c r="O2084" t="str">
        <f t="shared" si="196"/>
        <v>P-372.31</v>
      </c>
      <c r="P2084" t="str">
        <f t="shared" si="197"/>
        <v/>
      </c>
    </row>
    <row r="2085" spans="1:16" x14ac:dyDescent="0.25">
      <c r="A2085">
        <v>15</v>
      </c>
      <c r="B2085">
        <v>23</v>
      </c>
      <c r="C2085" t="s">
        <v>173</v>
      </c>
      <c r="D2085">
        <v>0</v>
      </c>
      <c r="E2085">
        <v>640</v>
      </c>
      <c r="F2085" t="s">
        <v>17</v>
      </c>
      <c r="G2085">
        <v>140</v>
      </c>
      <c r="H2085" t="s">
        <v>12</v>
      </c>
      <c r="I2085">
        <v>100</v>
      </c>
      <c r="K2085">
        <f t="shared" si="192"/>
        <v>38</v>
      </c>
      <c r="L2085" t="str">
        <f t="shared" si="193"/>
        <v>P-38</v>
      </c>
      <c r="M2085">
        <f t="shared" si="194"/>
        <v>0.64</v>
      </c>
      <c r="N2085">
        <f t="shared" si="195"/>
        <v>1.0830424696249146</v>
      </c>
      <c r="O2085" t="str">
        <f t="shared" si="196"/>
        <v>P-380.64</v>
      </c>
      <c r="P2085" t="str">
        <f t="shared" si="197"/>
        <v/>
      </c>
    </row>
    <row r="2086" spans="1:16" x14ac:dyDescent="0.25">
      <c r="A2086">
        <v>15</v>
      </c>
      <c r="B2086">
        <v>24</v>
      </c>
      <c r="C2086" t="s">
        <v>172</v>
      </c>
      <c r="D2086">
        <v>0</v>
      </c>
      <c r="E2086">
        <v>204</v>
      </c>
      <c r="F2086" t="s">
        <v>17</v>
      </c>
      <c r="G2086">
        <v>39</v>
      </c>
      <c r="H2086" t="s">
        <v>12</v>
      </c>
      <c r="I2086">
        <v>100</v>
      </c>
      <c r="K2086">
        <f t="shared" si="192"/>
        <v>39</v>
      </c>
      <c r="L2086" t="str">
        <f t="shared" si="193"/>
        <v>P-39</v>
      </c>
      <c r="M2086">
        <f t="shared" si="194"/>
        <v>0.20400000000000001</v>
      </c>
      <c r="N2086">
        <f t="shared" si="195"/>
        <v>3.3977802968624768</v>
      </c>
      <c r="O2086" t="str">
        <f t="shared" si="196"/>
        <v>P-390.204</v>
      </c>
      <c r="P2086" t="str">
        <f t="shared" si="197"/>
        <v/>
      </c>
    </row>
    <row r="2087" spans="1:16" x14ac:dyDescent="0.25">
      <c r="A2087">
        <v>15</v>
      </c>
      <c r="B2087">
        <v>25</v>
      </c>
      <c r="C2087" t="s">
        <v>171</v>
      </c>
      <c r="D2087">
        <v>0</v>
      </c>
      <c r="E2087">
        <v>150</v>
      </c>
      <c r="F2087" t="s">
        <v>17</v>
      </c>
      <c r="G2087">
        <v>8</v>
      </c>
      <c r="H2087" t="s">
        <v>12</v>
      </c>
      <c r="I2087">
        <v>100</v>
      </c>
      <c r="K2087">
        <f t="shared" si="192"/>
        <v>40</v>
      </c>
      <c r="L2087" t="str">
        <f t="shared" si="193"/>
        <v>P-40</v>
      </c>
      <c r="M2087">
        <f t="shared" si="194"/>
        <v>0.15</v>
      </c>
      <c r="N2087">
        <f t="shared" si="195"/>
        <v>4.6209812037329687</v>
      </c>
      <c r="O2087" t="str">
        <f t="shared" si="196"/>
        <v>P-400.15</v>
      </c>
      <c r="P2087" t="str">
        <f t="shared" si="197"/>
        <v/>
      </c>
    </row>
    <row r="2088" spans="1:16" x14ac:dyDescent="0.25">
      <c r="A2088">
        <v>15</v>
      </c>
      <c r="B2088">
        <v>26</v>
      </c>
      <c r="C2088" t="s">
        <v>178</v>
      </c>
      <c r="D2088">
        <v>0</v>
      </c>
      <c r="E2088">
        <v>101</v>
      </c>
      <c r="F2088" t="s">
        <v>17</v>
      </c>
      <c r="G2088">
        <v>5</v>
      </c>
      <c r="H2088" t="s">
        <v>12</v>
      </c>
      <c r="I2088">
        <v>100</v>
      </c>
      <c r="K2088">
        <f t="shared" si="192"/>
        <v>41</v>
      </c>
      <c r="L2088" t="str">
        <f t="shared" si="193"/>
        <v>P-41</v>
      </c>
      <c r="M2088">
        <f t="shared" si="194"/>
        <v>0.10100000000000001</v>
      </c>
      <c r="N2088">
        <f t="shared" si="195"/>
        <v>6.8628433718806461</v>
      </c>
      <c r="O2088" t="str">
        <f t="shared" si="196"/>
        <v>P-410.101</v>
      </c>
      <c r="P2088" t="str">
        <f t="shared" si="197"/>
        <v/>
      </c>
    </row>
    <row r="2089" spans="1:16" x14ac:dyDescent="0.25">
      <c r="A2089">
        <v>15</v>
      </c>
      <c r="B2089">
        <v>27</v>
      </c>
      <c r="C2089" t="s">
        <v>177</v>
      </c>
      <c r="D2089">
        <v>0</v>
      </c>
      <c r="E2089">
        <v>48.5</v>
      </c>
      <c r="F2089" t="s">
        <v>17</v>
      </c>
      <c r="G2089">
        <v>1.5</v>
      </c>
      <c r="H2089" t="s">
        <v>12</v>
      </c>
      <c r="I2089">
        <v>100</v>
      </c>
      <c r="K2089">
        <f t="shared" si="192"/>
        <v>42</v>
      </c>
      <c r="L2089" t="str">
        <f t="shared" si="193"/>
        <v>P-42</v>
      </c>
      <c r="M2089">
        <f t="shared" si="194"/>
        <v>4.8500000000000001E-2</v>
      </c>
      <c r="N2089">
        <f t="shared" si="195"/>
        <v>14.291694444534954</v>
      </c>
      <c r="O2089" t="str">
        <f t="shared" si="196"/>
        <v>P-420.0485</v>
      </c>
      <c r="P2089" t="str">
        <f t="shared" si="197"/>
        <v/>
      </c>
    </row>
    <row r="2090" spans="1:16" x14ac:dyDescent="0.25">
      <c r="A2090">
        <v>15</v>
      </c>
      <c r="B2090">
        <v>28</v>
      </c>
      <c r="C2090" t="s">
        <v>176</v>
      </c>
      <c r="D2090">
        <v>0</v>
      </c>
      <c r="E2090">
        <v>36.5</v>
      </c>
      <c r="F2090" t="s">
        <v>17</v>
      </c>
      <c r="G2090">
        <v>1.5</v>
      </c>
      <c r="H2090" t="s">
        <v>12</v>
      </c>
      <c r="I2090">
        <v>100</v>
      </c>
      <c r="K2090">
        <f t="shared" si="192"/>
        <v>43</v>
      </c>
      <c r="L2090" t="str">
        <f t="shared" si="193"/>
        <v>P-43</v>
      </c>
      <c r="M2090">
        <f t="shared" si="194"/>
        <v>3.6499999999999998E-2</v>
      </c>
      <c r="N2090">
        <f t="shared" si="195"/>
        <v>18.990333713971104</v>
      </c>
      <c r="O2090" t="str">
        <f t="shared" si="196"/>
        <v>P-430.0365</v>
      </c>
      <c r="P2090" t="str">
        <f t="shared" si="197"/>
        <v/>
      </c>
    </row>
    <row r="2091" spans="1:16" x14ac:dyDescent="0.25">
      <c r="A2091">
        <v>15</v>
      </c>
      <c r="B2091">
        <v>29</v>
      </c>
      <c r="C2091" t="s">
        <v>175</v>
      </c>
      <c r="D2091">
        <v>0</v>
      </c>
      <c r="E2091">
        <v>18.2</v>
      </c>
      <c r="F2091" t="s">
        <v>17</v>
      </c>
      <c r="G2091">
        <v>0.8</v>
      </c>
      <c r="H2091" t="s">
        <v>12</v>
      </c>
      <c r="I2091">
        <v>100</v>
      </c>
      <c r="K2091">
        <f t="shared" si="192"/>
        <v>44</v>
      </c>
      <c r="L2091" t="str">
        <f t="shared" si="193"/>
        <v>P-44</v>
      </c>
      <c r="M2091">
        <f t="shared" si="194"/>
        <v>1.8200000000000001E-2</v>
      </c>
      <c r="N2091">
        <f t="shared" si="195"/>
        <v>38.085009920876111</v>
      </c>
      <c r="O2091" t="str">
        <f t="shared" si="196"/>
        <v>P-440.0182</v>
      </c>
      <c r="P2091" t="str">
        <f t="shared" si="197"/>
        <v/>
      </c>
    </row>
    <row r="2092" spans="1:16" x14ac:dyDescent="0.25">
      <c r="A2092">
        <v>15</v>
      </c>
      <c r="B2092">
        <v>30</v>
      </c>
      <c r="C2092" t="s">
        <v>181</v>
      </c>
      <c r="D2092">
        <v>0</v>
      </c>
      <c r="E2092">
        <v>24</v>
      </c>
      <c r="F2092" t="s">
        <v>17</v>
      </c>
      <c r="G2092">
        <v>11</v>
      </c>
      <c r="H2092" t="s">
        <v>12</v>
      </c>
      <c r="I2092">
        <v>100</v>
      </c>
      <c r="K2092">
        <f t="shared" si="192"/>
        <v>45</v>
      </c>
      <c r="L2092" t="str">
        <f t="shared" si="193"/>
        <v>P-45</v>
      </c>
      <c r="M2092">
        <f t="shared" si="194"/>
        <v>2.4E-2</v>
      </c>
      <c r="N2092">
        <f t="shared" si="195"/>
        <v>28.881132523331054</v>
      </c>
      <c r="O2092" t="str">
        <f t="shared" si="196"/>
        <v>P-450.024</v>
      </c>
      <c r="P2092" t="str">
        <f t="shared" si="197"/>
        <v/>
      </c>
    </row>
    <row r="2093" spans="1:16" x14ac:dyDescent="0.25">
      <c r="A2093">
        <v>91</v>
      </c>
      <c r="B2093">
        <v>120</v>
      </c>
      <c r="C2093" t="s">
        <v>2548</v>
      </c>
      <c r="D2093">
        <v>0</v>
      </c>
      <c r="E2093">
        <v>3.8</v>
      </c>
      <c r="F2093" t="s">
        <v>17</v>
      </c>
      <c r="G2093">
        <f>4.6-1.4</f>
        <v>3.1999999999999997</v>
      </c>
      <c r="H2093" t="s">
        <v>27</v>
      </c>
      <c r="I2093">
        <v>100</v>
      </c>
      <c r="K2093">
        <f t="shared" si="192"/>
        <v>211</v>
      </c>
      <c r="L2093" t="str">
        <f t="shared" si="193"/>
        <v>PA-211</v>
      </c>
      <c r="M2093">
        <f t="shared" si="194"/>
        <v>3.8E-3</v>
      </c>
      <c r="N2093">
        <f t="shared" si="195"/>
        <v>182.40715277893298</v>
      </c>
      <c r="O2093" t="str">
        <f t="shared" si="196"/>
        <v>PA-2110.0038</v>
      </c>
      <c r="P2093" t="str">
        <f t="shared" si="197"/>
        <v/>
      </c>
    </row>
    <row r="2094" spans="1:16" x14ac:dyDescent="0.25">
      <c r="A2094">
        <v>91</v>
      </c>
      <c r="B2094">
        <v>121</v>
      </c>
      <c r="C2094" t="s">
        <v>2552</v>
      </c>
      <c r="D2094">
        <v>0</v>
      </c>
      <c r="E2094">
        <v>5</v>
      </c>
      <c r="F2094" t="s">
        <v>17</v>
      </c>
      <c r="G2094">
        <f>2-1.1</f>
        <v>0.89999999999999991</v>
      </c>
      <c r="H2094" t="s">
        <v>27</v>
      </c>
      <c r="I2094">
        <v>100</v>
      </c>
      <c r="K2094">
        <f t="shared" si="192"/>
        <v>212</v>
      </c>
      <c r="L2094" t="str">
        <f t="shared" si="193"/>
        <v>PA-212</v>
      </c>
      <c r="M2094">
        <f t="shared" si="194"/>
        <v>5.0000000000000001E-3</v>
      </c>
      <c r="N2094">
        <f t="shared" si="195"/>
        <v>138.62943611198907</v>
      </c>
      <c r="O2094" t="str">
        <f t="shared" si="196"/>
        <v>PA-2120.005</v>
      </c>
      <c r="P2094" t="str">
        <f t="shared" si="197"/>
        <v/>
      </c>
    </row>
    <row r="2095" spans="1:16" x14ac:dyDescent="0.25">
      <c r="A2095">
        <v>91</v>
      </c>
      <c r="B2095">
        <v>122</v>
      </c>
      <c r="C2095" t="s">
        <v>2551</v>
      </c>
      <c r="D2095">
        <v>0</v>
      </c>
      <c r="E2095">
        <v>5.3</v>
      </c>
      <c r="F2095" t="s">
        <v>17</v>
      </c>
      <c r="G2095">
        <f>3.2-1.3</f>
        <v>1.9000000000000001</v>
      </c>
      <c r="H2095" t="s">
        <v>27</v>
      </c>
      <c r="I2095">
        <v>100</v>
      </c>
      <c r="K2095">
        <f t="shared" si="192"/>
        <v>213</v>
      </c>
      <c r="L2095" t="str">
        <f t="shared" si="193"/>
        <v>PA-213</v>
      </c>
      <c r="M2095">
        <f t="shared" si="194"/>
        <v>5.3E-3</v>
      </c>
      <c r="N2095">
        <f t="shared" si="195"/>
        <v>130.78248689810289</v>
      </c>
      <c r="O2095" t="str">
        <f t="shared" si="196"/>
        <v>PA-2130.0053</v>
      </c>
      <c r="P2095" t="str">
        <f t="shared" si="197"/>
        <v/>
      </c>
    </row>
    <row r="2096" spans="1:16" x14ac:dyDescent="0.25">
      <c r="A2096">
        <v>91</v>
      </c>
      <c r="B2096">
        <v>123</v>
      </c>
      <c r="C2096" t="s">
        <v>2550</v>
      </c>
      <c r="D2096">
        <v>0</v>
      </c>
      <c r="E2096">
        <v>17</v>
      </c>
      <c r="F2096" t="s">
        <v>17</v>
      </c>
      <c r="G2096">
        <v>3</v>
      </c>
      <c r="H2096" t="s">
        <v>27</v>
      </c>
      <c r="I2096">
        <v>100</v>
      </c>
      <c r="K2096">
        <f t="shared" si="192"/>
        <v>214</v>
      </c>
      <c r="L2096" t="str">
        <f t="shared" si="193"/>
        <v>PA-214</v>
      </c>
      <c r="M2096">
        <f t="shared" si="194"/>
        <v>1.7000000000000001E-2</v>
      </c>
      <c r="N2096">
        <f t="shared" si="195"/>
        <v>40.773363562349722</v>
      </c>
      <c r="O2096" t="str">
        <f t="shared" si="196"/>
        <v>PA-2140.017</v>
      </c>
      <c r="P2096" t="str">
        <f t="shared" si="197"/>
        <v/>
      </c>
    </row>
    <row r="2097" spans="1:16" x14ac:dyDescent="0.25">
      <c r="A2097">
        <v>91</v>
      </c>
      <c r="B2097">
        <v>124</v>
      </c>
      <c r="C2097" t="s">
        <v>2549</v>
      </c>
      <c r="D2097">
        <v>0</v>
      </c>
      <c r="E2097">
        <v>14</v>
      </c>
      <c r="F2097" t="s">
        <v>17</v>
      </c>
      <c r="G2097">
        <v>2</v>
      </c>
      <c r="H2097" t="s">
        <v>27</v>
      </c>
      <c r="I2097">
        <v>100</v>
      </c>
      <c r="K2097">
        <f t="shared" si="192"/>
        <v>215</v>
      </c>
      <c r="L2097" t="str">
        <f t="shared" si="193"/>
        <v>PA-215</v>
      </c>
      <c r="M2097">
        <f t="shared" si="194"/>
        <v>1.4E-2</v>
      </c>
      <c r="N2097">
        <f t="shared" si="195"/>
        <v>49.510512897138945</v>
      </c>
      <c r="O2097" t="str">
        <f t="shared" si="196"/>
        <v>PA-2150.014</v>
      </c>
      <c r="P2097" t="str">
        <f t="shared" si="197"/>
        <v/>
      </c>
    </row>
    <row r="2098" spans="1:16" x14ac:dyDescent="0.25">
      <c r="A2098">
        <v>91</v>
      </c>
      <c r="B2098">
        <v>125</v>
      </c>
      <c r="C2098" t="s">
        <v>2556</v>
      </c>
      <c r="D2098">
        <v>0</v>
      </c>
      <c r="E2098">
        <v>118</v>
      </c>
      <c r="F2098" t="s">
        <v>17</v>
      </c>
      <c r="G2098">
        <v>15</v>
      </c>
      <c r="H2098" t="s">
        <v>27</v>
      </c>
      <c r="I2098">
        <v>100</v>
      </c>
      <c r="K2098">
        <f t="shared" si="192"/>
        <v>216</v>
      </c>
      <c r="L2098" t="str">
        <f t="shared" si="193"/>
        <v>PA-216</v>
      </c>
      <c r="M2098">
        <f t="shared" si="194"/>
        <v>0.11800000000000001</v>
      </c>
      <c r="N2098">
        <f t="shared" si="195"/>
        <v>5.8741286488130955</v>
      </c>
      <c r="O2098" t="str">
        <f t="shared" si="196"/>
        <v>PA-2160.118</v>
      </c>
      <c r="P2098" t="str">
        <f t="shared" si="197"/>
        <v/>
      </c>
    </row>
    <row r="2099" spans="1:16" x14ac:dyDescent="0.25">
      <c r="A2099">
        <v>91</v>
      </c>
      <c r="B2099">
        <v>126</v>
      </c>
      <c r="C2099" t="s">
        <v>2555</v>
      </c>
      <c r="D2099">
        <v>0</v>
      </c>
      <c r="E2099">
        <v>3.7</v>
      </c>
      <c r="F2099" t="s">
        <v>17</v>
      </c>
      <c r="G2099">
        <v>0.4</v>
      </c>
      <c r="H2099" t="s">
        <v>27</v>
      </c>
      <c r="I2099">
        <v>100</v>
      </c>
      <c r="K2099">
        <f t="shared" si="192"/>
        <v>217</v>
      </c>
      <c r="L2099" t="str">
        <f t="shared" si="193"/>
        <v>PA-217</v>
      </c>
      <c r="M2099">
        <f t="shared" si="194"/>
        <v>3.7000000000000002E-3</v>
      </c>
      <c r="N2099">
        <f t="shared" si="195"/>
        <v>187.33707582701223</v>
      </c>
      <c r="O2099" t="str">
        <f t="shared" si="196"/>
        <v>PA-2170.0037</v>
      </c>
      <c r="P2099" t="str">
        <f t="shared" si="197"/>
        <v/>
      </c>
    </row>
    <row r="2100" spans="1:16" x14ac:dyDescent="0.25">
      <c r="A2100">
        <v>91</v>
      </c>
      <c r="B2100">
        <v>127</v>
      </c>
      <c r="C2100" t="s">
        <v>2554</v>
      </c>
      <c r="D2100">
        <v>0</v>
      </c>
      <c r="E2100">
        <v>109</v>
      </c>
      <c r="F2100" t="s">
        <v>1188</v>
      </c>
      <c r="G2100">
        <v>4</v>
      </c>
      <c r="H2100" t="s">
        <v>27</v>
      </c>
      <c r="I2100">
        <v>100</v>
      </c>
      <c r="K2100">
        <f t="shared" si="192"/>
        <v>218</v>
      </c>
      <c r="L2100" t="str">
        <f t="shared" si="193"/>
        <v>PA-218</v>
      </c>
      <c r="M2100">
        <f t="shared" si="194"/>
        <v>1.0899999999999999E-4</v>
      </c>
      <c r="N2100">
        <f t="shared" si="195"/>
        <v>6359.1484455040854</v>
      </c>
      <c r="O2100" t="str">
        <f t="shared" si="196"/>
        <v>PA-2180.000109</v>
      </c>
      <c r="P2100" t="str">
        <f t="shared" si="197"/>
        <v/>
      </c>
    </row>
    <row r="2101" spans="1:16" x14ac:dyDescent="0.25">
      <c r="A2101">
        <v>91</v>
      </c>
      <c r="B2101">
        <v>128</v>
      </c>
      <c r="C2101" t="s">
        <v>2553</v>
      </c>
      <c r="D2101">
        <v>0</v>
      </c>
      <c r="E2101">
        <v>55</v>
      </c>
      <c r="F2101" t="s">
        <v>54</v>
      </c>
      <c r="G2101">
        <v>8</v>
      </c>
      <c r="H2101" t="s">
        <v>27</v>
      </c>
      <c r="I2101">
        <v>100</v>
      </c>
      <c r="K2101">
        <f t="shared" si="192"/>
        <v>219</v>
      </c>
      <c r="L2101" t="str">
        <f t="shared" si="193"/>
        <v>PA-219</v>
      </c>
      <c r="M2101">
        <f t="shared" si="194"/>
        <v>5.5000000000000003E-8</v>
      </c>
      <c r="N2101">
        <f t="shared" si="195"/>
        <v>12602676.010180824</v>
      </c>
      <c r="O2101" t="str">
        <f t="shared" si="196"/>
        <v>PA-2190.000000055</v>
      </c>
      <c r="P2101" t="str">
        <f t="shared" si="197"/>
        <v/>
      </c>
    </row>
    <row r="2102" spans="1:16" x14ac:dyDescent="0.25">
      <c r="A2102">
        <v>91</v>
      </c>
      <c r="B2102">
        <v>129</v>
      </c>
      <c r="C2102" t="s">
        <v>2557</v>
      </c>
      <c r="D2102" t="s">
        <v>70</v>
      </c>
      <c r="E2102">
        <v>0.89</v>
      </c>
      <c r="F2102" t="s">
        <v>1188</v>
      </c>
      <c r="G2102">
        <v>0.06</v>
      </c>
      <c r="H2102" t="s">
        <v>27</v>
      </c>
      <c r="I2102">
        <v>100</v>
      </c>
      <c r="K2102">
        <f t="shared" si="192"/>
        <v>220</v>
      </c>
      <c r="L2102" t="str">
        <f t="shared" si="193"/>
        <v>PA-220</v>
      </c>
      <c r="M2102">
        <f t="shared" si="194"/>
        <v>8.8999999999999995E-7</v>
      </c>
      <c r="N2102">
        <f t="shared" si="195"/>
        <v>778817.05680892733</v>
      </c>
      <c r="O2102" t="str">
        <f t="shared" si="196"/>
        <v>PA-2200.00000089</v>
      </c>
      <c r="P2102" t="str">
        <f t="shared" si="197"/>
        <v/>
      </c>
    </row>
    <row r="2103" spans="1:16" x14ac:dyDescent="0.25">
      <c r="A2103">
        <v>91</v>
      </c>
      <c r="B2103">
        <v>130</v>
      </c>
      <c r="C2103" t="s">
        <v>2559</v>
      </c>
      <c r="D2103">
        <v>0</v>
      </c>
      <c r="E2103">
        <v>5.9</v>
      </c>
      <c r="F2103" t="s">
        <v>1188</v>
      </c>
      <c r="G2103">
        <f>1.5-1.4</f>
        <v>0.10000000000000009</v>
      </c>
      <c r="H2103" t="s">
        <v>27</v>
      </c>
      <c r="I2103">
        <v>100</v>
      </c>
      <c r="K2103">
        <f t="shared" si="192"/>
        <v>221</v>
      </c>
      <c r="L2103" t="str">
        <f t="shared" si="193"/>
        <v>PA-221</v>
      </c>
      <c r="M2103">
        <f t="shared" si="194"/>
        <v>5.9000000000000003E-6</v>
      </c>
      <c r="N2103">
        <f t="shared" si="195"/>
        <v>117482.5729762619</v>
      </c>
      <c r="O2103" t="str">
        <f t="shared" si="196"/>
        <v>PA-2210.0000059</v>
      </c>
      <c r="P2103" t="str">
        <f t="shared" si="197"/>
        <v/>
      </c>
    </row>
    <row r="2104" spans="1:16" x14ac:dyDescent="0.25">
      <c r="A2104">
        <v>91</v>
      </c>
      <c r="B2104">
        <v>131</v>
      </c>
      <c r="C2104" t="s">
        <v>2558</v>
      </c>
      <c r="D2104">
        <v>0</v>
      </c>
      <c r="E2104">
        <v>3.89</v>
      </c>
      <c r="F2104" t="s">
        <v>17</v>
      </c>
      <c r="G2104">
        <v>0.73</v>
      </c>
      <c r="H2104" t="s">
        <v>27</v>
      </c>
      <c r="I2104">
        <v>100</v>
      </c>
      <c r="K2104">
        <f t="shared" si="192"/>
        <v>222</v>
      </c>
      <c r="L2104" t="str">
        <f t="shared" si="193"/>
        <v>PA-222</v>
      </c>
      <c r="M2104">
        <f t="shared" si="194"/>
        <v>3.8900000000000002E-3</v>
      </c>
      <c r="N2104">
        <f t="shared" si="195"/>
        <v>178.1869358765926</v>
      </c>
      <c r="O2104" t="str">
        <f t="shared" si="196"/>
        <v>PA-2220.00389</v>
      </c>
      <c r="P2104" t="str">
        <f t="shared" si="197"/>
        <v/>
      </c>
    </row>
    <row r="2105" spans="1:16" x14ac:dyDescent="0.25">
      <c r="A2105">
        <v>91</v>
      </c>
      <c r="B2105">
        <v>132</v>
      </c>
      <c r="C2105" t="s">
        <v>2563</v>
      </c>
      <c r="D2105">
        <v>0</v>
      </c>
      <c r="E2105">
        <v>5.3</v>
      </c>
      <c r="F2105" t="s">
        <v>17</v>
      </c>
      <c r="G2105">
        <v>0.6</v>
      </c>
      <c r="H2105" t="s">
        <v>27</v>
      </c>
      <c r="I2105">
        <v>100</v>
      </c>
      <c r="K2105">
        <f t="shared" si="192"/>
        <v>223</v>
      </c>
      <c r="L2105" t="str">
        <f t="shared" si="193"/>
        <v>PA-223</v>
      </c>
      <c r="M2105">
        <f t="shared" si="194"/>
        <v>5.3E-3</v>
      </c>
      <c r="N2105">
        <f t="shared" si="195"/>
        <v>130.78248689810289</v>
      </c>
      <c r="O2105" t="str">
        <f t="shared" si="196"/>
        <v>PA-2230.0053</v>
      </c>
      <c r="P2105" t="str">
        <f t="shared" si="197"/>
        <v/>
      </c>
    </row>
    <row r="2106" spans="1:16" x14ac:dyDescent="0.25">
      <c r="A2106">
        <v>91</v>
      </c>
      <c r="B2106">
        <v>133</v>
      </c>
      <c r="C2106" t="s">
        <v>2562</v>
      </c>
      <c r="D2106">
        <v>0</v>
      </c>
      <c r="E2106">
        <v>0.85</v>
      </c>
      <c r="F2106" t="s">
        <v>11</v>
      </c>
      <c r="G2106">
        <v>0.02</v>
      </c>
      <c r="H2106" t="s">
        <v>27</v>
      </c>
      <c r="I2106">
        <v>100</v>
      </c>
      <c r="K2106">
        <f t="shared" si="192"/>
        <v>224</v>
      </c>
      <c r="L2106" t="str">
        <f t="shared" si="193"/>
        <v>PA-224</v>
      </c>
      <c r="M2106">
        <f t="shared" si="194"/>
        <v>0.85</v>
      </c>
      <c r="N2106">
        <f t="shared" si="195"/>
        <v>0.81546727124699447</v>
      </c>
      <c r="O2106" t="str">
        <f t="shared" si="196"/>
        <v>PA-2240.85</v>
      </c>
      <c r="P2106" t="str">
        <f t="shared" si="197"/>
        <v/>
      </c>
    </row>
    <row r="2107" spans="1:16" x14ac:dyDescent="0.25">
      <c r="A2107">
        <v>91</v>
      </c>
      <c r="B2107">
        <v>134</v>
      </c>
      <c r="C2107" t="s">
        <v>2561</v>
      </c>
      <c r="D2107">
        <v>0</v>
      </c>
      <c r="E2107">
        <v>1.7</v>
      </c>
      <c r="F2107" t="s">
        <v>11</v>
      </c>
      <c r="G2107">
        <v>0.1</v>
      </c>
      <c r="H2107" t="s">
        <v>27</v>
      </c>
      <c r="I2107">
        <v>100</v>
      </c>
      <c r="K2107">
        <f t="shared" si="192"/>
        <v>225</v>
      </c>
      <c r="L2107" t="str">
        <f t="shared" si="193"/>
        <v>PA-225</v>
      </c>
      <c r="M2107">
        <f t="shared" si="194"/>
        <v>1.7</v>
      </c>
      <c r="N2107">
        <f t="shared" si="195"/>
        <v>0.40773363562349724</v>
      </c>
      <c r="O2107" t="str">
        <f t="shared" si="196"/>
        <v>PA-2251.7</v>
      </c>
      <c r="P2107" t="str">
        <f t="shared" si="197"/>
        <v/>
      </c>
    </row>
    <row r="2108" spans="1:16" x14ac:dyDescent="0.25">
      <c r="A2108">
        <v>91</v>
      </c>
      <c r="B2108">
        <v>135</v>
      </c>
      <c r="C2108" t="s">
        <v>2560</v>
      </c>
      <c r="D2108">
        <v>0</v>
      </c>
      <c r="E2108">
        <v>1.8</v>
      </c>
      <c r="F2108" t="s">
        <v>43</v>
      </c>
      <c r="G2108">
        <v>0.2</v>
      </c>
      <c r="H2108" t="s">
        <v>27</v>
      </c>
      <c r="I2108">
        <v>74</v>
      </c>
      <c r="J2108">
        <v>5</v>
      </c>
      <c r="K2108">
        <f t="shared" si="192"/>
        <v>226</v>
      </c>
      <c r="L2108" t="str">
        <f t="shared" si="193"/>
        <v>PA-226</v>
      </c>
      <c r="M2108">
        <f t="shared" si="194"/>
        <v>108</v>
      </c>
      <c r="N2108">
        <f t="shared" si="195"/>
        <v>6.4180294496291234E-3</v>
      </c>
      <c r="O2108" t="str">
        <f t="shared" si="196"/>
        <v>PA-226108</v>
      </c>
      <c r="P2108" t="str">
        <f t="shared" si="197"/>
        <v/>
      </c>
    </row>
    <row r="2109" spans="1:16" x14ac:dyDescent="0.25">
      <c r="A2109">
        <v>91</v>
      </c>
      <c r="B2109">
        <v>136</v>
      </c>
      <c r="C2109" t="s">
        <v>2567</v>
      </c>
      <c r="D2109">
        <v>0</v>
      </c>
      <c r="E2109">
        <v>38.299999999999997</v>
      </c>
      <c r="F2109" t="s">
        <v>43</v>
      </c>
      <c r="G2109">
        <v>0.3</v>
      </c>
      <c r="H2109" t="s">
        <v>27</v>
      </c>
      <c r="I2109">
        <v>85</v>
      </c>
      <c r="J2109">
        <v>2</v>
      </c>
      <c r="K2109">
        <f t="shared" si="192"/>
        <v>227</v>
      </c>
      <c r="L2109" t="str">
        <f t="shared" si="193"/>
        <v>PA-227</v>
      </c>
      <c r="M2109">
        <f t="shared" si="194"/>
        <v>2298</v>
      </c>
      <c r="N2109">
        <f t="shared" si="195"/>
        <v>3.0163062687552013E-4</v>
      </c>
      <c r="O2109" t="str">
        <f t="shared" si="196"/>
        <v>PA-2272298</v>
      </c>
      <c r="P2109" t="str">
        <f t="shared" si="197"/>
        <v/>
      </c>
    </row>
    <row r="2110" spans="1:16" x14ac:dyDescent="0.25">
      <c r="A2110">
        <v>91</v>
      </c>
      <c r="B2110">
        <v>137</v>
      </c>
      <c r="C2110" t="s">
        <v>2566</v>
      </c>
      <c r="D2110">
        <v>0</v>
      </c>
      <c r="E2110">
        <v>19.8</v>
      </c>
      <c r="F2110" t="s">
        <v>109</v>
      </c>
      <c r="G2110">
        <v>0.9</v>
      </c>
      <c r="H2110" t="s">
        <v>36</v>
      </c>
      <c r="I2110">
        <v>98.15</v>
      </c>
      <c r="J2110">
        <v>0.17</v>
      </c>
      <c r="K2110">
        <f t="shared" si="192"/>
        <v>228</v>
      </c>
      <c r="L2110" t="str">
        <f t="shared" si="193"/>
        <v>PA-228</v>
      </c>
      <c r="M2110">
        <f t="shared" si="194"/>
        <v>71280</v>
      </c>
      <c r="N2110">
        <f t="shared" si="195"/>
        <v>9.7242870448926112E-6</v>
      </c>
      <c r="O2110" t="str">
        <f t="shared" si="196"/>
        <v>PA-22871280</v>
      </c>
      <c r="P2110" t="str">
        <f t="shared" si="197"/>
        <v/>
      </c>
    </row>
    <row r="2111" spans="1:16" x14ac:dyDescent="0.25">
      <c r="A2111">
        <v>91</v>
      </c>
      <c r="B2111">
        <v>138</v>
      </c>
      <c r="C2111" t="s">
        <v>2565</v>
      </c>
      <c r="D2111">
        <v>0</v>
      </c>
      <c r="E2111">
        <v>1.55</v>
      </c>
      <c r="F2111" t="s">
        <v>25</v>
      </c>
      <c r="G2111">
        <v>0.05</v>
      </c>
      <c r="H2111" t="s">
        <v>26</v>
      </c>
      <c r="I2111">
        <v>99.49</v>
      </c>
      <c r="J2111">
        <v>0.04</v>
      </c>
      <c r="K2111">
        <f t="shared" si="192"/>
        <v>229</v>
      </c>
      <c r="L2111" t="str">
        <f t="shared" si="193"/>
        <v>PA-229</v>
      </c>
      <c r="M2111">
        <f t="shared" si="194"/>
        <v>133920</v>
      </c>
      <c r="N2111">
        <f t="shared" si="195"/>
        <v>5.175830201313809E-6</v>
      </c>
      <c r="O2111" t="str">
        <f t="shared" si="196"/>
        <v>PA-229133920</v>
      </c>
      <c r="P2111" t="str">
        <f t="shared" si="197"/>
        <v/>
      </c>
    </row>
    <row r="2112" spans="1:16" x14ac:dyDescent="0.25">
      <c r="A2112">
        <v>91</v>
      </c>
      <c r="B2112">
        <v>139</v>
      </c>
      <c r="C2112" t="s">
        <v>2564</v>
      </c>
      <c r="D2112">
        <v>0</v>
      </c>
      <c r="E2112">
        <v>17.399999999999999</v>
      </c>
      <c r="F2112" t="s">
        <v>25</v>
      </c>
      <c r="G2112">
        <v>0.4</v>
      </c>
      <c r="H2112" t="s">
        <v>12</v>
      </c>
      <c r="I2112">
        <v>7.8</v>
      </c>
      <c r="J2112">
        <v>0.7</v>
      </c>
      <c r="K2112">
        <f t="shared" si="192"/>
        <v>230</v>
      </c>
      <c r="L2112" t="str">
        <f t="shared" si="193"/>
        <v>PA-230</v>
      </c>
      <c r="M2112">
        <f t="shared" si="194"/>
        <v>1503359.9999999998</v>
      </c>
      <c r="N2112">
        <f t="shared" si="195"/>
        <v>4.6106533402508075E-7</v>
      </c>
      <c r="O2112" t="str">
        <f t="shared" si="196"/>
        <v>PA-2301503360</v>
      </c>
      <c r="P2112" t="str">
        <f t="shared" si="197"/>
        <v/>
      </c>
    </row>
    <row r="2113" spans="1:16" x14ac:dyDescent="0.25">
      <c r="A2113">
        <v>91</v>
      </c>
      <c r="B2113">
        <v>140</v>
      </c>
      <c r="C2113" t="s">
        <v>2570</v>
      </c>
      <c r="D2113">
        <v>0</v>
      </c>
      <c r="E2113" s="1">
        <v>32700</v>
      </c>
      <c r="F2113" t="s">
        <v>14</v>
      </c>
      <c r="G2113" s="1">
        <v>209</v>
      </c>
      <c r="H2113" t="s">
        <v>27</v>
      </c>
      <c r="I2113">
        <v>100</v>
      </c>
      <c r="K2113">
        <f t="shared" si="192"/>
        <v>231</v>
      </c>
      <c r="L2113" t="str">
        <f t="shared" si="193"/>
        <v>PA-231</v>
      </c>
      <c r="M2113">
        <f t="shared" si="194"/>
        <v>1031933520000</v>
      </c>
      <c r="N2113">
        <f t="shared" si="195"/>
        <v>6.7169751454526377E-13</v>
      </c>
      <c r="O2113" t="str">
        <f t="shared" si="196"/>
        <v>PA-2311031933520000</v>
      </c>
      <c r="P2113" t="str">
        <f t="shared" si="197"/>
        <v/>
      </c>
    </row>
    <row r="2114" spans="1:16" x14ac:dyDescent="0.25">
      <c r="A2114">
        <v>91</v>
      </c>
      <c r="B2114">
        <v>141</v>
      </c>
      <c r="C2114" t="s">
        <v>2569</v>
      </c>
      <c r="D2114">
        <v>0</v>
      </c>
      <c r="E2114">
        <v>1.31</v>
      </c>
      <c r="F2114" t="s">
        <v>25</v>
      </c>
      <c r="G2114">
        <v>0.02</v>
      </c>
      <c r="H2114" t="s">
        <v>12</v>
      </c>
      <c r="I2114">
        <v>100</v>
      </c>
      <c r="K2114">
        <f t="shared" ref="K2114:K2177" si="198">A2114+B2114</f>
        <v>232</v>
      </c>
      <c r="L2114" t="str">
        <f t="shared" ref="L2114:L2177" si="199">UPPER(SUBSTITUTE(C2114,K2114,""))&amp;"-"&amp;K2114&amp;IF(H2114="IT","M","")</f>
        <v>PA-232</v>
      </c>
      <c r="M2114">
        <f t="shared" ref="M2114:M2177" si="200">E2114*VLOOKUP(F2114,_TimeConvert,2,FALSE)</f>
        <v>113184</v>
      </c>
      <c r="N2114">
        <f t="shared" ref="N2114:N2177" si="201">LN(2)/M2114</f>
        <v>6.1240739023178651E-6</v>
      </c>
      <c r="O2114" t="str">
        <f t="shared" ref="O2114:O2177" si="202">L2114&amp;M2114</f>
        <v>PA-232113184</v>
      </c>
      <c r="P2114" t="str">
        <f t="shared" ref="P2114:P2177" si="203">IF(AND(RIGHT(L2115,1)="M",M2114=M2115),"Delete","")</f>
        <v/>
      </c>
    </row>
    <row r="2115" spans="1:16" x14ac:dyDescent="0.25">
      <c r="A2115">
        <v>91</v>
      </c>
      <c r="B2115">
        <v>142</v>
      </c>
      <c r="C2115" t="s">
        <v>2568</v>
      </c>
      <c r="D2115">
        <v>0</v>
      </c>
      <c r="E2115">
        <v>26.975000000000001</v>
      </c>
      <c r="F2115" t="s">
        <v>25</v>
      </c>
      <c r="G2115">
        <v>1.2999999999999999E-2</v>
      </c>
      <c r="H2115" t="s">
        <v>12</v>
      </c>
      <c r="I2115">
        <v>100</v>
      </c>
      <c r="K2115">
        <f t="shared" si="198"/>
        <v>233</v>
      </c>
      <c r="L2115" t="str">
        <f t="shared" si="199"/>
        <v>PA-233</v>
      </c>
      <c r="M2115">
        <f t="shared" si="200"/>
        <v>2330640</v>
      </c>
      <c r="N2115">
        <f t="shared" si="201"/>
        <v>2.9740636930626152E-7</v>
      </c>
      <c r="O2115" t="str">
        <f t="shared" si="202"/>
        <v>PA-2332330640</v>
      </c>
      <c r="P2115" t="str">
        <f t="shared" si="203"/>
        <v/>
      </c>
    </row>
    <row r="2116" spans="1:16" x14ac:dyDescent="0.25">
      <c r="A2116">
        <v>91</v>
      </c>
      <c r="B2116">
        <v>143</v>
      </c>
      <c r="C2116" t="s">
        <v>2574</v>
      </c>
      <c r="D2116">
        <v>0</v>
      </c>
      <c r="E2116">
        <v>6.6710000000000003</v>
      </c>
      <c r="F2116" t="s">
        <v>109</v>
      </c>
      <c r="G2116">
        <v>2.1999999999999999E-2</v>
      </c>
      <c r="H2116" t="s">
        <v>12</v>
      </c>
      <c r="I2116">
        <v>100</v>
      </c>
      <c r="K2116">
        <f t="shared" si="198"/>
        <v>234</v>
      </c>
      <c r="L2116" t="str">
        <f t="shared" si="199"/>
        <v>PA-234</v>
      </c>
      <c r="M2116">
        <f t="shared" si="200"/>
        <v>24015.600000000002</v>
      </c>
      <c r="N2116">
        <f t="shared" si="201"/>
        <v>2.8862371981543047E-5</v>
      </c>
      <c r="O2116" t="str">
        <f t="shared" si="202"/>
        <v>PA-23424015.6</v>
      </c>
      <c r="P2116" t="str">
        <f t="shared" si="203"/>
        <v/>
      </c>
    </row>
    <row r="2117" spans="1:16" x14ac:dyDescent="0.25">
      <c r="A2117">
        <v>91</v>
      </c>
      <c r="B2117">
        <v>143</v>
      </c>
      <c r="C2117" t="s">
        <v>2574</v>
      </c>
      <c r="D2117">
        <v>7.6499999999999999E-2</v>
      </c>
      <c r="E2117">
        <v>1.159</v>
      </c>
      <c r="F2117" t="s">
        <v>43</v>
      </c>
      <c r="G2117">
        <v>1.0999999999999999E-2</v>
      </c>
      <c r="H2117" t="s">
        <v>77</v>
      </c>
      <c r="I2117">
        <v>0.16</v>
      </c>
      <c r="J2117">
        <v>0.04</v>
      </c>
      <c r="K2117">
        <f t="shared" si="198"/>
        <v>234</v>
      </c>
      <c r="L2117" t="str">
        <f t="shared" si="199"/>
        <v>PA-234M</v>
      </c>
      <c r="M2117">
        <f t="shared" si="200"/>
        <v>69.540000000000006</v>
      </c>
      <c r="N2117">
        <f t="shared" si="201"/>
        <v>9.9676039769908721E-3</v>
      </c>
      <c r="O2117" t="str">
        <f t="shared" si="202"/>
        <v>PA-234M69.54</v>
      </c>
      <c r="P2117" t="str">
        <f t="shared" si="203"/>
        <v/>
      </c>
    </row>
    <row r="2118" spans="1:16" x14ac:dyDescent="0.25">
      <c r="A2118">
        <v>91</v>
      </c>
      <c r="B2118">
        <v>144</v>
      </c>
      <c r="C2118" t="s">
        <v>2573</v>
      </c>
      <c r="D2118">
        <v>0</v>
      </c>
      <c r="E2118">
        <v>24.4</v>
      </c>
      <c r="F2118" t="s">
        <v>43</v>
      </c>
      <c r="G2118">
        <v>0.2</v>
      </c>
      <c r="H2118" t="s">
        <v>12</v>
      </c>
      <c r="I2118">
        <v>100</v>
      </c>
      <c r="K2118">
        <f t="shared" si="198"/>
        <v>235</v>
      </c>
      <c r="L2118" t="str">
        <f t="shared" si="199"/>
        <v>PA-235</v>
      </c>
      <c r="M2118">
        <f t="shared" si="200"/>
        <v>1464</v>
      </c>
      <c r="N2118">
        <f t="shared" si="201"/>
        <v>4.7346118890706648E-4</v>
      </c>
      <c r="O2118" t="str">
        <f t="shared" si="202"/>
        <v>PA-2351464</v>
      </c>
      <c r="P2118" t="str">
        <f t="shared" si="203"/>
        <v/>
      </c>
    </row>
    <row r="2119" spans="1:16" x14ac:dyDescent="0.25">
      <c r="A2119">
        <v>91</v>
      </c>
      <c r="B2119">
        <v>145</v>
      </c>
      <c r="C2119" t="s">
        <v>2572</v>
      </c>
      <c r="D2119">
        <v>0</v>
      </c>
      <c r="E2119">
        <v>9.1</v>
      </c>
      <c r="F2119" t="s">
        <v>43</v>
      </c>
      <c r="G2119">
        <v>0.1</v>
      </c>
      <c r="H2119" t="s">
        <v>12</v>
      </c>
      <c r="I2119">
        <v>100</v>
      </c>
      <c r="K2119">
        <f t="shared" si="198"/>
        <v>236</v>
      </c>
      <c r="L2119" t="str">
        <f t="shared" si="199"/>
        <v>PA-236</v>
      </c>
      <c r="M2119">
        <f t="shared" si="200"/>
        <v>546</v>
      </c>
      <c r="N2119">
        <f t="shared" si="201"/>
        <v>1.2695003306958704E-3</v>
      </c>
      <c r="O2119" t="str">
        <f t="shared" si="202"/>
        <v>PA-236546</v>
      </c>
      <c r="P2119" t="str">
        <f t="shared" si="203"/>
        <v/>
      </c>
    </row>
    <row r="2120" spans="1:16" x14ac:dyDescent="0.25">
      <c r="A2120">
        <v>91</v>
      </c>
      <c r="B2120">
        <v>146</v>
      </c>
      <c r="C2120" t="s">
        <v>2571</v>
      </c>
      <c r="D2120">
        <v>0</v>
      </c>
      <c r="E2120">
        <v>8.6999999999999993</v>
      </c>
      <c r="F2120" t="s">
        <v>43</v>
      </c>
      <c r="G2120">
        <v>0.2</v>
      </c>
      <c r="H2120" t="s">
        <v>12</v>
      </c>
      <c r="I2120">
        <v>100</v>
      </c>
      <c r="K2120">
        <f t="shared" si="198"/>
        <v>237</v>
      </c>
      <c r="L2120" t="str">
        <f t="shared" si="199"/>
        <v>PA-237</v>
      </c>
      <c r="M2120">
        <f t="shared" si="200"/>
        <v>522</v>
      </c>
      <c r="N2120">
        <f t="shared" si="201"/>
        <v>1.3278681619922324E-3</v>
      </c>
      <c r="O2120" t="str">
        <f t="shared" si="202"/>
        <v>PA-237522</v>
      </c>
      <c r="P2120" t="str">
        <f t="shared" si="203"/>
        <v/>
      </c>
    </row>
    <row r="2121" spans="1:16" x14ac:dyDescent="0.25">
      <c r="A2121">
        <v>91</v>
      </c>
      <c r="B2121">
        <v>147</v>
      </c>
      <c r="C2121" t="s">
        <v>2576</v>
      </c>
      <c r="D2121">
        <v>0</v>
      </c>
      <c r="E2121">
        <v>2.2999999999999998</v>
      </c>
      <c r="F2121" t="s">
        <v>43</v>
      </c>
      <c r="G2121">
        <v>0.1</v>
      </c>
      <c r="H2121" t="s">
        <v>12</v>
      </c>
      <c r="I2121">
        <v>100</v>
      </c>
      <c r="K2121">
        <f t="shared" si="198"/>
        <v>238</v>
      </c>
      <c r="L2121" t="str">
        <f t="shared" si="199"/>
        <v>PA-238</v>
      </c>
      <c r="M2121">
        <f t="shared" si="200"/>
        <v>138</v>
      </c>
      <c r="N2121">
        <f t="shared" si="201"/>
        <v>5.0228056562314875E-3</v>
      </c>
      <c r="O2121" t="str">
        <f t="shared" si="202"/>
        <v>PA-238138</v>
      </c>
      <c r="P2121" t="str">
        <f t="shared" si="203"/>
        <v/>
      </c>
    </row>
    <row r="2122" spans="1:16" x14ac:dyDescent="0.25">
      <c r="A2122">
        <v>91</v>
      </c>
      <c r="B2122">
        <v>148</v>
      </c>
      <c r="C2122" t="s">
        <v>2575</v>
      </c>
      <c r="D2122">
        <v>0</v>
      </c>
      <c r="E2122">
        <v>1.8</v>
      </c>
      <c r="F2122" t="s">
        <v>109</v>
      </c>
      <c r="G2122">
        <v>0.5</v>
      </c>
      <c r="H2122" t="s">
        <v>12</v>
      </c>
      <c r="I2122">
        <v>100</v>
      </c>
      <c r="K2122">
        <f t="shared" si="198"/>
        <v>239</v>
      </c>
      <c r="L2122" t="str">
        <f t="shared" si="199"/>
        <v>PA-239</v>
      </c>
      <c r="M2122">
        <f t="shared" si="200"/>
        <v>6480</v>
      </c>
      <c r="N2122">
        <f t="shared" si="201"/>
        <v>1.0696715749381872E-4</v>
      </c>
      <c r="O2122" t="str">
        <f t="shared" si="202"/>
        <v>PA-2396480</v>
      </c>
      <c r="P2122" t="str">
        <f t="shared" si="203"/>
        <v/>
      </c>
    </row>
    <row r="2123" spans="1:16" x14ac:dyDescent="0.25">
      <c r="A2123">
        <v>82</v>
      </c>
      <c r="B2123">
        <v>96</v>
      </c>
      <c r="C2123" t="s">
        <v>2230</v>
      </c>
      <c r="D2123">
        <v>0</v>
      </c>
      <c r="E2123">
        <v>0.2</v>
      </c>
      <c r="F2123" t="s">
        <v>17</v>
      </c>
      <c r="G2123">
        <f>0.12-0.08</f>
        <v>3.9999999999999994E-2</v>
      </c>
      <c r="H2123" t="s">
        <v>27</v>
      </c>
      <c r="I2123">
        <v>100</v>
      </c>
      <c r="K2123">
        <f t="shared" si="198"/>
        <v>178</v>
      </c>
      <c r="L2123" t="str">
        <f t="shared" si="199"/>
        <v>PB-178</v>
      </c>
      <c r="M2123">
        <f t="shared" si="200"/>
        <v>2.0000000000000001E-4</v>
      </c>
      <c r="N2123">
        <f t="shared" si="201"/>
        <v>3465.7359027997263</v>
      </c>
      <c r="O2123" t="str">
        <f t="shared" si="202"/>
        <v>PB-1780.0002</v>
      </c>
      <c r="P2123" t="str">
        <f t="shared" si="203"/>
        <v/>
      </c>
    </row>
    <row r="2124" spans="1:16" x14ac:dyDescent="0.25">
      <c r="A2124">
        <v>82</v>
      </c>
      <c r="B2124">
        <v>97</v>
      </c>
      <c r="C2124" t="s">
        <v>2231</v>
      </c>
      <c r="D2124">
        <v>0</v>
      </c>
      <c r="E2124">
        <v>2.7</v>
      </c>
      <c r="F2124" t="s">
        <v>17</v>
      </c>
      <c r="G2124">
        <v>0.2</v>
      </c>
      <c r="H2124" t="s">
        <v>27</v>
      </c>
      <c r="I2124">
        <v>100</v>
      </c>
      <c r="K2124">
        <f t="shared" si="198"/>
        <v>179</v>
      </c>
      <c r="L2124" t="str">
        <f t="shared" si="199"/>
        <v>PB-179</v>
      </c>
      <c r="M2124">
        <f t="shared" si="200"/>
        <v>2.7000000000000001E-3</v>
      </c>
      <c r="N2124">
        <f t="shared" si="201"/>
        <v>256.7211779851649</v>
      </c>
      <c r="O2124" t="str">
        <f t="shared" si="202"/>
        <v>PB-1790.0027</v>
      </c>
      <c r="P2124" t="str">
        <f t="shared" si="203"/>
        <v/>
      </c>
    </row>
    <row r="2125" spans="1:16" x14ac:dyDescent="0.25">
      <c r="A2125">
        <v>82</v>
      </c>
      <c r="B2125">
        <v>98</v>
      </c>
      <c r="C2125" t="s">
        <v>2232</v>
      </c>
      <c r="D2125">
        <v>0</v>
      </c>
      <c r="E2125">
        <v>4.0999999999999996</v>
      </c>
      <c r="F2125" t="s">
        <v>17</v>
      </c>
      <c r="G2125">
        <v>0.3</v>
      </c>
      <c r="H2125" t="s">
        <v>27</v>
      </c>
      <c r="I2125">
        <v>100</v>
      </c>
      <c r="K2125">
        <f t="shared" si="198"/>
        <v>180</v>
      </c>
      <c r="L2125" t="str">
        <f t="shared" si="199"/>
        <v>PB-180</v>
      </c>
      <c r="M2125">
        <f t="shared" si="200"/>
        <v>4.0999999999999995E-3</v>
      </c>
      <c r="N2125">
        <f t="shared" si="201"/>
        <v>169.0602879414501</v>
      </c>
      <c r="O2125" t="str">
        <f t="shared" si="202"/>
        <v>PB-1800.0041</v>
      </c>
      <c r="P2125" t="str">
        <f t="shared" si="203"/>
        <v/>
      </c>
    </row>
    <row r="2126" spans="1:16" x14ac:dyDescent="0.25">
      <c r="A2126">
        <v>82</v>
      </c>
      <c r="B2126">
        <v>99</v>
      </c>
      <c r="C2126" t="s">
        <v>2233</v>
      </c>
      <c r="D2126">
        <v>0</v>
      </c>
      <c r="E2126">
        <v>36</v>
      </c>
      <c r="F2126" t="s">
        <v>17</v>
      </c>
      <c r="G2126">
        <v>2</v>
      </c>
      <c r="H2126" t="s">
        <v>27</v>
      </c>
      <c r="I2126">
        <v>100</v>
      </c>
      <c r="K2126">
        <f t="shared" si="198"/>
        <v>181</v>
      </c>
      <c r="L2126" t="str">
        <f t="shared" si="199"/>
        <v>PB-181</v>
      </c>
      <c r="M2126">
        <f t="shared" si="200"/>
        <v>3.6000000000000004E-2</v>
      </c>
      <c r="N2126">
        <f t="shared" si="201"/>
        <v>19.254088348887368</v>
      </c>
      <c r="O2126" t="str">
        <f t="shared" si="202"/>
        <v>PB-1810.036</v>
      </c>
      <c r="P2126" t="str">
        <f t="shared" si="203"/>
        <v/>
      </c>
    </row>
    <row r="2127" spans="1:16" x14ac:dyDescent="0.25">
      <c r="A2127">
        <v>82</v>
      </c>
      <c r="B2127">
        <v>100</v>
      </c>
      <c r="C2127" t="s">
        <v>2256</v>
      </c>
      <c r="D2127">
        <v>0</v>
      </c>
      <c r="E2127">
        <v>55</v>
      </c>
      <c r="F2127" t="s">
        <v>17</v>
      </c>
      <c r="G2127">
        <v>5</v>
      </c>
      <c r="H2127" t="s">
        <v>27</v>
      </c>
      <c r="I2127">
        <v>100</v>
      </c>
      <c r="K2127">
        <f t="shared" si="198"/>
        <v>182</v>
      </c>
      <c r="L2127" t="str">
        <f t="shared" si="199"/>
        <v>PB-182</v>
      </c>
      <c r="M2127">
        <f t="shared" si="200"/>
        <v>5.5E-2</v>
      </c>
      <c r="N2127">
        <f t="shared" si="201"/>
        <v>12.602676010180824</v>
      </c>
      <c r="O2127" t="str">
        <f t="shared" si="202"/>
        <v>PB-1820.055</v>
      </c>
      <c r="P2127" t="str">
        <f t="shared" si="203"/>
        <v/>
      </c>
    </row>
    <row r="2128" spans="1:16" x14ac:dyDescent="0.25">
      <c r="A2128">
        <v>82</v>
      </c>
      <c r="B2128">
        <v>101</v>
      </c>
      <c r="C2128" t="s">
        <v>2249</v>
      </c>
      <c r="D2128">
        <v>0</v>
      </c>
      <c r="E2128">
        <v>535</v>
      </c>
      <c r="F2128" t="s">
        <v>17</v>
      </c>
      <c r="G2128">
        <v>30</v>
      </c>
      <c r="H2128" t="s">
        <v>27</v>
      </c>
      <c r="I2128">
        <v>100</v>
      </c>
      <c r="K2128">
        <f t="shared" si="198"/>
        <v>183</v>
      </c>
      <c r="L2128" t="str">
        <f t="shared" si="199"/>
        <v>PB-183</v>
      </c>
      <c r="M2128">
        <f t="shared" si="200"/>
        <v>0.53500000000000003</v>
      </c>
      <c r="N2128">
        <f t="shared" si="201"/>
        <v>1.2956022066541033</v>
      </c>
      <c r="O2128" t="str">
        <f t="shared" si="202"/>
        <v>PB-1830.535</v>
      </c>
      <c r="P2128" t="str">
        <f t="shared" si="203"/>
        <v/>
      </c>
    </row>
    <row r="2129" spans="1:16" x14ac:dyDescent="0.25">
      <c r="A2129">
        <v>82</v>
      </c>
      <c r="B2129">
        <v>101</v>
      </c>
      <c r="C2129" t="s">
        <v>2249</v>
      </c>
      <c r="D2129">
        <v>9.2999999999999999E-2</v>
      </c>
      <c r="E2129">
        <v>415</v>
      </c>
      <c r="F2129" t="s">
        <v>17</v>
      </c>
      <c r="G2129">
        <v>20</v>
      </c>
      <c r="H2129" t="s">
        <v>77</v>
      </c>
      <c r="K2129">
        <f t="shared" si="198"/>
        <v>183</v>
      </c>
      <c r="L2129" t="str">
        <f t="shared" si="199"/>
        <v>PB-183M</v>
      </c>
      <c r="M2129">
        <f t="shared" si="200"/>
        <v>0.41500000000000004</v>
      </c>
      <c r="N2129">
        <f t="shared" si="201"/>
        <v>1.6702341700239645</v>
      </c>
      <c r="O2129" t="str">
        <f t="shared" si="202"/>
        <v>PB-183M0.415</v>
      </c>
      <c r="P2129" t="str">
        <f t="shared" si="203"/>
        <v/>
      </c>
    </row>
    <row r="2130" spans="1:16" x14ac:dyDescent="0.25">
      <c r="A2130">
        <v>82</v>
      </c>
      <c r="B2130">
        <v>102</v>
      </c>
      <c r="C2130" t="s">
        <v>2250</v>
      </c>
      <c r="D2130">
        <v>0</v>
      </c>
      <c r="E2130">
        <v>490</v>
      </c>
      <c r="F2130" t="s">
        <v>17</v>
      </c>
      <c r="G2130">
        <v>25</v>
      </c>
      <c r="H2130" t="s">
        <v>27</v>
      </c>
      <c r="I2130">
        <v>80</v>
      </c>
      <c r="J2130">
        <v>15</v>
      </c>
      <c r="K2130">
        <f t="shared" si="198"/>
        <v>184</v>
      </c>
      <c r="L2130" t="str">
        <f t="shared" si="199"/>
        <v>PB-184</v>
      </c>
      <c r="M2130">
        <f t="shared" si="200"/>
        <v>0.49</v>
      </c>
      <c r="N2130">
        <f t="shared" si="201"/>
        <v>1.4145860827753987</v>
      </c>
      <c r="O2130" t="str">
        <f t="shared" si="202"/>
        <v>PB-1840.49</v>
      </c>
      <c r="P2130" t="str">
        <f t="shared" si="203"/>
        <v/>
      </c>
    </row>
    <row r="2131" spans="1:16" x14ac:dyDescent="0.25">
      <c r="A2131">
        <v>82</v>
      </c>
      <c r="B2131">
        <v>103</v>
      </c>
      <c r="C2131" t="s">
        <v>2251</v>
      </c>
      <c r="D2131">
        <v>0</v>
      </c>
      <c r="E2131">
        <v>6.3</v>
      </c>
      <c r="F2131" t="s">
        <v>11</v>
      </c>
      <c r="G2131">
        <v>0.4</v>
      </c>
      <c r="H2131" t="s">
        <v>27</v>
      </c>
      <c r="I2131">
        <v>34</v>
      </c>
      <c r="J2131">
        <v>25</v>
      </c>
      <c r="K2131">
        <f t="shared" si="198"/>
        <v>185</v>
      </c>
      <c r="L2131" t="str">
        <f t="shared" si="199"/>
        <v>PB-185</v>
      </c>
      <c r="M2131">
        <f t="shared" si="200"/>
        <v>6.3</v>
      </c>
      <c r="N2131">
        <f t="shared" si="201"/>
        <v>0.11002336199364211</v>
      </c>
      <c r="O2131" t="str">
        <f t="shared" si="202"/>
        <v>PB-1856.3</v>
      </c>
      <c r="P2131" t="str">
        <f t="shared" si="203"/>
        <v/>
      </c>
    </row>
    <row r="2132" spans="1:16" x14ac:dyDescent="0.25">
      <c r="A2132">
        <v>82</v>
      </c>
      <c r="B2132">
        <v>103</v>
      </c>
      <c r="C2132" t="s">
        <v>2251</v>
      </c>
      <c r="D2132" t="s">
        <v>70</v>
      </c>
      <c r="E2132">
        <v>4.3</v>
      </c>
      <c r="F2132" t="s">
        <v>11</v>
      </c>
      <c r="G2132">
        <v>0.2</v>
      </c>
      <c r="H2132" t="s">
        <v>27</v>
      </c>
      <c r="I2132">
        <v>50</v>
      </c>
      <c r="J2132">
        <v>25</v>
      </c>
      <c r="K2132">
        <f t="shared" si="198"/>
        <v>185</v>
      </c>
      <c r="L2132" t="str">
        <f t="shared" si="199"/>
        <v>PB-185</v>
      </c>
      <c r="M2132">
        <f t="shared" si="200"/>
        <v>4.3</v>
      </c>
      <c r="N2132">
        <f t="shared" si="201"/>
        <v>0.16119701873487099</v>
      </c>
      <c r="O2132" t="str">
        <f t="shared" si="202"/>
        <v>PB-1854.3</v>
      </c>
      <c r="P2132" t="str">
        <f t="shared" si="203"/>
        <v/>
      </c>
    </row>
    <row r="2133" spans="1:16" x14ac:dyDescent="0.25">
      <c r="A2133">
        <v>82</v>
      </c>
      <c r="B2133">
        <v>104</v>
      </c>
      <c r="C2133" t="s">
        <v>2252</v>
      </c>
      <c r="D2133">
        <v>0</v>
      </c>
      <c r="E2133">
        <v>4.82</v>
      </c>
      <c r="F2133" t="s">
        <v>11</v>
      </c>
      <c r="G2133">
        <v>0.03</v>
      </c>
      <c r="H2133" t="s">
        <v>27</v>
      </c>
      <c r="I2133">
        <v>40</v>
      </c>
      <c r="J2133">
        <v>8</v>
      </c>
      <c r="K2133">
        <f t="shared" si="198"/>
        <v>186</v>
      </c>
      <c r="L2133" t="str">
        <f t="shared" si="199"/>
        <v>PB-186</v>
      </c>
      <c r="M2133">
        <f t="shared" si="200"/>
        <v>4.82</v>
      </c>
      <c r="N2133">
        <f t="shared" si="201"/>
        <v>0.14380646899583927</v>
      </c>
      <c r="O2133" t="str">
        <f t="shared" si="202"/>
        <v>PB-1864.82</v>
      </c>
      <c r="P2133" t="str">
        <f t="shared" si="203"/>
        <v/>
      </c>
    </row>
    <row r="2134" spans="1:16" x14ac:dyDescent="0.25">
      <c r="A2134">
        <v>82</v>
      </c>
      <c r="B2134">
        <v>105</v>
      </c>
      <c r="C2134" t="s">
        <v>2245</v>
      </c>
      <c r="D2134">
        <v>0</v>
      </c>
      <c r="E2134">
        <v>15.2</v>
      </c>
      <c r="F2134" t="s">
        <v>11</v>
      </c>
      <c r="G2134">
        <v>0.3</v>
      </c>
      <c r="H2134" t="s">
        <v>36</v>
      </c>
      <c r="I2134">
        <v>90.5</v>
      </c>
      <c r="J2134">
        <v>2</v>
      </c>
      <c r="K2134">
        <f t="shared" si="198"/>
        <v>187</v>
      </c>
      <c r="L2134" t="str">
        <f t="shared" si="199"/>
        <v>PB-187</v>
      </c>
      <c r="M2134">
        <f t="shared" si="200"/>
        <v>15.2</v>
      </c>
      <c r="N2134">
        <f t="shared" si="201"/>
        <v>4.5601788194733248E-2</v>
      </c>
      <c r="O2134" t="str">
        <f t="shared" si="202"/>
        <v>PB-18715.2</v>
      </c>
      <c r="P2134" t="str">
        <f t="shared" si="203"/>
        <v/>
      </c>
    </row>
    <row r="2135" spans="1:16" x14ac:dyDescent="0.25">
      <c r="A2135">
        <v>82</v>
      </c>
      <c r="B2135">
        <v>105</v>
      </c>
      <c r="C2135" t="s">
        <v>2245</v>
      </c>
      <c r="D2135">
        <v>3.3000000000000002E-2</v>
      </c>
      <c r="E2135">
        <v>18</v>
      </c>
      <c r="F2135" t="s">
        <v>11</v>
      </c>
      <c r="G2135">
        <v>0.2</v>
      </c>
      <c r="H2135" t="s">
        <v>36</v>
      </c>
      <c r="I2135">
        <v>88</v>
      </c>
      <c r="J2135">
        <v>2</v>
      </c>
      <c r="K2135">
        <f t="shared" si="198"/>
        <v>187</v>
      </c>
      <c r="L2135" t="str">
        <f t="shared" si="199"/>
        <v>PB-187</v>
      </c>
      <c r="M2135">
        <f t="shared" si="200"/>
        <v>18</v>
      </c>
      <c r="N2135">
        <f t="shared" si="201"/>
        <v>3.8508176697774739E-2</v>
      </c>
      <c r="O2135" t="str">
        <f t="shared" si="202"/>
        <v>PB-18718</v>
      </c>
      <c r="P2135" t="str">
        <f t="shared" si="203"/>
        <v/>
      </c>
    </row>
    <row r="2136" spans="1:16" x14ac:dyDescent="0.25">
      <c r="A2136">
        <v>82</v>
      </c>
      <c r="B2136">
        <v>106</v>
      </c>
      <c r="C2136" t="s">
        <v>2246</v>
      </c>
      <c r="D2136">
        <v>0</v>
      </c>
      <c r="E2136">
        <v>25.5</v>
      </c>
      <c r="F2136" t="s">
        <v>11</v>
      </c>
      <c r="G2136">
        <v>0.1</v>
      </c>
      <c r="H2136" t="s">
        <v>36</v>
      </c>
      <c r="I2136">
        <v>91.5</v>
      </c>
      <c r="J2136">
        <v>0.5</v>
      </c>
      <c r="K2136">
        <f t="shared" si="198"/>
        <v>188</v>
      </c>
      <c r="L2136" t="str">
        <f t="shared" si="199"/>
        <v>PB-188</v>
      </c>
      <c r="M2136">
        <f t="shared" si="200"/>
        <v>25.5</v>
      </c>
      <c r="N2136">
        <f t="shared" si="201"/>
        <v>2.7182242374899815E-2</v>
      </c>
      <c r="O2136" t="str">
        <f t="shared" si="202"/>
        <v>PB-18825.5</v>
      </c>
      <c r="P2136" t="str">
        <f t="shared" si="203"/>
        <v/>
      </c>
    </row>
    <row r="2137" spans="1:16" x14ac:dyDescent="0.25">
      <c r="A2137">
        <v>82</v>
      </c>
      <c r="B2137">
        <v>107</v>
      </c>
      <c r="C2137" t="s">
        <v>2247</v>
      </c>
      <c r="D2137">
        <v>0</v>
      </c>
      <c r="E2137">
        <v>39</v>
      </c>
      <c r="F2137" t="s">
        <v>11</v>
      </c>
      <c r="G2137">
        <v>8</v>
      </c>
      <c r="H2137" t="s">
        <v>36</v>
      </c>
      <c r="I2137">
        <v>100</v>
      </c>
      <c r="K2137">
        <f t="shared" si="198"/>
        <v>189</v>
      </c>
      <c r="L2137" t="str">
        <f t="shared" si="199"/>
        <v>PB-189</v>
      </c>
      <c r="M2137">
        <f t="shared" si="200"/>
        <v>39</v>
      </c>
      <c r="N2137">
        <f t="shared" si="201"/>
        <v>1.7773004629742187E-2</v>
      </c>
      <c r="O2137" t="str">
        <f t="shared" si="202"/>
        <v>PB-18939</v>
      </c>
      <c r="P2137" t="str">
        <f t="shared" si="203"/>
        <v/>
      </c>
    </row>
    <row r="2138" spans="1:16" x14ac:dyDescent="0.25">
      <c r="A2138">
        <v>82</v>
      </c>
      <c r="B2138">
        <v>107</v>
      </c>
      <c r="C2138" t="s">
        <v>2247</v>
      </c>
      <c r="D2138">
        <v>0.04</v>
      </c>
      <c r="E2138">
        <v>51</v>
      </c>
      <c r="F2138" t="s">
        <v>11</v>
      </c>
      <c r="G2138">
        <v>2</v>
      </c>
      <c r="H2138" t="s">
        <v>36</v>
      </c>
      <c r="I2138">
        <v>99.6</v>
      </c>
      <c r="K2138">
        <f t="shared" si="198"/>
        <v>189</v>
      </c>
      <c r="L2138" t="str">
        <f t="shared" si="199"/>
        <v>PB-189</v>
      </c>
      <c r="M2138">
        <f t="shared" si="200"/>
        <v>51</v>
      </c>
      <c r="N2138">
        <f t="shared" si="201"/>
        <v>1.3591121187449907E-2</v>
      </c>
      <c r="O2138" t="str">
        <f t="shared" si="202"/>
        <v>PB-18951</v>
      </c>
      <c r="P2138" t="str">
        <f t="shared" si="203"/>
        <v/>
      </c>
    </row>
    <row r="2139" spans="1:16" x14ac:dyDescent="0.25">
      <c r="A2139">
        <v>82</v>
      </c>
      <c r="B2139">
        <v>108</v>
      </c>
      <c r="C2139" t="s">
        <v>2248</v>
      </c>
      <c r="D2139">
        <v>0</v>
      </c>
      <c r="E2139">
        <v>71</v>
      </c>
      <c r="F2139" t="s">
        <v>11</v>
      </c>
      <c r="G2139">
        <v>1</v>
      </c>
      <c r="H2139" t="s">
        <v>36</v>
      </c>
      <c r="I2139">
        <v>99.6</v>
      </c>
      <c r="J2139">
        <v>0.04</v>
      </c>
      <c r="K2139">
        <f t="shared" si="198"/>
        <v>190</v>
      </c>
      <c r="L2139" t="str">
        <f t="shared" si="199"/>
        <v>PB-190</v>
      </c>
      <c r="M2139">
        <f t="shared" si="200"/>
        <v>71</v>
      </c>
      <c r="N2139">
        <f t="shared" si="201"/>
        <v>9.7626363459147221E-3</v>
      </c>
      <c r="O2139" t="str">
        <f t="shared" si="202"/>
        <v>PB-19071</v>
      </c>
      <c r="P2139" t="str">
        <f t="shared" si="203"/>
        <v/>
      </c>
    </row>
    <row r="2140" spans="1:16" x14ac:dyDescent="0.25">
      <c r="A2140">
        <v>82</v>
      </c>
      <c r="B2140">
        <v>109</v>
      </c>
      <c r="C2140" t="s">
        <v>2253</v>
      </c>
      <c r="D2140">
        <v>0</v>
      </c>
      <c r="E2140">
        <v>1.33</v>
      </c>
      <c r="F2140" t="s">
        <v>43</v>
      </c>
      <c r="G2140">
        <v>0.08</v>
      </c>
      <c r="H2140" t="s">
        <v>36</v>
      </c>
      <c r="I2140">
        <v>99.948999999999998</v>
      </c>
      <c r="J2140">
        <v>5.0000000000000001E-3</v>
      </c>
      <c r="K2140">
        <f t="shared" si="198"/>
        <v>191</v>
      </c>
      <c r="L2140" t="str">
        <f t="shared" si="199"/>
        <v>PB-191</v>
      </c>
      <c r="M2140">
        <f t="shared" si="200"/>
        <v>79.800000000000011</v>
      </c>
      <c r="N2140">
        <f t="shared" si="201"/>
        <v>8.6860548942349017E-3</v>
      </c>
      <c r="O2140" t="str">
        <f t="shared" si="202"/>
        <v>PB-19179.8</v>
      </c>
      <c r="P2140" t="str">
        <f t="shared" si="203"/>
        <v/>
      </c>
    </row>
    <row r="2141" spans="1:16" x14ac:dyDescent="0.25">
      <c r="A2141">
        <v>82</v>
      </c>
      <c r="B2141">
        <v>109</v>
      </c>
      <c r="C2141" t="s">
        <v>2253</v>
      </c>
      <c r="D2141">
        <v>5.5E-2</v>
      </c>
      <c r="E2141">
        <v>2.1800000000000002</v>
      </c>
      <c r="F2141" t="s">
        <v>43</v>
      </c>
      <c r="G2141">
        <v>0.08</v>
      </c>
      <c r="H2141" t="s">
        <v>36</v>
      </c>
      <c r="I2141">
        <v>100</v>
      </c>
      <c r="K2141">
        <f t="shared" si="198"/>
        <v>191</v>
      </c>
      <c r="L2141" t="str">
        <f t="shared" si="199"/>
        <v>PB-191</v>
      </c>
      <c r="M2141">
        <f t="shared" si="200"/>
        <v>130.80000000000001</v>
      </c>
      <c r="N2141">
        <f t="shared" si="201"/>
        <v>5.2992903712534038E-3</v>
      </c>
      <c r="O2141" t="str">
        <f t="shared" si="202"/>
        <v>PB-191130.8</v>
      </c>
      <c r="P2141" t="str">
        <f t="shared" si="203"/>
        <v/>
      </c>
    </row>
    <row r="2142" spans="1:16" x14ac:dyDescent="0.25">
      <c r="A2142">
        <v>82</v>
      </c>
      <c r="B2142">
        <v>110</v>
      </c>
      <c r="C2142" t="s">
        <v>2254</v>
      </c>
      <c r="D2142">
        <v>0</v>
      </c>
      <c r="E2142">
        <v>3.5</v>
      </c>
      <c r="F2142" t="s">
        <v>43</v>
      </c>
      <c r="G2142">
        <v>0.1</v>
      </c>
      <c r="H2142" t="s">
        <v>36</v>
      </c>
      <c r="I2142">
        <v>99.994100000000003</v>
      </c>
      <c r="J2142">
        <v>6.9999999999999999E-4</v>
      </c>
      <c r="K2142">
        <f t="shared" si="198"/>
        <v>192</v>
      </c>
      <c r="L2142" t="str">
        <f t="shared" si="199"/>
        <v>PB-192</v>
      </c>
      <c r="M2142">
        <f t="shared" si="200"/>
        <v>210</v>
      </c>
      <c r="N2142">
        <f t="shared" si="201"/>
        <v>3.3007008598092634E-3</v>
      </c>
      <c r="O2142" t="str">
        <f t="shared" si="202"/>
        <v>PB-192210</v>
      </c>
      <c r="P2142" t="str">
        <f t="shared" si="203"/>
        <v/>
      </c>
    </row>
    <row r="2143" spans="1:16" x14ac:dyDescent="0.25">
      <c r="A2143">
        <v>82</v>
      </c>
      <c r="B2143">
        <v>111</v>
      </c>
      <c r="C2143" t="s">
        <v>2255</v>
      </c>
      <c r="D2143">
        <v>9.5000000000000001E-2</v>
      </c>
      <c r="E2143">
        <v>5.8</v>
      </c>
      <c r="F2143" t="s">
        <v>43</v>
      </c>
      <c r="G2143">
        <v>0.2</v>
      </c>
      <c r="H2143" t="s">
        <v>36</v>
      </c>
      <c r="I2143">
        <v>100</v>
      </c>
      <c r="K2143">
        <f t="shared" si="198"/>
        <v>193</v>
      </c>
      <c r="L2143" t="str">
        <f t="shared" si="199"/>
        <v>PB-193</v>
      </c>
      <c r="M2143">
        <f t="shared" si="200"/>
        <v>348</v>
      </c>
      <c r="N2143">
        <f t="shared" si="201"/>
        <v>1.9918022429883486E-3</v>
      </c>
      <c r="O2143" t="str">
        <f t="shared" si="202"/>
        <v>PB-193348</v>
      </c>
      <c r="P2143" t="str">
        <f t="shared" si="203"/>
        <v/>
      </c>
    </row>
    <row r="2144" spans="1:16" x14ac:dyDescent="0.25">
      <c r="A2144">
        <v>82</v>
      </c>
      <c r="B2144">
        <v>112</v>
      </c>
      <c r="C2144" t="s">
        <v>2238</v>
      </c>
      <c r="D2144">
        <v>0</v>
      </c>
      <c r="E2144">
        <v>10.7</v>
      </c>
      <c r="F2144" t="s">
        <v>43</v>
      </c>
      <c r="G2144">
        <v>0.7</v>
      </c>
      <c r="H2144" t="s">
        <v>36</v>
      </c>
      <c r="I2144">
        <v>100</v>
      </c>
      <c r="K2144">
        <f t="shared" si="198"/>
        <v>194</v>
      </c>
      <c r="L2144" t="str">
        <f t="shared" si="199"/>
        <v>PB-194</v>
      </c>
      <c r="M2144">
        <f t="shared" si="200"/>
        <v>642</v>
      </c>
      <c r="N2144">
        <f t="shared" si="201"/>
        <v>1.079668505545086E-3</v>
      </c>
      <c r="O2144" t="str">
        <f t="shared" si="202"/>
        <v>PB-194642</v>
      </c>
      <c r="P2144" t="str">
        <f t="shared" si="203"/>
        <v/>
      </c>
    </row>
    <row r="2145" spans="1:16" x14ac:dyDescent="0.25">
      <c r="A2145">
        <v>82</v>
      </c>
      <c r="B2145">
        <v>113</v>
      </c>
      <c r="C2145" t="s">
        <v>2239</v>
      </c>
      <c r="D2145">
        <v>0.2029</v>
      </c>
      <c r="E2145">
        <v>16.3</v>
      </c>
      <c r="F2145" t="s">
        <v>43</v>
      </c>
      <c r="G2145">
        <v>0.3</v>
      </c>
      <c r="H2145" t="s">
        <v>36</v>
      </c>
      <c r="I2145">
        <v>100</v>
      </c>
      <c r="K2145">
        <f t="shared" si="198"/>
        <v>195</v>
      </c>
      <c r="L2145" t="str">
        <f t="shared" si="199"/>
        <v>PB-195</v>
      </c>
      <c r="M2145">
        <f t="shared" si="200"/>
        <v>978</v>
      </c>
      <c r="N2145">
        <f t="shared" si="201"/>
        <v>7.0873944842530189E-4</v>
      </c>
      <c r="O2145" t="str">
        <f t="shared" si="202"/>
        <v>PB-195978</v>
      </c>
      <c r="P2145" t="str">
        <f t="shared" si="203"/>
        <v/>
      </c>
    </row>
    <row r="2146" spans="1:16" x14ac:dyDescent="0.25">
      <c r="A2146">
        <v>82</v>
      </c>
      <c r="B2146">
        <v>114</v>
      </c>
      <c r="C2146" t="s">
        <v>2240</v>
      </c>
      <c r="D2146">
        <v>0</v>
      </c>
      <c r="E2146">
        <v>37</v>
      </c>
      <c r="F2146" t="s">
        <v>43</v>
      </c>
      <c r="G2146">
        <v>3</v>
      </c>
      <c r="H2146" t="s">
        <v>36</v>
      </c>
      <c r="I2146">
        <v>100</v>
      </c>
      <c r="K2146">
        <f t="shared" si="198"/>
        <v>196</v>
      </c>
      <c r="L2146" t="str">
        <f t="shared" si="199"/>
        <v>PB-196</v>
      </c>
      <c r="M2146">
        <f t="shared" si="200"/>
        <v>2220</v>
      </c>
      <c r="N2146">
        <f t="shared" si="201"/>
        <v>3.1222845971168707E-4</v>
      </c>
      <c r="O2146" t="str">
        <f t="shared" si="202"/>
        <v>PB-1962220</v>
      </c>
      <c r="P2146" t="str">
        <f t="shared" si="203"/>
        <v/>
      </c>
    </row>
    <row r="2147" spans="1:16" x14ac:dyDescent="0.25">
      <c r="A2147">
        <v>82</v>
      </c>
      <c r="B2147">
        <v>115</v>
      </c>
      <c r="C2147" t="s">
        <v>2241</v>
      </c>
      <c r="D2147">
        <v>0</v>
      </c>
      <c r="E2147">
        <v>8.1</v>
      </c>
      <c r="F2147" t="s">
        <v>43</v>
      </c>
      <c r="G2147">
        <v>1.9</v>
      </c>
      <c r="H2147" t="s">
        <v>36</v>
      </c>
      <c r="I2147">
        <v>100</v>
      </c>
      <c r="K2147">
        <f t="shared" si="198"/>
        <v>197</v>
      </c>
      <c r="L2147" t="str">
        <f t="shared" si="199"/>
        <v>PB-197</v>
      </c>
      <c r="M2147">
        <f t="shared" si="200"/>
        <v>486</v>
      </c>
      <c r="N2147">
        <f t="shared" si="201"/>
        <v>1.4262287665842495E-3</v>
      </c>
      <c r="O2147" t="str">
        <f t="shared" si="202"/>
        <v>PB-197486</v>
      </c>
      <c r="P2147" t="str">
        <f t="shared" si="203"/>
        <v/>
      </c>
    </row>
    <row r="2148" spans="1:16" x14ac:dyDescent="0.25">
      <c r="A2148">
        <v>82</v>
      </c>
      <c r="B2148">
        <v>115</v>
      </c>
      <c r="C2148" t="s">
        <v>2241</v>
      </c>
      <c r="D2148">
        <v>0.31930999999999998</v>
      </c>
      <c r="E2148">
        <v>43.3</v>
      </c>
      <c r="F2148" t="s">
        <v>43</v>
      </c>
      <c r="G2148">
        <v>0.9</v>
      </c>
      <c r="H2148" t="s">
        <v>77</v>
      </c>
      <c r="I2148">
        <v>19</v>
      </c>
      <c r="J2148">
        <v>2</v>
      </c>
      <c r="K2148">
        <f t="shared" si="198"/>
        <v>197</v>
      </c>
      <c r="L2148" t="str">
        <f t="shared" si="199"/>
        <v>PB-197M</v>
      </c>
      <c r="M2148">
        <f t="shared" si="200"/>
        <v>2598</v>
      </c>
      <c r="N2148">
        <f t="shared" si="201"/>
        <v>2.6680030044647627E-4</v>
      </c>
      <c r="O2148" t="str">
        <f t="shared" si="202"/>
        <v>PB-197M2598</v>
      </c>
      <c r="P2148" t="str">
        <f t="shared" si="203"/>
        <v/>
      </c>
    </row>
    <row r="2149" spans="1:16" x14ac:dyDescent="0.25">
      <c r="A2149">
        <v>82</v>
      </c>
      <c r="B2149">
        <v>116</v>
      </c>
      <c r="C2149" t="s">
        <v>2234</v>
      </c>
      <c r="D2149">
        <v>0</v>
      </c>
      <c r="E2149">
        <v>2.4</v>
      </c>
      <c r="F2149" t="s">
        <v>109</v>
      </c>
      <c r="G2149">
        <v>0.1</v>
      </c>
      <c r="H2149" t="s">
        <v>36</v>
      </c>
      <c r="I2149">
        <v>100</v>
      </c>
      <c r="K2149">
        <f t="shared" si="198"/>
        <v>198</v>
      </c>
      <c r="L2149" t="str">
        <f t="shared" si="199"/>
        <v>PB-198</v>
      </c>
      <c r="M2149">
        <f t="shared" si="200"/>
        <v>8640</v>
      </c>
      <c r="N2149">
        <f t="shared" si="201"/>
        <v>8.0225368120364038E-5</v>
      </c>
      <c r="O2149" t="str">
        <f t="shared" si="202"/>
        <v>PB-1988640</v>
      </c>
      <c r="P2149" t="str">
        <f t="shared" si="203"/>
        <v/>
      </c>
    </row>
    <row r="2150" spans="1:16" x14ac:dyDescent="0.25">
      <c r="A2150">
        <v>82</v>
      </c>
      <c r="B2150">
        <v>117</v>
      </c>
      <c r="C2150" t="s">
        <v>2235</v>
      </c>
      <c r="D2150">
        <v>0</v>
      </c>
      <c r="E2150">
        <v>90</v>
      </c>
      <c r="F2150" t="s">
        <v>43</v>
      </c>
      <c r="G2150">
        <v>10</v>
      </c>
      <c r="H2150" t="s">
        <v>36</v>
      </c>
      <c r="I2150">
        <v>100</v>
      </c>
      <c r="K2150">
        <f t="shared" si="198"/>
        <v>199</v>
      </c>
      <c r="L2150" t="str">
        <f t="shared" si="199"/>
        <v>PB-199</v>
      </c>
      <c r="M2150">
        <f t="shared" si="200"/>
        <v>5400</v>
      </c>
      <c r="N2150">
        <f t="shared" si="201"/>
        <v>1.2836058899258246E-4</v>
      </c>
      <c r="O2150" t="str">
        <f t="shared" si="202"/>
        <v>PB-1995400</v>
      </c>
      <c r="P2150" t="str">
        <f t="shared" si="203"/>
        <v/>
      </c>
    </row>
    <row r="2151" spans="1:16" x14ac:dyDescent="0.25">
      <c r="A2151">
        <v>82</v>
      </c>
      <c r="B2151">
        <v>117</v>
      </c>
      <c r="C2151" t="s">
        <v>2235</v>
      </c>
      <c r="D2151">
        <v>0.42899999999999999</v>
      </c>
      <c r="E2151">
        <v>12.2</v>
      </c>
      <c r="F2151" t="s">
        <v>43</v>
      </c>
      <c r="G2151">
        <v>0.3</v>
      </c>
      <c r="H2151" t="s">
        <v>77</v>
      </c>
      <c r="I2151">
        <v>93</v>
      </c>
      <c r="K2151">
        <f t="shared" si="198"/>
        <v>199</v>
      </c>
      <c r="L2151" t="str">
        <f t="shared" si="199"/>
        <v>PB-199M</v>
      </c>
      <c r="M2151">
        <f t="shared" si="200"/>
        <v>732</v>
      </c>
      <c r="N2151">
        <f t="shared" si="201"/>
        <v>9.4692237781413295E-4</v>
      </c>
      <c r="O2151" t="str">
        <f t="shared" si="202"/>
        <v>PB-199M732</v>
      </c>
      <c r="P2151" t="str">
        <f t="shared" si="203"/>
        <v/>
      </c>
    </row>
    <row r="2152" spans="1:16" x14ac:dyDescent="0.25">
      <c r="A2152">
        <v>82</v>
      </c>
      <c r="B2152">
        <v>118</v>
      </c>
      <c r="C2152" t="s">
        <v>2236</v>
      </c>
      <c r="D2152">
        <v>0</v>
      </c>
      <c r="E2152">
        <v>21.5</v>
      </c>
      <c r="F2152" t="s">
        <v>109</v>
      </c>
      <c r="G2152">
        <v>0.4</v>
      </c>
      <c r="H2152" t="s">
        <v>26</v>
      </c>
      <c r="I2152">
        <v>100</v>
      </c>
      <c r="K2152">
        <f t="shared" si="198"/>
        <v>200</v>
      </c>
      <c r="L2152" t="str">
        <f t="shared" si="199"/>
        <v>PB-200</v>
      </c>
      <c r="M2152">
        <f t="shared" si="200"/>
        <v>77400</v>
      </c>
      <c r="N2152">
        <f t="shared" si="201"/>
        <v>8.9553899297150559E-6</v>
      </c>
      <c r="O2152" t="str">
        <f t="shared" si="202"/>
        <v>PB-20077400</v>
      </c>
      <c r="P2152" t="str">
        <f t="shared" si="203"/>
        <v/>
      </c>
    </row>
    <row r="2153" spans="1:16" x14ac:dyDescent="0.25">
      <c r="A2153">
        <v>82</v>
      </c>
      <c r="B2153">
        <v>119</v>
      </c>
      <c r="C2153" t="s">
        <v>2237</v>
      </c>
      <c r="D2153">
        <v>0</v>
      </c>
      <c r="E2153">
        <v>9.33</v>
      </c>
      <c r="F2153" t="s">
        <v>109</v>
      </c>
      <c r="G2153">
        <v>0.03</v>
      </c>
      <c r="H2153" t="s">
        <v>36</v>
      </c>
      <c r="I2153">
        <v>100</v>
      </c>
      <c r="K2153">
        <f t="shared" si="198"/>
        <v>201</v>
      </c>
      <c r="L2153" t="str">
        <f t="shared" si="199"/>
        <v>PB-201</v>
      </c>
      <c r="M2153">
        <f t="shared" si="200"/>
        <v>33588</v>
      </c>
      <c r="N2153">
        <f t="shared" si="201"/>
        <v>2.0636750641894285E-5</v>
      </c>
      <c r="O2153" t="str">
        <f t="shared" si="202"/>
        <v>PB-20133588</v>
      </c>
      <c r="P2153" t="str">
        <f t="shared" si="203"/>
        <v/>
      </c>
    </row>
    <row r="2154" spans="1:16" x14ac:dyDescent="0.25">
      <c r="A2154">
        <v>82</v>
      </c>
      <c r="B2154">
        <v>119</v>
      </c>
      <c r="C2154" t="s">
        <v>2237</v>
      </c>
      <c r="D2154">
        <v>0.62909999999999999</v>
      </c>
      <c r="E2154">
        <v>60.8</v>
      </c>
      <c r="F2154" t="s">
        <v>11</v>
      </c>
      <c r="G2154">
        <v>1.8</v>
      </c>
      <c r="H2154" t="s">
        <v>77</v>
      </c>
      <c r="I2154">
        <v>100</v>
      </c>
      <c r="K2154">
        <f t="shared" si="198"/>
        <v>201</v>
      </c>
      <c r="L2154" t="str">
        <f t="shared" si="199"/>
        <v>PB-201M</v>
      </c>
      <c r="M2154">
        <f t="shared" si="200"/>
        <v>60.8</v>
      </c>
      <c r="N2154">
        <f t="shared" si="201"/>
        <v>1.1400447048683312E-2</v>
      </c>
      <c r="O2154" t="str">
        <f t="shared" si="202"/>
        <v>PB-201M60.8</v>
      </c>
      <c r="P2154" t="str">
        <f t="shared" si="203"/>
        <v/>
      </c>
    </row>
    <row r="2155" spans="1:16" x14ac:dyDescent="0.25">
      <c r="A2155">
        <v>82</v>
      </c>
      <c r="B2155">
        <v>120</v>
      </c>
      <c r="C2155" t="s">
        <v>2242</v>
      </c>
      <c r="D2155">
        <v>0</v>
      </c>
      <c r="E2155" s="1">
        <v>52500</v>
      </c>
      <c r="F2155" t="s">
        <v>14</v>
      </c>
      <c r="G2155" s="1">
        <v>2800</v>
      </c>
      <c r="H2155" t="s">
        <v>26</v>
      </c>
      <c r="I2155">
        <v>100</v>
      </c>
      <c r="K2155">
        <f t="shared" si="198"/>
        <v>202</v>
      </c>
      <c r="L2155" t="str">
        <f t="shared" si="199"/>
        <v>PB-202</v>
      </c>
      <c r="M2155">
        <f t="shared" si="200"/>
        <v>1656774000000</v>
      </c>
      <c r="N2155">
        <f t="shared" si="201"/>
        <v>4.183715947739072E-13</v>
      </c>
      <c r="O2155" t="str">
        <f t="shared" si="202"/>
        <v>PB-2021656774000000</v>
      </c>
      <c r="P2155" t="str">
        <f t="shared" si="203"/>
        <v/>
      </c>
    </row>
    <row r="2156" spans="1:16" x14ac:dyDescent="0.25">
      <c r="A2156">
        <v>82</v>
      </c>
      <c r="B2156">
        <v>120</v>
      </c>
      <c r="C2156" t="s">
        <v>2242</v>
      </c>
      <c r="D2156">
        <v>2.1698499999999998</v>
      </c>
      <c r="E2156">
        <v>3.54</v>
      </c>
      <c r="F2156" t="s">
        <v>109</v>
      </c>
      <c r="G2156">
        <v>0.02</v>
      </c>
      <c r="H2156" t="s">
        <v>77</v>
      </c>
      <c r="I2156">
        <v>90.5</v>
      </c>
      <c r="J2156">
        <v>0.5</v>
      </c>
      <c r="K2156">
        <f t="shared" si="198"/>
        <v>202</v>
      </c>
      <c r="L2156" t="str">
        <f t="shared" si="199"/>
        <v>PB-202M</v>
      </c>
      <c r="M2156">
        <f t="shared" si="200"/>
        <v>12744</v>
      </c>
      <c r="N2156">
        <f t="shared" si="201"/>
        <v>5.4390080081602739E-5</v>
      </c>
      <c r="O2156" t="str">
        <f t="shared" si="202"/>
        <v>PB-202M12744</v>
      </c>
      <c r="P2156" t="str">
        <f t="shared" si="203"/>
        <v/>
      </c>
    </row>
    <row r="2157" spans="1:16" x14ac:dyDescent="0.25">
      <c r="A2157">
        <v>82</v>
      </c>
      <c r="B2157">
        <v>121</v>
      </c>
      <c r="C2157" t="s">
        <v>2243</v>
      </c>
      <c r="D2157">
        <v>0</v>
      </c>
      <c r="E2157">
        <v>51.93</v>
      </c>
      <c r="F2157" t="s">
        <v>109</v>
      </c>
      <c r="G2157">
        <v>0.02</v>
      </c>
      <c r="H2157" t="s">
        <v>26</v>
      </c>
      <c r="I2157">
        <v>100</v>
      </c>
      <c r="K2157">
        <f t="shared" si="198"/>
        <v>203</v>
      </c>
      <c r="L2157" t="str">
        <f t="shared" si="199"/>
        <v>PB-203</v>
      </c>
      <c r="M2157">
        <f t="shared" si="200"/>
        <v>186948</v>
      </c>
      <c r="N2157">
        <f t="shared" si="201"/>
        <v>3.7077004330613073E-6</v>
      </c>
      <c r="O2157" t="str">
        <f t="shared" si="202"/>
        <v>PB-203186948</v>
      </c>
      <c r="P2157" t="str">
        <f t="shared" si="203"/>
        <v/>
      </c>
    </row>
    <row r="2158" spans="1:16" x14ac:dyDescent="0.25">
      <c r="A2158">
        <v>82</v>
      </c>
      <c r="B2158">
        <v>121</v>
      </c>
      <c r="C2158" t="s">
        <v>2243</v>
      </c>
      <c r="D2158">
        <v>0.82520000000000004</v>
      </c>
      <c r="E2158">
        <v>6.21</v>
      </c>
      <c r="F2158" t="s">
        <v>11</v>
      </c>
      <c r="G2158">
        <v>0.11</v>
      </c>
      <c r="H2158" t="s">
        <v>77</v>
      </c>
      <c r="I2158">
        <v>100</v>
      </c>
      <c r="K2158">
        <f t="shared" si="198"/>
        <v>203</v>
      </c>
      <c r="L2158" t="str">
        <f t="shared" si="199"/>
        <v>PB-203M</v>
      </c>
      <c r="M2158">
        <f t="shared" si="200"/>
        <v>6.21</v>
      </c>
      <c r="N2158">
        <f t="shared" si="201"/>
        <v>0.11161790347181083</v>
      </c>
      <c r="O2158" t="str">
        <f t="shared" si="202"/>
        <v>PB-203M6.21</v>
      </c>
      <c r="P2158" t="str">
        <f t="shared" si="203"/>
        <v/>
      </c>
    </row>
    <row r="2159" spans="1:16" x14ac:dyDescent="0.25">
      <c r="A2159">
        <v>82</v>
      </c>
      <c r="B2159">
        <v>121</v>
      </c>
      <c r="C2159" t="s">
        <v>2243</v>
      </c>
      <c r="D2159">
        <v>2.94911999999999</v>
      </c>
      <c r="E2159">
        <v>480</v>
      </c>
      <c r="F2159" t="s">
        <v>17</v>
      </c>
      <c r="G2159">
        <v>7</v>
      </c>
      <c r="H2159" t="s">
        <v>77</v>
      </c>
      <c r="I2159">
        <v>100</v>
      </c>
      <c r="K2159">
        <f t="shared" si="198"/>
        <v>203</v>
      </c>
      <c r="L2159" t="str">
        <f t="shared" si="199"/>
        <v>PB-203M</v>
      </c>
      <c r="M2159">
        <f t="shared" si="200"/>
        <v>0.48</v>
      </c>
      <c r="N2159">
        <f t="shared" si="201"/>
        <v>1.4440566261665528</v>
      </c>
      <c r="O2159" t="str">
        <f t="shared" si="202"/>
        <v>PB-203M0.48</v>
      </c>
      <c r="P2159" t="str">
        <f t="shared" si="203"/>
        <v/>
      </c>
    </row>
    <row r="2160" spans="1:16" x14ac:dyDescent="0.25">
      <c r="A2160">
        <v>82</v>
      </c>
      <c r="B2160">
        <v>122</v>
      </c>
      <c r="C2160" t="s">
        <v>2244</v>
      </c>
      <c r="D2160">
        <v>2.18588</v>
      </c>
      <c r="E2160">
        <v>66.900000000000006</v>
      </c>
      <c r="F2160" t="s">
        <v>43</v>
      </c>
      <c r="G2160">
        <v>0.1</v>
      </c>
      <c r="H2160" t="s">
        <v>77</v>
      </c>
      <c r="I2160">
        <v>100</v>
      </c>
      <c r="K2160">
        <f t="shared" si="198"/>
        <v>204</v>
      </c>
      <c r="L2160" t="str">
        <f t="shared" si="199"/>
        <v>PB-204M</v>
      </c>
      <c r="M2160">
        <f t="shared" si="200"/>
        <v>4014.0000000000005</v>
      </c>
      <c r="N2160">
        <f t="shared" si="201"/>
        <v>1.7268240671647862E-4</v>
      </c>
      <c r="O2160" t="str">
        <f t="shared" si="202"/>
        <v>PB-204M4014</v>
      </c>
      <c r="P2160" t="str">
        <f t="shared" si="203"/>
        <v/>
      </c>
    </row>
    <row r="2161" spans="1:16" x14ac:dyDescent="0.25">
      <c r="A2161">
        <v>82</v>
      </c>
      <c r="B2161">
        <v>123</v>
      </c>
      <c r="C2161" t="s">
        <v>2263</v>
      </c>
      <c r="D2161">
        <v>0</v>
      </c>
      <c r="E2161" s="1">
        <v>17000000</v>
      </c>
      <c r="F2161" t="s">
        <v>14</v>
      </c>
      <c r="G2161" s="1">
        <v>900000</v>
      </c>
      <c r="H2161" t="s">
        <v>26</v>
      </c>
      <c r="I2161">
        <v>100</v>
      </c>
      <c r="K2161">
        <f t="shared" si="198"/>
        <v>205</v>
      </c>
      <c r="L2161" t="str">
        <f t="shared" si="199"/>
        <v>PB-205</v>
      </c>
      <c r="M2161">
        <f t="shared" si="200"/>
        <v>536479200000000</v>
      </c>
      <c r="N2161">
        <f t="shared" si="201"/>
        <v>1.2920299250370662E-15</v>
      </c>
      <c r="O2161" t="str">
        <f t="shared" si="202"/>
        <v>PB-205536479200000000</v>
      </c>
      <c r="P2161" t="str">
        <f t="shared" si="203"/>
        <v/>
      </c>
    </row>
    <row r="2162" spans="1:16" x14ac:dyDescent="0.25">
      <c r="A2162">
        <v>82</v>
      </c>
      <c r="B2162">
        <v>125</v>
      </c>
      <c r="C2162" t="s">
        <v>2264</v>
      </c>
      <c r="D2162">
        <v>1.633356</v>
      </c>
      <c r="E2162">
        <v>0.80600000000000005</v>
      </c>
      <c r="F2162" t="s">
        <v>11</v>
      </c>
      <c r="G2162">
        <v>5.0000000000000001E-3</v>
      </c>
      <c r="H2162" t="s">
        <v>77</v>
      </c>
      <c r="I2162">
        <v>100</v>
      </c>
      <c r="K2162">
        <f t="shared" si="198"/>
        <v>207</v>
      </c>
      <c r="L2162" t="str">
        <f t="shared" si="199"/>
        <v>PB-207M</v>
      </c>
      <c r="M2162">
        <f t="shared" si="200"/>
        <v>0.80600000000000005</v>
      </c>
      <c r="N2162">
        <f t="shared" si="201"/>
        <v>0.85998409498752515</v>
      </c>
      <c r="O2162" t="str">
        <f t="shared" si="202"/>
        <v>PB-207M0.806</v>
      </c>
      <c r="P2162" t="str">
        <f t="shared" si="203"/>
        <v/>
      </c>
    </row>
    <row r="2163" spans="1:16" x14ac:dyDescent="0.25">
      <c r="A2163">
        <v>82</v>
      </c>
      <c r="B2163">
        <v>127</v>
      </c>
      <c r="C2163" t="s">
        <v>2260</v>
      </c>
      <c r="D2163">
        <v>0</v>
      </c>
      <c r="E2163">
        <v>3.2349999999999999</v>
      </c>
      <c r="F2163" t="s">
        <v>109</v>
      </c>
      <c r="G2163">
        <v>5.0000000000000001E-3</v>
      </c>
      <c r="H2163" t="s">
        <v>12</v>
      </c>
      <c r="I2163">
        <v>100</v>
      </c>
      <c r="K2163">
        <f t="shared" si="198"/>
        <v>209</v>
      </c>
      <c r="L2163" t="str">
        <f t="shared" si="199"/>
        <v>PB-209</v>
      </c>
      <c r="M2163">
        <f t="shared" si="200"/>
        <v>11646</v>
      </c>
      <c r="N2163">
        <f t="shared" si="201"/>
        <v>5.9518047446328809E-5</v>
      </c>
      <c r="O2163" t="str">
        <f t="shared" si="202"/>
        <v>PB-20911646</v>
      </c>
      <c r="P2163" t="str">
        <f t="shared" si="203"/>
        <v/>
      </c>
    </row>
    <row r="2164" spans="1:16" x14ac:dyDescent="0.25">
      <c r="A2164">
        <v>82</v>
      </c>
      <c r="B2164">
        <v>128</v>
      </c>
      <c r="C2164" t="s">
        <v>2261</v>
      </c>
      <c r="D2164">
        <v>0</v>
      </c>
      <c r="E2164">
        <v>22.2</v>
      </c>
      <c r="F2164" t="s">
        <v>14</v>
      </c>
      <c r="G2164">
        <v>0.17</v>
      </c>
      <c r="H2164" t="s">
        <v>12</v>
      </c>
      <c r="I2164">
        <v>100</v>
      </c>
      <c r="K2164">
        <f t="shared" si="198"/>
        <v>210</v>
      </c>
      <c r="L2164" t="str">
        <f t="shared" si="199"/>
        <v>PB-210</v>
      </c>
      <c r="M2164">
        <f t="shared" si="200"/>
        <v>700578720</v>
      </c>
      <c r="N2164">
        <f t="shared" si="201"/>
        <v>9.8939228493829396E-10</v>
      </c>
      <c r="O2164" t="str">
        <f t="shared" si="202"/>
        <v>PB-210700578720</v>
      </c>
      <c r="P2164" t="str">
        <f t="shared" si="203"/>
        <v/>
      </c>
    </row>
    <row r="2165" spans="1:16" x14ac:dyDescent="0.25">
      <c r="A2165">
        <v>82</v>
      </c>
      <c r="B2165">
        <v>129</v>
      </c>
      <c r="C2165" t="s">
        <v>2262</v>
      </c>
      <c r="D2165">
        <v>0</v>
      </c>
      <c r="E2165">
        <v>36.164999999999999</v>
      </c>
      <c r="F2165" t="s">
        <v>43</v>
      </c>
      <c r="G2165">
        <f>0.001-0.001</f>
        <v>0</v>
      </c>
      <c r="H2165" t="s">
        <v>12</v>
      </c>
      <c r="I2165">
        <v>100</v>
      </c>
      <c r="K2165">
        <f t="shared" si="198"/>
        <v>211</v>
      </c>
      <c r="L2165" t="str">
        <f t="shared" si="199"/>
        <v>PB-211</v>
      </c>
      <c r="M2165">
        <f t="shared" si="200"/>
        <v>2169.9</v>
      </c>
      <c r="N2165">
        <f t="shared" si="201"/>
        <v>3.1943738446930513E-4</v>
      </c>
      <c r="O2165" t="str">
        <f t="shared" si="202"/>
        <v>PB-2112169.9</v>
      </c>
      <c r="P2165" t="str">
        <f t="shared" si="203"/>
        <v/>
      </c>
    </row>
    <row r="2166" spans="1:16" x14ac:dyDescent="0.25">
      <c r="A2166">
        <v>82</v>
      </c>
      <c r="B2166">
        <v>130</v>
      </c>
      <c r="C2166" t="s">
        <v>2265</v>
      </c>
      <c r="D2166">
        <v>0</v>
      </c>
      <c r="E2166">
        <v>10.628</v>
      </c>
      <c r="F2166" t="s">
        <v>109</v>
      </c>
      <c r="G2166">
        <v>6.0000000000000001E-3</v>
      </c>
      <c r="H2166" t="s">
        <v>12</v>
      </c>
      <c r="I2166">
        <v>100</v>
      </c>
      <c r="K2166">
        <f t="shared" si="198"/>
        <v>212</v>
      </c>
      <c r="L2166" t="str">
        <f t="shared" si="199"/>
        <v>PB-212</v>
      </c>
      <c r="M2166">
        <f t="shared" si="200"/>
        <v>38260.800000000003</v>
      </c>
      <c r="N2166">
        <f t="shared" si="201"/>
        <v>1.8116379703507122E-5</v>
      </c>
      <c r="O2166" t="str">
        <f t="shared" si="202"/>
        <v>PB-21238260.8</v>
      </c>
      <c r="P2166" t="str">
        <f t="shared" si="203"/>
        <v/>
      </c>
    </row>
    <row r="2167" spans="1:16" x14ac:dyDescent="0.25">
      <c r="A2167">
        <v>82</v>
      </c>
      <c r="B2167">
        <v>131</v>
      </c>
      <c r="C2167" t="s">
        <v>2266</v>
      </c>
      <c r="D2167">
        <v>0</v>
      </c>
      <c r="E2167">
        <v>10.199999999999999</v>
      </c>
      <c r="F2167" t="s">
        <v>43</v>
      </c>
      <c r="G2167">
        <v>0.3</v>
      </c>
      <c r="H2167" t="s">
        <v>12</v>
      </c>
      <c r="I2167">
        <v>100</v>
      </c>
      <c r="K2167">
        <f t="shared" si="198"/>
        <v>213</v>
      </c>
      <c r="L2167" t="str">
        <f t="shared" si="199"/>
        <v>PB-213</v>
      </c>
      <c r="M2167">
        <f t="shared" si="200"/>
        <v>612</v>
      </c>
      <c r="N2167">
        <f t="shared" si="201"/>
        <v>1.1325934322874924E-3</v>
      </c>
      <c r="O2167" t="str">
        <f t="shared" si="202"/>
        <v>PB-213612</v>
      </c>
      <c r="P2167" t="str">
        <f t="shared" si="203"/>
        <v/>
      </c>
    </row>
    <row r="2168" spans="1:16" x14ac:dyDescent="0.25">
      <c r="A2168">
        <v>82</v>
      </c>
      <c r="B2168">
        <v>132</v>
      </c>
      <c r="C2168" t="s">
        <v>2267</v>
      </c>
      <c r="D2168">
        <v>0</v>
      </c>
      <c r="E2168">
        <v>27.06</v>
      </c>
      <c r="F2168" t="s">
        <v>43</v>
      </c>
      <c r="G2168">
        <v>7.0000000000000007E-2</v>
      </c>
      <c r="H2168" t="s">
        <v>12</v>
      </c>
      <c r="I2168">
        <v>100</v>
      </c>
      <c r="K2168">
        <f t="shared" si="198"/>
        <v>214</v>
      </c>
      <c r="L2168" t="str">
        <f t="shared" si="199"/>
        <v>PB-214</v>
      </c>
      <c r="M2168">
        <f t="shared" si="200"/>
        <v>1623.6</v>
      </c>
      <c r="N2168">
        <f t="shared" si="201"/>
        <v>4.2691991904406584E-4</v>
      </c>
      <c r="O2168" t="str">
        <f t="shared" si="202"/>
        <v>PB-2141623.6</v>
      </c>
      <c r="P2168" t="str">
        <f t="shared" si="203"/>
        <v/>
      </c>
    </row>
    <row r="2169" spans="1:16" x14ac:dyDescent="0.25">
      <c r="A2169">
        <v>82</v>
      </c>
      <c r="B2169">
        <v>133</v>
      </c>
      <c r="C2169" t="s">
        <v>2268</v>
      </c>
      <c r="D2169">
        <v>0</v>
      </c>
      <c r="E2169">
        <v>142</v>
      </c>
      <c r="F2169" t="s">
        <v>11</v>
      </c>
      <c r="G2169">
        <v>12</v>
      </c>
      <c r="H2169" t="s">
        <v>12</v>
      </c>
      <c r="I2169">
        <v>100</v>
      </c>
      <c r="K2169">
        <f t="shared" si="198"/>
        <v>215</v>
      </c>
      <c r="L2169" t="str">
        <f t="shared" si="199"/>
        <v>PB-215</v>
      </c>
      <c r="M2169">
        <f t="shared" si="200"/>
        <v>142</v>
      </c>
      <c r="N2169">
        <f t="shared" si="201"/>
        <v>4.881318172957361E-3</v>
      </c>
      <c r="O2169" t="str">
        <f t="shared" si="202"/>
        <v>PB-215142</v>
      </c>
      <c r="P2169" t="str">
        <f t="shared" si="203"/>
        <v/>
      </c>
    </row>
    <row r="2170" spans="1:16" x14ac:dyDescent="0.25">
      <c r="A2170">
        <v>82</v>
      </c>
      <c r="B2170">
        <v>134</v>
      </c>
      <c r="C2170" t="s">
        <v>2257</v>
      </c>
      <c r="D2170">
        <v>0</v>
      </c>
      <c r="E2170">
        <v>99.4</v>
      </c>
      <c r="F2170" t="s">
        <v>11</v>
      </c>
      <c r="G2170">
        <v>11.7</v>
      </c>
      <c r="H2170" t="s">
        <v>12</v>
      </c>
      <c r="I2170">
        <v>100</v>
      </c>
      <c r="K2170">
        <f t="shared" si="198"/>
        <v>216</v>
      </c>
      <c r="L2170" t="str">
        <f t="shared" si="199"/>
        <v>PB-216</v>
      </c>
      <c r="M2170">
        <f t="shared" si="200"/>
        <v>99.4</v>
      </c>
      <c r="N2170">
        <f t="shared" si="201"/>
        <v>6.9733116756533729E-3</v>
      </c>
      <c r="O2170" t="str">
        <f t="shared" si="202"/>
        <v>PB-21699.4</v>
      </c>
      <c r="P2170" t="str">
        <f t="shared" si="203"/>
        <v/>
      </c>
    </row>
    <row r="2171" spans="1:16" x14ac:dyDescent="0.25">
      <c r="A2171">
        <v>82</v>
      </c>
      <c r="B2171">
        <v>135</v>
      </c>
      <c r="C2171" t="s">
        <v>2258</v>
      </c>
      <c r="D2171">
        <v>0</v>
      </c>
      <c r="E2171">
        <v>19.899999999999999</v>
      </c>
      <c r="F2171" t="s">
        <v>11</v>
      </c>
      <c r="G2171">
        <v>5.3</v>
      </c>
      <c r="H2171" t="s">
        <v>12</v>
      </c>
      <c r="I2171">
        <v>100</v>
      </c>
      <c r="K2171">
        <f t="shared" si="198"/>
        <v>217</v>
      </c>
      <c r="L2171" t="str">
        <f t="shared" si="199"/>
        <v>PB-217</v>
      </c>
      <c r="M2171">
        <f t="shared" si="200"/>
        <v>19.899999999999999</v>
      </c>
      <c r="N2171">
        <f t="shared" si="201"/>
        <v>3.4831516611052528E-2</v>
      </c>
      <c r="O2171" t="str">
        <f t="shared" si="202"/>
        <v>PB-21719.9</v>
      </c>
      <c r="P2171" t="str">
        <f t="shared" si="203"/>
        <v/>
      </c>
    </row>
    <row r="2172" spans="1:16" x14ac:dyDescent="0.25">
      <c r="A2172">
        <v>82</v>
      </c>
      <c r="B2172">
        <v>136</v>
      </c>
      <c r="C2172" t="s">
        <v>2259</v>
      </c>
      <c r="D2172">
        <v>0</v>
      </c>
      <c r="E2172">
        <v>15</v>
      </c>
      <c r="F2172" t="s">
        <v>11</v>
      </c>
      <c r="G2172">
        <v>7</v>
      </c>
      <c r="H2172" t="s">
        <v>12</v>
      </c>
      <c r="I2172">
        <v>100</v>
      </c>
      <c r="K2172">
        <f t="shared" si="198"/>
        <v>218</v>
      </c>
      <c r="L2172" t="str">
        <f t="shared" si="199"/>
        <v>PB-218</v>
      </c>
      <c r="M2172">
        <f t="shared" si="200"/>
        <v>15</v>
      </c>
      <c r="N2172">
        <f t="shared" si="201"/>
        <v>4.6209812037329684E-2</v>
      </c>
      <c r="O2172" t="str">
        <f t="shared" si="202"/>
        <v>PB-21815</v>
      </c>
      <c r="P2172" t="str">
        <f t="shared" si="203"/>
        <v/>
      </c>
    </row>
    <row r="2173" spans="1:16" x14ac:dyDescent="0.25">
      <c r="A2173">
        <v>46</v>
      </c>
      <c r="B2173">
        <v>54</v>
      </c>
      <c r="C2173" t="s">
        <v>992</v>
      </c>
      <c r="D2173">
        <v>0</v>
      </c>
      <c r="E2173">
        <v>3.63</v>
      </c>
      <c r="F2173" t="s">
        <v>25</v>
      </c>
      <c r="G2173">
        <v>0.09</v>
      </c>
      <c r="H2173" t="s">
        <v>26</v>
      </c>
      <c r="I2173">
        <v>100</v>
      </c>
      <c r="K2173">
        <f t="shared" si="198"/>
        <v>100</v>
      </c>
      <c r="L2173" t="str">
        <f t="shared" si="199"/>
        <v>PD-100</v>
      </c>
      <c r="M2173">
        <f t="shared" si="200"/>
        <v>313632</v>
      </c>
      <c r="N2173">
        <f t="shared" si="201"/>
        <v>2.2100652374755931E-6</v>
      </c>
      <c r="O2173" t="str">
        <f t="shared" si="202"/>
        <v>PD-100313632</v>
      </c>
      <c r="P2173" t="str">
        <f t="shared" si="203"/>
        <v/>
      </c>
    </row>
    <row r="2174" spans="1:16" x14ac:dyDescent="0.25">
      <c r="A2174">
        <v>46</v>
      </c>
      <c r="B2174">
        <v>55</v>
      </c>
      <c r="C2174" t="s">
        <v>994</v>
      </c>
      <c r="D2174">
        <v>0</v>
      </c>
      <c r="E2174">
        <v>8.4700000000000006</v>
      </c>
      <c r="F2174" t="s">
        <v>109</v>
      </c>
      <c r="G2174">
        <v>0.06</v>
      </c>
      <c r="H2174" t="s">
        <v>36</v>
      </c>
      <c r="I2174">
        <v>100</v>
      </c>
      <c r="K2174">
        <f t="shared" si="198"/>
        <v>101</v>
      </c>
      <c r="L2174" t="str">
        <f t="shared" si="199"/>
        <v>PD-101</v>
      </c>
      <c r="M2174">
        <f t="shared" si="200"/>
        <v>30492.000000000004</v>
      </c>
      <c r="N2174">
        <f t="shared" si="201"/>
        <v>2.2732099585463243E-5</v>
      </c>
      <c r="O2174" t="str">
        <f t="shared" si="202"/>
        <v>PD-10130492</v>
      </c>
      <c r="P2174" t="str">
        <f t="shared" si="203"/>
        <v/>
      </c>
    </row>
    <row r="2175" spans="1:16" x14ac:dyDescent="0.25">
      <c r="A2175">
        <v>46</v>
      </c>
      <c r="B2175">
        <v>57</v>
      </c>
      <c r="C2175" t="s">
        <v>991</v>
      </c>
      <c r="D2175">
        <v>0</v>
      </c>
      <c r="E2175">
        <v>17</v>
      </c>
      <c r="F2175" t="s">
        <v>25</v>
      </c>
      <c r="G2175">
        <v>3.3000000000000002E-2</v>
      </c>
      <c r="H2175" t="s">
        <v>26</v>
      </c>
      <c r="I2175">
        <v>100</v>
      </c>
      <c r="K2175">
        <f t="shared" si="198"/>
        <v>103</v>
      </c>
      <c r="L2175" t="str">
        <f t="shared" si="199"/>
        <v>PD-103</v>
      </c>
      <c r="M2175">
        <f t="shared" si="200"/>
        <v>1468800</v>
      </c>
      <c r="N2175">
        <f t="shared" si="201"/>
        <v>4.7191393011978847E-7</v>
      </c>
      <c r="O2175" t="str">
        <f t="shared" si="202"/>
        <v>PD-1031468800</v>
      </c>
      <c r="P2175" t="str">
        <f t="shared" si="203"/>
        <v/>
      </c>
    </row>
    <row r="2176" spans="1:16" x14ac:dyDescent="0.25">
      <c r="A2176">
        <v>46</v>
      </c>
      <c r="B2176">
        <v>61</v>
      </c>
      <c r="C2176" t="s">
        <v>981</v>
      </c>
      <c r="D2176">
        <v>0</v>
      </c>
      <c r="E2176" s="1">
        <v>6500000</v>
      </c>
      <c r="F2176" t="s">
        <v>14</v>
      </c>
      <c r="G2176" s="1">
        <v>300000</v>
      </c>
      <c r="H2176" t="s">
        <v>12</v>
      </c>
      <c r="I2176">
        <v>100</v>
      </c>
      <c r="K2176">
        <f t="shared" si="198"/>
        <v>107</v>
      </c>
      <c r="L2176" t="str">
        <f t="shared" si="199"/>
        <v>PD-107</v>
      </c>
      <c r="M2176">
        <f t="shared" si="200"/>
        <v>205124400000000</v>
      </c>
      <c r="N2176">
        <f t="shared" si="201"/>
        <v>3.3791551885584809E-15</v>
      </c>
      <c r="O2176" t="str">
        <f t="shared" si="202"/>
        <v>PD-107205124400000000</v>
      </c>
      <c r="P2176" t="str">
        <f t="shared" si="203"/>
        <v/>
      </c>
    </row>
    <row r="2177" spans="1:16" x14ac:dyDescent="0.25">
      <c r="A2177">
        <v>46</v>
      </c>
      <c r="B2177">
        <v>61</v>
      </c>
      <c r="C2177" t="s">
        <v>981</v>
      </c>
      <c r="D2177">
        <v>0.21459999999999901</v>
      </c>
      <c r="E2177">
        <v>21.4</v>
      </c>
      <c r="F2177" t="s">
        <v>11</v>
      </c>
      <c r="G2177">
        <v>0.5</v>
      </c>
      <c r="H2177" t="s">
        <v>77</v>
      </c>
      <c r="I2177">
        <v>100</v>
      </c>
      <c r="K2177">
        <f t="shared" si="198"/>
        <v>107</v>
      </c>
      <c r="L2177" t="str">
        <f t="shared" si="199"/>
        <v>PD-107M</v>
      </c>
      <c r="M2177">
        <f t="shared" si="200"/>
        <v>21.4</v>
      </c>
      <c r="N2177">
        <f t="shared" si="201"/>
        <v>3.2390055166352585E-2</v>
      </c>
      <c r="O2177" t="str">
        <f t="shared" si="202"/>
        <v>PD-107M21.4</v>
      </c>
      <c r="P2177" t="str">
        <f t="shared" si="203"/>
        <v/>
      </c>
    </row>
    <row r="2178" spans="1:16" x14ac:dyDescent="0.25">
      <c r="A2178">
        <v>46</v>
      </c>
      <c r="B2178">
        <v>63</v>
      </c>
      <c r="C2178" t="s">
        <v>982</v>
      </c>
      <c r="D2178">
        <v>0</v>
      </c>
      <c r="E2178">
        <v>13.436999999999999</v>
      </c>
      <c r="F2178" t="s">
        <v>109</v>
      </c>
      <c r="G2178">
        <v>1.2999999999999999E-2</v>
      </c>
      <c r="H2178" t="s">
        <v>12</v>
      </c>
      <c r="I2178">
        <v>100</v>
      </c>
      <c r="K2178">
        <f t="shared" ref="K2178:K2241" si="204">A2178+B2178</f>
        <v>109</v>
      </c>
      <c r="L2178" t="str">
        <f t="shared" ref="L2178:L2241" si="205">UPPER(SUBSTITUTE(C2178,K2178,""))&amp;"-"&amp;K2178&amp;IF(H2178="IT","M","")</f>
        <v>PD-109</v>
      </c>
      <c r="M2178">
        <f t="shared" ref="M2178:M2241" si="206">E2178*VLOOKUP(F2178,_TimeConvert,2,FALSE)</f>
        <v>48373.2</v>
      </c>
      <c r="N2178">
        <f t="shared" ref="N2178:N2241" si="207">LN(2)/M2178</f>
        <v>1.4329157065481409E-5</v>
      </c>
      <c r="O2178" t="str">
        <f t="shared" ref="O2178:O2241" si="208">L2178&amp;M2178</f>
        <v>PD-10948373.2</v>
      </c>
      <c r="P2178" t="str">
        <f t="shared" ref="P2178:P2241" si="209">IF(AND(RIGHT(L2179,1)="M",M2178=M2179),"Delete","")</f>
        <v/>
      </c>
    </row>
    <row r="2179" spans="1:16" x14ac:dyDescent="0.25">
      <c r="A2179">
        <v>46</v>
      </c>
      <c r="B2179">
        <v>63</v>
      </c>
      <c r="C2179" t="s">
        <v>982</v>
      </c>
      <c r="D2179">
        <v>0.1889903</v>
      </c>
      <c r="E2179">
        <v>4.694</v>
      </c>
      <c r="F2179" t="s">
        <v>43</v>
      </c>
      <c r="G2179">
        <v>2E-3</v>
      </c>
      <c r="H2179" t="s">
        <v>77</v>
      </c>
      <c r="I2179">
        <v>100</v>
      </c>
      <c r="K2179">
        <f t="shared" si="204"/>
        <v>109</v>
      </c>
      <c r="L2179" t="str">
        <f t="shared" si="205"/>
        <v>PD-109M</v>
      </c>
      <c r="M2179">
        <f t="shared" si="206"/>
        <v>281.64</v>
      </c>
      <c r="N2179">
        <f t="shared" si="207"/>
        <v>2.4611105686690288E-3</v>
      </c>
      <c r="O2179" t="str">
        <f t="shared" si="208"/>
        <v>PD-109M281.64</v>
      </c>
      <c r="P2179" t="str">
        <f t="shared" si="209"/>
        <v/>
      </c>
    </row>
    <row r="2180" spans="1:16" x14ac:dyDescent="0.25">
      <c r="A2180">
        <v>46</v>
      </c>
      <c r="B2180">
        <v>65</v>
      </c>
      <c r="C2180" t="s">
        <v>985</v>
      </c>
      <c r="D2180">
        <v>0</v>
      </c>
      <c r="E2180">
        <v>23.6</v>
      </c>
      <c r="F2180" t="s">
        <v>43</v>
      </c>
      <c r="G2180">
        <v>0.1</v>
      </c>
      <c r="H2180" t="s">
        <v>12</v>
      </c>
      <c r="I2180">
        <v>100</v>
      </c>
      <c r="K2180">
        <f t="shared" si="204"/>
        <v>111</v>
      </c>
      <c r="L2180" t="str">
        <f t="shared" si="205"/>
        <v>PD-111</v>
      </c>
      <c r="M2180">
        <f t="shared" si="206"/>
        <v>1416</v>
      </c>
      <c r="N2180">
        <f t="shared" si="207"/>
        <v>4.8951072073442469E-4</v>
      </c>
      <c r="O2180" t="str">
        <f t="shared" si="208"/>
        <v>PD-1111416</v>
      </c>
      <c r="P2180" t="str">
        <f t="shared" si="209"/>
        <v/>
      </c>
    </row>
    <row r="2181" spans="1:16" x14ac:dyDescent="0.25">
      <c r="A2181">
        <v>46</v>
      </c>
      <c r="B2181">
        <v>65</v>
      </c>
      <c r="C2181" t="s">
        <v>985</v>
      </c>
      <c r="D2181">
        <v>0.17218</v>
      </c>
      <c r="E2181">
        <v>5.5650000000000004</v>
      </c>
      <c r="F2181" t="s">
        <v>109</v>
      </c>
      <c r="G2181">
        <v>1.2E-2</v>
      </c>
      <c r="H2181" t="s">
        <v>77</v>
      </c>
      <c r="I2181">
        <v>76.8</v>
      </c>
      <c r="J2181">
        <v>1</v>
      </c>
      <c r="K2181">
        <f t="shared" si="204"/>
        <v>111</v>
      </c>
      <c r="L2181" t="str">
        <f t="shared" si="205"/>
        <v>PD-111M</v>
      </c>
      <c r="M2181">
        <f t="shared" si="206"/>
        <v>20034</v>
      </c>
      <c r="N2181">
        <f t="shared" si="207"/>
        <v>3.4598541507434626E-5</v>
      </c>
      <c r="O2181" t="str">
        <f t="shared" si="208"/>
        <v>PD-111M20034</v>
      </c>
      <c r="P2181" t="str">
        <f t="shared" si="209"/>
        <v/>
      </c>
    </row>
    <row r="2182" spans="1:16" x14ac:dyDescent="0.25">
      <c r="A2182">
        <v>46</v>
      </c>
      <c r="B2182">
        <v>66</v>
      </c>
      <c r="C2182" t="s">
        <v>987</v>
      </c>
      <c r="D2182">
        <v>0</v>
      </c>
      <c r="E2182">
        <v>21.027000000000001</v>
      </c>
      <c r="F2182" t="s">
        <v>109</v>
      </c>
      <c r="G2182">
        <v>1.9E-2</v>
      </c>
      <c r="H2182" t="s">
        <v>12</v>
      </c>
      <c r="I2182">
        <v>100</v>
      </c>
      <c r="K2182">
        <f t="shared" si="204"/>
        <v>112</v>
      </c>
      <c r="L2182" t="str">
        <f t="shared" si="205"/>
        <v>PD-112</v>
      </c>
      <c r="M2182">
        <f t="shared" si="206"/>
        <v>75697.2</v>
      </c>
      <c r="N2182">
        <f t="shared" si="207"/>
        <v>9.1568404189315499E-6</v>
      </c>
      <c r="O2182" t="str">
        <f t="shared" si="208"/>
        <v>PD-11275697.2</v>
      </c>
      <c r="P2182" t="str">
        <f t="shared" si="209"/>
        <v/>
      </c>
    </row>
    <row r="2183" spans="1:16" x14ac:dyDescent="0.25">
      <c r="A2183">
        <v>46</v>
      </c>
      <c r="B2183">
        <v>67</v>
      </c>
      <c r="C2183" t="s">
        <v>986</v>
      </c>
      <c r="D2183">
        <v>0</v>
      </c>
      <c r="E2183">
        <v>89</v>
      </c>
      <c r="F2183" t="s">
        <v>11</v>
      </c>
      <c r="G2183">
        <v>3</v>
      </c>
      <c r="H2183" t="s">
        <v>12</v>
      </c>
      <c r="I2183">
        <v>100</v>
      </c>
      <c r="K2183">
        <f t="shared" si="204"/>
        <v>113</v>
      </c>
      <c r="L2183" t="str">
        <f t="shared" si="205"/>
        <v>PD-113</v>
      </c>
      <c r="M2183">
        <f t="shared" si="206"/>
        <v>89</v>
      </c>
      <c r="N2183">
        <f t="shared" si="207"/>
        <v>7.7881705680892732E-3</v>
      </c>
      <c r="O2183" t="str">
        <f t="shared" si="208"/>
        <v>PD-11389</v>
      </c>
      <c r="P2183" t="str">
        <f t="shared" si="209"/>
        <v/>
      </c>
    </row>
    <row r="2184" spans="1:16" x14ac:dyDescent="0.25">
      <c r="A2184">
        <v>46</v>
      </c>
      <c r="B2184">
        <v>67</v>
      </c>
      <c r="C2184" t="s">
        <v>986</v>
      </c>
      <c r="D2184">
        <v>8.1099999999999894E-2</v>
      </c>
      <c r="E2184">
        <v>0.3</v>
      </c>
      <c r="F2184" t="s">
        <v>11</v>
      </c>
      <c r="G2184">
        <v>0.1</v>
      </c>
      <c r="H2184" t="s">
        <v>77</v>
      </c>
      <c r="I2184">
        <v>100</v>
      </c>
      <c r="K2184">
        <f t="shared" si="204"/>
        <v>113</v>
      </c>
      <c r="L2184" t="str">
        <f t="shared" si="205"/>
        <v>PD-113M</v>
      </c>
      <c r="M2184">
        <f t="shared" si="206"/>
        <v>0.3</v>
      </c>
      <c r="N2184">
        <f t="shared" si="207"/>
        <v>2.3104906018664844</v>
      </c>
      <c r="O2184" t="str">
        <f t="shared" si="208"/>
        <v>PD-113M0.3</v>
      </c>
      <c r="P2184" t="str">
        <f t="shared" si="209"/>
        <v/>
      </c>
    </row>
    <row r="2185" spans="1:16" x14ac:dyDescent="0.25">
      <c r="A2185">
        <v>46</v>
      </c>
      <c r="B2185">
        <v>68</v>
      </c>
      <c r="C2185" t="s">
        <v>984</v>
      </c>
      <c r="D2185">
        <v>0</v>
      </c>
      <c r="E2185">
        <v>2.42</v>
      </c>
      <c r="F2185" t="s">
        <v>43</v>
      </c>
      <c r="G2185">
        <v>0.06</v>
      </c>
      <c r="H2185" t="s">
        <v>12</v>
      </c>
      <c r="I2185">
        <v>100</v>
      </c>
      <c r="K2185">
        <f t="shared" si="204"/>
        <v>114</v>
      </c>
      <c r="L2185" t="str">
        <f t="shared" si="205"/>
        <v>PD-114</v>
      </c>
      <c r="M2185">
        <f t="shared" si="206"/>
        <v>145.19999999999999</v>
      </c>
      <c r="N2185">
        <f t="shared" si="207"/>
        <v>4.7737409129472823E-3</v>
      </c>
      <c r="O2185" t="str">
        <f t="shared" si="208"/>
        <v>PD-114145.2</v>
      </c>
      <c r="P2185" t="str">
        <f t="shared" si="209"/>
        <v/>
      </c>
    </row>
    <row r="2186" spans="1:16" x14ac:dyDescent="0.25">
      <c r="A2186">
        <v>46</v>
      </c>
      <c r="B2186">
        <v>69</v>
      </c>
      <c r="C2186" t="s">
        <v>983</v>
      </c>
      <c r="D2186">
        <v>0</v>
      </c>
      <c r="E2186">
        <v>25</v>
      </c>
      <c r="F2186" t="s">
        <v>11</v>
      </c>
      <c r="G2186">
        <v>2</v>
      </c>
      <c r="H2186" t="s">
        <v>12</v>
      </c>
      <c r="I2186">
        <v>100</v>
      </c>
      <c r="K2186">
        <f t="shared" si="204"/>
        <v>115</v>
      </c>
      <c r="L2186" t="str">
        <f t="shared" si="205"/>
        <v>PD-115</v>
      </c>
      <c r="M2186">
        <f t="shared" si="206"/>
        <v>25</v>
      </c>
      <c r="N2186">
        <f t="shared" si="207"/>
        <v>2.7725887222397813E-2</v>
      </c>
      <c r="O2186" t="str">
        <f t="shared" si="208"/>
        <v>PD-11525</v>
      </c>
      <c r="P2186" t="str">
        <f t="shared" si="209"/>
        <v/>
      </c>
    </row>
    <row r="2187" spans="1:16" x14ac:dyDescent="0.25">
      <c r="A2187">
        <v>46</v>
      </c>
      <c r="B2187">
        <v>69</v>
      </c>
      <c r="C2187" t="s">
        <v>983</v>
      </c>
      <c r="D2187">
        <v>8.9209999999999998E-2</v>
      </c>
      <c r="E2187">
        <v>50</v>
      </c>
      <c r="F2187" t="s">
        <v>11</v>
      </c>
      <c r="G2187">
        <v>3</v>
      </c>
      <c r="H2187" t="s">
        <v>77</v>
      </c>
      <c r="I2187">
        <v>8</v>
      </c>
      <c r="J2187">
        <v>2</v>
      </c>
      <c r="K2187">
        <f t="shared" si="204"/>
        <v>115</v>
      </c>
      <c r="L2187" t="str">
        <f t="shared" si="205"/>
        <v>PD-115M</v>
      </c>
      <c r="M2187">
        <f t="shared" si="206"/>
        <v>50</v>
      </c>
      <c r="N2187">
        <f t="shared" si="207"/>
        <v>1.3862943611198907E-2</v>
      </c>
      <c r="O2187" t="str">
        <f t="shared" si="208"/>
        <v>PD-115M50</v>
      </c>
      <c r="P2187" t="str">
        <f t="shared" si="209"/>
        <v/>
      </c>
    </row>
    <row r="2188" spans="1:16" x14ac:dyDescent="0.25">
      <c r="A2188">
        <v>46</v>
      </c>
      <c r="B2188">
        <v>70</v>
      </c>
      <c r="C2188" t="s">
        <v>975</v>
      </c>
      <c r="D2188">
        <v>0</v>
      </c>
      <c r="E2188">
        <v>11.7</v>
      </c>
      <c r="F2188" t="s">
        <v>11</v>
      </c>
      <c r="G2188">
        <v>0.6</v>
      </c>
      <c r="H2188" t="s">
        <v>12</v>
      </c>
      <c r="I2188">
        <v>100</v>
      </c>
      <c r="K2188">
        <f t="shared" si="204"/>
        <v>116</v>
      </c>
      <c r="L2188" t="str">
        <f t="shared" si="205"/>
        <v>PD-116</v>
      </c>
      <c r="M2188">
        <f t="shared" si="206"/>
        <v>11.7</v>
      </c>
      <c r="N2188">
        <f t="shared" si="207"/>
        <v>5.9243348765807294E-2</v>
      </c>
      <c r="O2188" t="str">
        <f t="shared" si="208"/>
        <v>PD-11611.7</v>
      </c>
      <c r="P2188" t="str">
        <f t="shared" si="209"/>
        <v/>
      </c>
    </row>
    <row r="2189" spans="1:16" x14ac:dyDescent="0.25">
      <c r="A2189">
        <v>46</v>
      </c>
      <c r="B2189">
        <v>71</v>
      </c>
      <c r="C2189" t="s">
        <v>972</v>
      </c>
      <c r="D2189">
        <v>0</v>
      </c>
      <c r="E2189">
        <v>4.3</v>
      </c>
      <c r="F2189" t="s">
        <v>11</v>
      </c>
      <c r="G2189">
        <v>0.3</v>
      </c>
      <c r="H2189" t="s">
        <v>12</v>
      </c>
      <c r="I2189">
        <v>100</v>
      </c>
      <c r="K2189">
        <f t="shared" si="204"/>
        <v>117</v>
      </c>
      <c r="L2189" t="str">
        <f t="shared" si="205"/>
        <v>PD-117</v>
      </c>
      <c r="M2189">
        <f t="shared" si="206"/>
        <v>4.3</v>
      </c>
      <c r="N2189">
        <f t="shared" si="207"/>
        <v>0.16119701873487099</v>
      </c>
      <c r="O2189" t="str">
        <f t="shared" si="208"/>
        <v>PD-1174.3</v>
      </c>
      <c r="P2189" t="str">
        <f t="shared" si="209"/>
        <v/>
      </c>
    </row>
    <row r="2190" spans="1:16" x14ac:dyDescent="0.25">
      <c r="A2190">
        <v>46</v>
      </c>
      <c r="B2190">
        <v>72</v>
      </c>
      <c r="C2190" t="s">
        <v>971</v>
      </c>
      <c r="D2190">
        <v>0</v>
      </c>
      <c r="E2190">
        <v>1.9</v>
      </c>
      <c r="F2190" t="s">
        <v>11</v>
      </c>
      <c r="G2190">
        <v>0.1</v>
      </c>
      <c r="H2190" t="s">
        <v>12</v>
      </c>
      <c r="I2190">
        <v>100</v>
      </c>
      <c r="K2190">
        <f t="shared" si="204"/>
        <v>118</v>
      </c>
      <c r="L2190" t="str">
        <f t="shared" si="205"/>
        <v>PD-118</v>
      </c>
      <c r="M2190">
        <f t="shared" si="206"/>
        <v>1.9</v>
      </c>
      <c r="N2190">
        <f t="shared" si="207"/>
        <v>0.36481430555786598</v>
      </c>
      <c r="O2190" t="str">
        <f t="shared" si="208"/>
        <v>PD-1181.9</v>
      </c>
      <c r="P2190" t="str">
        <f t="shared" si="209"/>
        <v/>
      </c>
    </row>
    <row r="2191" spans="1:16" x14ac:dyDescent="0.25">
      <c r="A2191">
        <v>46</v>
      </c>
      <c r="B2191">
        <v>73</v>
      </c>
      <c r="C2191" t="s">
        <v>974</v>
      </c>
      <c r="D2191">
        <v>0</v>
      </c>
      <c r="E2191">
        <v>0.88</v>
      </c>
      <c r="F2191" t="s">
        <v>11</v>
      </c>
      <c r="G2191">
        <v>0.02</v>
      </c>
      <c r="H2191" t="s">
        <v>12</v>
      </c>
      <c r="I2191">
        <v>100</v>
      </c>
      <c r="K2191">
        <f t="shared" si="204"/>
        <v>119</v>
      </c>
      <c r="L2191" t="str">
        <f t="shared" si="205"/>
        <v>PD-119</v>
      </c>
      <c r="M2191">
        <f t="shared" si="206"/>
        <v>0.88</v>
      </c>
      <c r="N2191">
        <f t="shared" si="207"/>
        <v>0.7876672506363015</v>
      </c>
      <c r="O2191" t="str">
        <f t="shared" si="208"/>
        <v>PD-1190.88</v>
      </c>
      <c r="P2191" t="str">
        <f t="shared" si="209"/>
        <v/>
      </c>
    </row>
    <row r="2192" spans="1:16" x14ac:dyDescent="0.25">
      <c r="A2192">
        <v>46</v>
      </c>
      <c r="B2192">
        <v>73</v>
      </c>
      <c r="C2192" t="s">
        <v>974</v>
      </c>
      <c r="D2192">
        <v>0.45</v>
      </c>
      <c r="E2192">
        <v>0.85</v>
      </c>
      <c r="F2192" t="s">
        <v>11</v>
      </c>
      <c r="G2192">
        <v>0.01</v>
      </c>
      <c r="H2192" t="s">
        <v>77</v>
      </c>
      <c r="K2192">
        <f t="shared" si="204"/>
        <v>119</v>
      </c>
      <c r="L2192" t="str">
        <f t="shared" si="205"/>
        <v>PD-119M</v>
      </c>
      <c r="M2192">
        <f t="shared" si="206"/>
        <v>0.85</v>
      </c>
      <c r="N2192">
        <f t="shared" si="207"/>
        <v>0.81546727124699447</v>
      </c>
      <c r="O2192" t="str">
        <f t="shared" si="208"/>
        <v>PD-119M0.85</v>
      </c>
      <c r="P2192" t="str">
        <f t="shared" si="209"/>
        <v/>
      </c>
    </row>
    <row r="2193" spans="1:16" x14ac:dyDescent="0.25">
      <c r="A2193">
        <v>46</v>
      </c>
      <c r="B2193">
        <v>74</v>
      </c>
      <c r="C2193" t="s">
        <v>973</v>
      </c>
      <c r="D2193">
        <v>0</v>
      </c>
      <c r="E2193">
        <v>492</v>
      </c>
      <c r="F2193" t="s">
        <v>17</v>
      </c>
      <c r="G2193">
        <v>33</v>
      </c>
      <c r="H2193" t="s">
        <v>12</v>
      </c>
      <c r="I2193">
        <v>100</v>
      </c>
      <c r="K2193">
        <f t="shared" si="204"/>
        <v>120</v>
      </c>
      <c r="L2193" t="str">
        <f t="shared" si="205"/>
        <v>PD-120</v>
      </c>
      <c r="M2193">
        <f t="shared" si="206"/>
        <v>0.49199999999999999</v>
      </c>
      <c r="N2193">
        <f t="shared" si="207"/>
        <v>1.4088357328454173</v>
      </c>
      <c r="O2193" t="str">
        <f t="shared" si="208"/>
        <v>PD-1200.492</v>
      </c>
      <c r="P2193" t="str">
        <f t="shared" si="209"/>
        <v/>
      </c>
    </row>
    <row r="2194" spans="1:16" x14ac:dyDescent="0.25">
      <c r="A2194">
        <v>46</v>
      </c>
      <c r="B2194">
        <v>75</v>
      </c>
      <c r="C2194" t="s">
        <v>978</v>
      </c>
      <c r="D2194">
        <v>0</v>
      </c>
      <c r="E2194">
        <v>290</v>
      </c>
      <c r="F2194" t="s">
        <v>17</v>
      </c>
      <c r="G2194">
        <v>1</v>
      </c>
      <c r="H2194" t="s">
        <v>12</v>
      </c>
      <c r="I2194">
        <v>100</v>
      </c>
      <c r="K2194">
        <f t="shared" si="204"/>
        <v>121</v>
      </c>
      <c r="L2194" t="str">
        <f t="shared" si="205"/>
        <v>PD-121</v>
      </c>
      <c r="M2194">
        <f t="shared" si="206"/>
        <v>0.28999999999999998</v>
      </c>
      <c r="N2194">
        <f t="shared" si="207"/>
        <v>2.3901626915860184</v>
      </c>
      <c r="O2194" t="str">
        <f t="shared" si="208"/>
        <v>PD-1210.29</v>
      </c>
      <c r="P2194" t="str">
        <f t="shared" si="209"/>
        <v/>
      </c>
    </row>
    <row r="2195" spans="1:16" x14ac:dyDescent="0.25">
      <c r="A2195">
        <v>46</v>
      </c>
      <c r="B2195">
        <v>76</v>
      </c>
      <c r="C2195" t="s">
        <v>977</v>
      </c>
      <c r="D2195">
        <v>0</v>
      </c>
      <c r="E2195">
        <v>195</v>
      </c>
      <c r="F2195" t="s">
        <v>17</v>
      </c>
      <c r="G2195">
        <v>4</v>
      </c>
      <c r="H2195" t="s">
        <v>12</v>
      </c>
      <c r="I2195">
        <v>100</v>
      </c>
      <c r="K2195">
        <f t="shared" si="204"/>
        <v>122</v>
      </c>
      <c r="L2195" t="str">
        <f t="shared" si="205"/>
        <v>PD-122</v>
      </c>
      <c r="M2195">
        <f t="shared" si="206"/>
        <v>0.19500000000000001</v>
      </c>
      <c r="N2195">
        <f t="shared" si="207"/>
        <v>3.5546009259484372</v>
      </c>
      <c r="O2195" t="str">
        <f t="shared" si="208"/>
        <v>PD-1220.195</v>
      </c>
      <c r="P2195" t="str">
        <f t="shared" si="209"/>
        <v/>
      </c>
    </row>
    <row r="2196" spans="1:16" x14ac:dyDescent="0.25">
      <c r="A2196">
        <v>46</v>
      </c>
      <c r="B2196">
        <v>77</v>
      </c>
      <c r="C2196" t="s">
        <v>980</v>
      </c>
      <c r="D2196">
        <v>0</v>
      </c>
      <c r="E2196">
        <v>109</v>
      </c>
      <c r="F2196" t="s">
        <v>17</v>
      </c>
      <c r="G2196">
        <v>2</v>
      </c>
      <c r="H2196" t="s">
        <v>12</v>
      </c>
      <c r="I2196">
        <v>100</v>
      </c>
      <c r="K2196">
        <f t="shared" si="204"/>
        <v>123</v>
      </c>
      <c r="L2196" t="str">
        <f t="shared" si="205"/>
        <v>PD-123</v>
      </c>
      <c r="M2196">
        <f t="shared" si="206"/>
        <v>0.109</v>
      </c>
      <c r="N2196">
        <f t="shared" si="207"/>
        <v>6.3591484455040854</v>
      </c>
      <c r="O2196" t="str">
        <f t="shared" si="208"/>
        <v>PD-1230.109</v>
      </c>
      <c r="P2196" t="str">
        <f t="shared" si="209"/>
        <v/>
      </c>
    </row>
    <row r="2197" spans="1:16" x14ac:dyDescent="0.25">
      <c r="A2197">
        <v>46</v>
      </c>
      <c r="B2197">
        <v>78</v>
      </c>
      <c r="C2197" t="s">
        <v>979</v>
      </c>
      <c r="D2197">
        <v>0</v>
      </c>
      <c r="E2197">
        <v>94</v>
      </c>
      <c r="F2197" t="s">
        <v>17</v>
      </c>
      <c r="G2197">
        <v>4</v>
      </c>
      <c r="H2197" t="s">
        <v>12</v>
      </c>
      <c r="I2197">
        <v>100</v>
      </c>
      <c r="K2197">
        <f t="shared" si="204"/>
        <v>124</v>
      </c>
      <c r="L2197" t="str">
        <f t="shared" si="205"/>
        <v>PD-124</v>
      </c>
      <c r="M2197">
        <f t="shared" si="206"/>
        <v>9.4E-2</v>
      </c>
      <c r="N2197">
        <f t="shared" si="207"/>
        <v>7.3739061761696307</v>
      </c>
      <c r="O2197" t="str">
        <f t="shared" si="208"/>
        <v>PD-1240.094</v>
      </c>
      <c r="P2197" t="str">
        <f t="shared" si="209"/>
        <v/>
      </c>
    </row>
    <row r="2198" spans="1:16" x14ac:dyDescent="0.25">
      <c r="A2198">
        <v>46</v>
      </c>
      <c r="B2198">
        <v>79</v>
      </c>
      <c r="C2198" t="s">
        <v>976</v>
      </c>
      <c r="D2198">
        <v>0</v>
      </c>
      <c r="E2198">
        <v>64.2</v>
      </c>
      <c r="F2198" t="s">
        <v>17</v>
      </c>
      <c r="G2198">
        <v>1.7</v>
      </c>
      <c r="H2198" t="s">
        <v>12</v>
      </c>
      <c r="I2198">
        <v>100</v>
      </c>
      <c r="K2198">
        <f t="shared" si="204"/>
        <v>125</v>
      </c>
      <c r="L2198" t="str">
        <f t="shared" si="205"/>
        <v>PD-125</v>
      </c>
      <c r="M2198">
        <f t="shared" si="206"/>
        <v>6.4200000000000007E-2</v>
      </c>
      <c r="N2198">
        <f t="shared" si="207"/>
        <v>10.79668505545086</v>
      </c>
      <c r="O2198" t="str">
        <f t="shared" si="208"/>
        <v>PD-1250.0642</v>
      </c>
      <c r="P2198" t="str">
        <f t="shared" si="209"/>
        <v/>
      </c>
    </row>
    <row r="2199" spans="1:16" x14ac:dyDescent="0.25">
      <c r="A2199">
        <v>46</v>
      </c>
      <c r="B2199">
        <v>80</v>
      </c>
      <c r="C2199" t="s">
        <v>970</v>
      </c>
      <c r="D2199">
        <v>0</v>
      </c>
      <c r="E2199">
        <v>48.6</v>
      </c>
      <c r="F2199" t="s">
        <v>17</v>
      </c>
      <c r="G2199">
        <v>0.6</v>
      </c>
      <c r="H2199" t="s">
        <v>12</v>
      </c>
      <c r="I2199">
        <v>100</v>
      </c>
      <c r="K2199">
        <f t="shared" si="204"/>
        <v>126</v>
      </c>
      <c r="L2199" t="str">
        <f t="shared" si="205"/>
        <v>PD-126</v>
      </c>
      <c r="M2199">
        <f t="shared" si="206"/>
        <v>4.8600000000000004E-2</v>
      </c>
      <c r="N2199">
        <f t="shared" si="207"/>
        <v>14.262287665842495</v>
      </c>
      <c r="O2199" t="str">
        <f t="shared" si="208"/>
        <v>PD-1260.0486</v>
      </c>
      <c r="P2199" t="str">
        <f t="shared" si="209"/>
        <v/>
      </c>
    </row>
    <row r="2200" spans="1:16" x14ac:dyDescent="0.25">
      <c r="A2200">
        <v>46</v>
      </c>
      <c r="B2200">
        <v>80</v>
      </c>
      <c r="C2200" t="s">
        <v>970</v>
      </c>
      <c r="D2200">
        <v>2.4064000000000001</v>
      </c>
      <c r="E2200">
        <v>23</v>
      </c>
      <c r="F2200" t="s">
        <v>17</v>
      </c>
      <c r="G2200">
        <v>1</v>
      </c>
      <c r="H2200" t="s">
        <v>77</v>
      </c>
      <c r="I2200">
        <v>28</v>
      </c>
      <c r="J2200">
        <v>8</v>
      </c>
      <c r="K2200">
        <f t="shared" si="204"/>
        <v>126</v>
      </c>
      <c r="L2200" t="str">
        <f t="shared" si="205"/>
        <v>PD-126M</v>
      </c>
      <c r="M2200">
        <f t="shared" si="206"/>
        <v>2.3E-2</v>
      </c>
      <c r="N2200">
        <f t="shared" si="207"/>
        <v>30.136833937388925</v>
      </c>
      <c r="O2200" t="str">
        <f t="shared" si="208"/>
        <v>PD-126M0.023</v>
      </c>
      <c r="P2200" t="str">
        <f t="shared" si="209"/>
        <v/>
      </c>
    </row>
    <row r="2201" spans="1:16" x14ac:dyDescent="0.25">
      <c r="A2201">
        <v>46</v>
      </c>
      <c r="B2201">
        <v>81</v>
      </c>
      <c r="C2201" t="s">
        <v>969</v>
      </c>
      <c r="D2201">
        <v>0</v>
      </c>
      <c r="E2201">
        <v>38</v>
      </c>
      <c r="F2201" t="s">
        <v>17</v>
      </c>
      <c r="G2201">
        <v>2</v>
      </c>
      <c r="H2201" t="s">
        <v>12</v>
      </c>
      <c r="I2201">
        <v>100</v>
      </c>
      <c r="K2201">
        <f t="shared" si="204"/>
        <v>127</v>
      </c>
      <c r="L2201" t="str">
        <f t="shared" si="205"/>
        <v>PD-127</v>
      </c>
      <c r="M2201">
        <f t="shared" si="206"/>
        <v>3.7999999999999999E-2</v>
      </c>
      <c r="N2201">
        <f t="shared" si="207"/>
        <v>18.240715277893297</v>
      </c>
      <c r="O2201" t="str">
        <f t="shared" si="208"/>
        <v>PD-1270.038</v>
      </c>
      <c r="P2201" t="str">
        <f t="shared" si="209"/>
        <v/>
      </c>
    </row>
    <row r="2202" spans="1:16" x14ac:dyDescent="0.25">
      <c r="A2202">
        <v>46</v>
      </c>
      <c r="B2202">
        <v>82</v>
      </c>
      <c r="C2202" t="s">
        <v>968</v>
      </c>
      <c r="D2202">
        <v>0</v>
      </c>
      <c r="E2202">
        <v>36</v>
      </c>
      <c r="F2202" t="s">
        <v>17</v>
      </c>
      <c r="G2202">
        <v>5</v>
      </c>
      <c r="H2202" t="s">
        <v>12</v>
      </c>
      <c r="I2202">
        <v>100</v>
      </c>
      <c r="K2202">
        <f t="shared" si="204"/>
        <v>128</v>
      </c>
      <c r="L2202" t="str">
        <f t="shared" si="205"/>
        <v>PD-128</v>
      </c>
      <c r="M2202">
        <f t="shared" si="206"/>
        <v>3.6000000000000004E-2</v>
      </c>
      <c r="N2202">
        <f t="shared" si="207"/>
        <v>19.254088348887368</v>
      </c>
      <c r="O2202" t="str">
        <f t="shared" si="208"/>
        <v>PD-1280.036</v>
      </c>
      <c r="P2202" t="str">
        <f t="shared" si="209"/>
        <v/>
      </c>
    </row>
    <row r="2203" spans="1:16" x14ac:dyDescent="0.25">
      <c r="A2203">
        <v>46</v>
      </c>
      <c r="B2203">
        <v>83</v>
      </c>
      <c r="C2203" t="s">
        <v>967</v>
      </c>
      <c r="D2203">
        <v>0</v>
      </c>
      <c r="E2203">
        <v>31</v>
      </c>
      <c r="F2203" t="s">
        <v>17</v>
      </c>
      <c r="G2203">
        <v>7</v>
      </c>
      <c r="H2203" t="s">
        <v>12</v>
      </c>
      <c r="I2203">
        <v>100</v>
      </c>
      <c r="K2203">
        <f t="shared" si="204"/>
        <v>129</v>
      </c>
      <c r="L2203" t="str">
        <f t="shared" si="205"/>
        <v>PD-129</v>
      </c>
      <c r="M2203">
        <f t="shared" si="206"/>
        <v>3.1E-2</v>
      </c>
      <c r="N2203">
        <f t="shared" si="207"/>
        <v>22.359586469675655</v>
      </c>
      <c r="O2203" t="str">
        <f t="shared" si="208"/>
        <v>PD-1290.031</v>
      </c>
      <c r="P2203" t="str">
        <f t="shared" si="209"/>
        <v/>
      </c>
    </row>
    <row r="2204" spans="1:16" x14ac:dyDescent="0.25">
      <c r="A2204">
        <v>46</v>
      </c>
      <c r="B2204">
        <v>45</v>
      </c>
      <c r="C2204" t="s">
        <v>999</v>
      </c>
      <c r="D2204">
        <v>0</v>
      </c>
      <c r="E2204">
        <v>32</v>
      </c>
      <c r="F2204" t="s">
        <v>17</v>
      </c>
      <c r="G2204">
        <v>3</v>
      </c>
      <c r="H2204" t="s">
        <v>36</v>
      </c>
      <c r="I2204">
        <v>100</v>
      </c>
      <c r="K2204">
        <f t="shared" si="204"/>
        <v>91</v>
      </c>
      <c r="L2204" t="str">
        <f t="shared" si="205"/>
        <v>PD-91</v>
      </c>
      <c r="M2204">
        <f t="shared" si="206"/>
        <v>3.2000000000000001E-2</v>
      </c>
      <c r="N2204">
        <f t="shared" si="207"/>
        <v>21.660849392498289</v>
      </c>
      <c r="O2204" t="str">
        <f t="shared" si="208"/>
        <v>PD-910.032</v>
      </c>
      <c r="P2204" t="str">
        <f t="shared" si="209"/>
        <v/>
      </c>
    </row>
    <row r="2205" spans="1:16" x14ac:dyDescent="0.25">
      <c r="A2205">
        <v>46</v>
      </c>
      <c r="B2205">
        <v>46</v>
      </c>
      <c r="C2205" t="s">
        <v>996</v>
      </c>
      <c r="D2205">
        <v>0</v>
      </c>
      <c r="E2205">
        <v>1.06</v>
      </c>
      <c r="F2205" t="s">
        <v>11</v>
      </c>
      <c r="G2205">
        <v>0.03</v>
      </c>
      <c r="H2205" t="s">
        <v>36</v>
      </c>
      <c r="I2205">
        <v>100</v>
      </c>
      <c r="K2205">
        <f t="shared" si="204"/>
        <v>92</v>
      </c>
      <c r="L2205" t="str">
        <f t="shared" si="205"/>
        <v>PD-92</v>
      </c>
      <c r="M2205">
        <f t="shared" si="206"/>
        <v>1.06</v>
      </c>
      <c r="N2205">
        <f t="shared" si="207"/>
        <v>0.65391243449051439</v>
      </c>
      <c r="O2205" t="str">
        <f t="shared" si="208"/>
        <v>PD-921.06</v>
      </c>
      <c r="P2205" t="str">
        <f t="shared" si="209"/>
        <v/>
      </c>
    </row>
    <row r="2206" spans="1:16" x14ac:dyDescent="0.25">
      <c r="A2206">
        <v>46</v>
      </c>
      <c r="B2206">
        <v>47</v>
      </c>
      <c r="C2206" t="s">
        <v>995</v>
      </c>
      <c r="D2206">
        <v>0</v>
      </c>
      <c r="E2206">
        <v>1.17</v>
      </c>
      <c r="F2206" t="s">
        <v>11</v>
      </c>
      <c r="G2206">
        <v>0.02</v>
      </c>
      <c r="H2206" t="s">
        <v>36</v>
      </c>
      <c r="I2206">
        <v>100</v>
      </c>
      <c r="K2206">
        <f t="shared" si="204"/>
        <v>93</v>
      </c>
      <c r="L2206" t="str">
        <f t="shared" si="205"/>
        <v>PD-93</v>
      </c>
      <c r="M2206">
        <f t="shared" si="206"/>
        <v>1.17</v>
      </c>
      <c r="N2206">
        <f t="shared" si="207"/>
        <v>0.59243348765807291</v>
      </c>
      <c r="O2206" t="str">
        <f t="shared" si="208"/>
        <v>PD-931.17</v>
      </c>
      <c r="P2206" t="str">
        <f t="shared" si="209"/>
        <v/>
      </c>
    </row>
    <row r="2207" spans="1:16" x14ac:dyDescent="0.25">
      <c r="A2207">
        <v>46</v>
      </c>
      <c r="B2207">
        <v>48</v>
      </c>
      <c r="C2207" t="s">
        <v>998</v>
      </c>
      <c r="D2207">
        <v>0</v>
      </c>
      <c r="E2207">
        <v>9.4</v>
      </c>
      <c r="F2207" t="s">
        <v>11</v>
      </c>
      <c r="G2207">
        <v>0.2</v>
      </c>
      <c r="H2207" t="s">
        <v>36</v>
      </c>
      <c r="I2207">
        <v>100</v>
      </c>
      <c r="K2207">
        <f t="shared" si="204"/>
        <v>94</v>
      </c>
      <c r="L2207" t="str">
        <f t="shared" si="205"/>
        <v>PD-94</v>
      </c>
      <c r="M2207">
        <f t="shared" si="206"/>
        <v>9.4</v>
      </c>
      <c r="N2207">
        <f t="shared" si="207"/>
        <v>7.3739061761696298E-2</v>
      </c>
      <c r="O2207" t="str">
        <f t="shared" si="208"/>
        <v>PD-949.4</v>
      </c>
      <c r="P2207" t="str">
        <f t="shared" si="209"/>
        <v/>
      </c>
    </row>
    <row r="2208" spans="1:16" x14ac:dyDescent="0.25">
      <c r="A2208">
        <v>46</v>
      </c>
      <c r="B2208">
        <v>49</v>
      </c>
      <c r="C2208" t="s">
        <v>997</v>
      </c>
      <c r="D2208">
        <v>0</v>
      </c>
      <c r="E2208">
        <v>7.4</v>
      </c>
      <c r="F2208" t="s">
        <v>11</v>
      </c>
      <c r="G2208">
        <v>0.5</v>
      </c>
      <c r="H2208" t="s">
        <v>36</v>
      </c>
      <c r="I2208">
        <v>100</v>
      </c>
      <c r="K2208">
        <f t="shared" si="204"/>
        <v>95</v>
      </c>
      <c r="L2208" t="str">
        <f t="shared" si="205"/>
        <v>PD-95</v>
      </c>
      <c r="M2208">
        <f t="shared" si="206"/>
        <v>7.4</v>
      </c>
      <c r="N2208">
        <f t="shared" si="207"/>
        <v>9.3668537913506114E-2</v>
      </c>
      <c r="O2208" t="str">
        <f t="shared" si="208"/>
        <v>PD-957.4</v>
      </c>
      <c r="P2208" t="str">
        <f t="shared" si="209"/>
        <v/>
      </c>
    </row>
    <row r="2209" spans="1:16" x14ac:dyDescent="0.25">
      <c r="A2209">
        <v>46</v>
      </c>
      <c r="B2209">
        <v>49</v>
      </c>
      <c r="C2209" t="s">
        <v>997</v>
      </c>
      <c r="D2209">
        <v>1.87513</v>
      </c>
      <c r="E2209">
        <v>13.3</v>
      </c>
      <c r="F2209" t="s">
        <v>11</v>
      </c>
      <c r="G2209">
        <v>0.2</v>
      </c>
      <c r="H2209" t="s">
        <v>77</v>
      </c>
      <c r="I2209">
        <v>11</v>
      </c>
      <c r="J2209">
        <v>3</v>
      </c>
      <c r="K2209">
        <f t="shared" si="204"/>
        <v>95</v>
      </c>
      <c r="L2209" t="str">
        <f t="shared" si="205"/>
        <v>PD-95M</v>
      </c>
      <c r="M2209">
        <f t="shared" si="206"/>
        <v>13.3</v>
      </c>
      <c r="N2209">
        <f t="shared" si="207"/>
        <v>5.2116329365409414E-2</v>
      </c>
      <c r="O2209" t="str">
        <f t="shared" si="208"/>
        <v>PD-95M13.3</v>
      </c>
      <c r="P2209" t="str">
        <f t="shared" si="209"/>
        <v/>
      </c>
    </row>
    <row r="2210" spans="1:16" x14ac:dyDescent="0.25">
      <c r="A2210">
        <v>46</v>
      </c>
      <c r="B2210">
        <v>50</v>
      </c>
      <c r="C2210" t="s">
        <v>988</v>
      </c>
      <c r="D2210">
        <v>0</v>
      </c>
      <c r="E2210">
        <v>122</v>
      </c>
      <c r="F2210" t="s">
        <v>11</v>
      </c>
      <c r="G2210">
        <v>2</v>
      </c>
      <c r="H2210" t="s">
        <v>36</v>
      </c>
      <c r="I2210">
        <v>100</v>
      </c>
      <c r="K2210">
        <f t="shared" si="204"/>
        <v>96</v>
      </c>
      <c r="L2210" t="str">
        <f t="shared" si="205"/>
        <v>PD-96</v>
      </c>
      <c r="M2210">
        <f t="shared" si="206"/>
        <v>122</v>
      </c>
      <c r="N2210">
        <f t="shared" si="207"/>
        <v>5.6815342668847975E-3</v>
      </c>
      <c r="O2210" t="str">
        <f t="shared" si="208"/>
        <v>PD-96122</v>
      </c>
      <c r="P2210" t="str">
        <f t="shared" si="209"/>
        <v/>
      </c>
    </row>
    <row r="2211" spans="1:16" x14ac:dyDescent="0.25">
      <c r="A2211">
        <v>46</v>
      </c>
      <c r="B2211">
        <v>51</v>
      </c>
      <c r="C2211" t="s">
        <v>990</v>
      </c>
      <c r="D2211">
        <v>0</v>
      </c>
      <c r="E2211">
        <v>3.1</v>
      </c>
      <c r="F2211" t="s">
        <v>43</v>
      </c>
      <c r="G2211">
        <v>0.1</v>
      </c>
      <c r="H2211" t="s">
        <v>36</v>
      </c>
      <c r="I2211">
        <v>100</v>
      </c>
      <c r="K2211">
        <f t="shared" si="204"/>
        <v>97</v>
      </c>
      <c r="L2211" t="str">
        <f t="shared" si="205"/>
        <v>PD-97</v>
      </c>
      <c r="M2211">
        <f t="shared" si="206"/>
        <v>186</v>
      </c>
      <c r="N2211">
        <f t="shared" si="207"/>
        <v>3.7265977449459425E-3</v>
      </c>
      <c r="O2211" t="str">
        <f t="shared" si="208"/>
        <v>PD-97186</v>
      </c>
      <c r="P2211" t="str">
        <f t="shared" si="209"/>
        <v/>
      </c>
    </row>
    <row r="2212" spans="1:16" x14ac:dyDescent="0.25">
      <c r="A2212">
        <v>46</v>
      </c>
      <c r="B2212">
        <v>52</v>
      </c>
      <c r="C2212" t="s">
        <v>989</v>
      </c>
      <c r="D2212">
        <v>0</v>
      </c>
      <c r="E2212">
        <v>17.7</v>
      </c>
      <c r="F2212" t="s">
        <v>43</v>
      </c>
      <c r="G2212">
        <v>0.3</v>
      </c>
      <c r="H2212" t="s">
        <v>36</v>
      </c>
      <c r="I2212">
        <v>100</v>
      </c>
      <c r="K2212">
        <f t="shared" si="204"/>
        <v>98</v>
      </c>
      <c r="L2212" t="str">
        <f t="shared" si="205"/>
        <v>PD-98</v>
      </c>
      <c r="M2212">
        <f t="shared" si="206"/>
        <v>1062</v>
      </c>
      <c r="N2212">
        <f t="shared" si="207"/>
        <v>6.5268096097923281E-4</v>
      </c>
      <c r="O2212" t="str">
        <f t="shared" si="208"/>
        <v>PD-981062</v>
      </c>
      <c r="P2212" t="str">
        <f t="shared" si="209"/>
        <v/>
      </c>
    </row>
    <row r="2213" spans="1:16" x14ac:dyDescent="0.25">
      <c r="A2213">
        <v>46</v>
      </c>
      <c r="B2213">
        <v>53</v>
      </c>
      <c r="C2213" t="s">
        <v>993</v>
      </c>
      <c r="D2213">
        <v>0</v>
      </c>
      <c r="E2213">
        <v>21.4</v>
      </c>
      <c r="F2213" t="s">
        <v>43</v>
      </c>
      <c r="G2213">
        <v>0.2</v>
      </c>
      <c r="H2213" t="s">
        <v>36</v>
      </c>
      <c r="I2213">
        <v>100</v>
      </c>
      <c r="K2213">
        <f t="shared" si="204"/>
        <v>99</v>
      </c>
      <c r="L2213" t="str">
        <f t="shared" si="205"/>
        <v>PD-99</v>
      </c>
      <c r="M2213">
        <f t="shared" si="206"/>
        <v>1284</v>
      </c>
      <c r="N2213">
        <f t="shared" si="207"/>
        <v>5.3983425277254302E-4</v>
      </c>
      <c r="O2213" t="str">
        <f t="shared" si="208"/>
        <v>PD-991284</v>
      </c>
      <c r="P2213" t="str">
        <f t="shared" si="209"/>
        <v/>
      </c>
    </row>
    <row r="2214" spans="1:16" x14ac:dyDescent="0.25">
      <c r="A2214">
        <v>61</v>
      </c>
      <c r="B2214">
        <v>67</v>
      </c>
      <c r="C2214" t="s">
        <v>1518</v>
      </c>
      <c r="D2214">
        <v>0</v>
      </c>
      <c r="E2214">
        <v>1</v>
      </c>
      <c r="F2214" t="s">
        <v>11</v>
      </c>
      <c r="G2214">
        <v>0.3</v>
      </c>
      <c r="H2214" t="s">
        <v>36</v>
      </c>
      <c r="I2214">
        <v>100</v>
      </c>
      <c r="K2214">
        <f t="shared" si="204"/>
        <v>128</v>
      </c>
      <c r="L2214" t="str">
        <f t="shared" si="205"/>
        <v>PM-128</v>
      </c>
      <c r="M2214">
        <f t="shared" si="206"/>
        <v>1</v>
      </c>
      <c r="N2214">
        <f t="shared" si="207"/>
        <v>0.69314718055994529</v>
      </c>
      <c r="O2214" t="str">
        <f t="shared" si="208"/>
        <v>PM-1281</v>
      </c>
      <c r="P2214" t="str">
        <f t="shared" si="209"/>
        <v/>
      </c>
    </row>
    <row r="2215" spans="1:16" x14ac:dyDescent="0.25">
      <c r="A2215">
        <v>61</v>
      </c>
      <c r="B2215">
        <v>68</v>
      </c>
      <c r="C2215" t="s">
        <v>1517</v>
      </c>
      <c r="D2215">
        <v>0</v>
      </c>
      <c r="E2215">
        <v>2.4</v>
      </c>
      <c r="F2215" t="s">
        <v>11</v>
      </c>
      <c r="G2215">
        <v>0.9</v>
      </c>
      <c r="H2215" t="s">
        <v>36</v>
      </c>
      <c r="I2215">
        <v>100</v>
      </c>
      <c r="K2215">
        <f t="shared" si="204"/>
        <v>129</v>
      </c>
      <c r="L2215" t="str">
        <f t="shared" si="205"/>
        <v>PM-129</v>
      </c>
      <c r="M2215">
        <f t="shared" si="206"/>
        <v>2.4</v>
      </c>
      <c r="N2215">
        <f t="shared" si="207"/>
        <v>0.28881132523331055</v>
      </c>
      <c r="O2215" t="str">
        <f t="shared" si="208"/>
        <v>PM-1292.4</v>
      </c>
      <c r="P2215" t="str">
        <f t="shared" si="209"/>
        <v/>
      </c>
    </row>
    <row r="2216" spans="1:16" x14ac:dyDescent="0.25">
      <c r="A2216">
        <v>61</v>
      </c>
      <c r="B2216">
        <v>69</v>
      </c>
      <c r="C2216" t="s">
        <v>1516</v>
      </c>
      <c r="D2216">
        <v>0</v>
      </c>
      <c r="E2216">
        <v>2.6</v>
      </c>
      <c r="F2216" t="s">
        <v>11</v>
      </c>
      <c r="G2216">
        <v>0.2</v>
      </c>
      <c r="H2216" t="s">
        <v>36</v>
      </c>
      <c r="I2216">
        <v>100</v>
      </c>
      <c r="K2216">
        <f t="shared" si="204"/>
        <v>130</v>
      </c>
      <c r="L2216" t="str">
        <f t="shared" si="205"/>
        <v>PM-130</v>
      </c>
      <c r="M2216">
        <f t="shared" si="206"/>
        <v>2.6</v>
      </c>
      <c r="N2216">
        <f t="shared" si="207"/>
        <v>0.26659506944613282</v>
      </c>
      <c r="O2216" t="str">
        <f t="shared" si="208"/>
        <v>PM-1302.6</v>
      </c>
      <c r="P2216" t="str">
        <f t="shared" si="209"/>
        <v/>
      </c>
    </row>
    <row r="2217" spans="1:16" x14ac:dyDescent="0.25">
      <c r="A2217">
        <v>61</v>
      </c>
      <c r="B2217">
        <v>70</v>
      </c>
      <c r="C2217" t="s">
        <v>1524</v>
      </c>
      <c r="D2217">
        <v>0</v>
      </c>
      <c r="E2217">
        <v>6.3</v>
      </c>
      <c r="F2217" t="s">
        <v>11</v>
      </c>
      <c r="G2217">
        <v>0.8</v>
      </c>
      <c r="H2217" t="s">
        <v>36</v>
      </c>
      <c r="I2217">
        <v>100</v>
      </c>
      <c r="K2217">
        <f t="shared" si="204"/>
        <v>131</v>
      </c>
      <c r="L2217" t="str">
        <f t="shared" si="205"/>
        <v>PM-131</v>
      </c>
      <c r="M2217">
        <f t="shared" si="206"/>
        <v>6.3</v>
      </c>
      <c r="N2217">
        <f t="shared" si="207"/>
        <v>0.11002336199364211</v>
      </c>
      <c r="O2217" t="str">
        <f t="shared" si="208"/>
        <v>PM-1316.3</v>
      </c>
      <c r="P2217" t="str">
        <f t="shared" si="209"/>
        <v/>
      </c>
    </row>
    <row r="2218" spans="1:16" x14ac:dyDescent="0.25">
      <c r="A2218">
        <v>61</v>
      </c>
      <c r="B2218">
        <v>71</v>
      </c>
      <c r="C2218" t="s">
        <v>1523</v>
      </c>
      <c r="D2218">
        <v>0</v>
      </c>
      <c r="E2218">
        <v>6.9</v>
      </c>
      <c r="F2218" t="s">
        <v>11</v>
      </c>
      <c r="G2218">
        <v>1.9</v>
      </c>
      <c r="H2218" t="s">
        <v>36</v>
      </c>
      <c r="I2218">
        <v>100</v>
      </c>
      <c r="K2218">
        <f t="shared" si="204"/>
        <v>132</v>
      </c>
      <c r="L2218" t="str">
        <f t="shared" si="205"/>
        <v>PM-132</v>
      </c>
      <c r="M2218">
        <f t="shared" si="206"/>
        <v>6.9</v>
      </c>
      <c r="N2218">
        <f t="shared" si="207"/>
        <v>0.10045611312462975</v>
      </c>
      <c r="O2218" t="str">
        <f t="shared" si="208"/>
        <v>PM-1326.9</v>
      </c>
      <c r="P2218" t="str">
        <f t="shared" si="209"/>
        <v/>
      </c>
    </row>
    <row r="2219" spans="1:16" x14ac:dyDescent="0.25">
      <c r="A2219">
        <v>61</v>
      </c>
      <c r="B2219">
        <v>72</v>
      </c>
      <c r="C2219" t="s">
        <v>1522</v>
      </c>
      <c r="D2219">
        <v>0</v>
      </c>
      <c r="E2219">
        <v>14</v>
      </c>
      <c r="F2219" t="s">
        <v>11</v>
      </c>
      <c r="G2219">
        <v>2</v>
      </c>
      <c r="H2219" t="s">
        <v>36</v>
      </c>
      <c r="I2219">
        <v>100</v>
      </c>
      <c r="K2219">
        <f t="shared" si="204"/>
        <v>133</v>
      </c>
      <c r="L2219" t="str">
        <f t="shared" si="205"/>
        <v>PM-133</v>
      </c>
      <c r="M2219">
        <f t="shared" si="206"/>
        <v>14</v>
      </c>
      <c r="N2219">
        <f t="shared" si="207"/>
        <v>4.9510512897138946E-2</v>
      </c>
      <c r="O2219" t="str">
        <f t="shared" si="208"/>
        <v>PM-13314</v>
      </c>
      <c r="P2219" t="str">
        <f t="shared" si="209"/>
        <v/>
      </c>
    </row>
    <row r="2220" spans="1:16" x14ac:dyDescent="0.25">
      <c r="A2220">
        <v>61</v>
      </c>
      <c r="B2220">
        <v>73</v>
      </c>
      <c r="C2220" t="s">
        <v>1521</v>
      </c>
      <c r="D2220" t="s">
        <v>70</v>
      </c>
      <c r="E2220">
        <v>24</v>
      </c>
      <c r="F2220" t="s">
        <v>11</v>
      </c>
      <c r="G2220">
        <v>1</v>
      </c>
      <c r="H2220" t="s">
        <v>36</v>
      </c>
      <c r="I2220">
        <v>100</v>
      </c>
      <c r="K2220">
        <f t="shared" si="204"/>
        <v>134</v>
      </c>
      <c r="L2220" t="str">
        <f t="shared" si="205"/>
        <v>PM-134</v>
      </c>
      <c r="M2220">
        <f t="shared" si="206"/>
        <v>24</v>
      </c>
      <c r="N2220">
        <f t="shared" si="207"/>
        <v>2.8881132523331052E-2</v>
      </c>
      <c r="O2220" t="str">
        <f t="shared" si="208"/>
        <v>PM-13424</v>
      </c>
      <c r="P2220" t="str">
        <f t="shared" si="209"/>
        <v/>
      </c>
    </row>
    <row r="2221" spans="1:16" x14ac:dyDescent="0.25">
      <c r="A2221">
        <v>61</v>
      </c>
      <c r="B2221">
        <v>74</v>
      </c>
      <c r="C2221" t="s">
        <v>1520</v>
      </c>
      <c r="D2221" t="s">
        <v>70</v>
      </c>
      <c r="E2221">
        <v>49</v>
      </c>
      <c r="F2221" t="s">
        <v>11</v>
      </c>
      <c r="G2221">
        <v>3</v>
      </c>
      <c r="H2221" t="s">
        <v>36</v>
      </c>
      <c r="I2221">
        <v>100</v>
      </c>
      <c r="K2221">
        <f t="shared" si="204"/>
        <v>135</v>
      </c>
      <c r="L2221" t="str">
        <f t="shared" si="205"/>
        <v>PM-135</v>
      </c>
      <c r="M2221">
        <f t="shared" si="206"/>
        <v>49</v>
      </c>
      <c r="N2221">
        <f t="shared" si="207"/>
        <v>1.4145860827753985E-2</v>
      </c>
      <c r="O2221" t="str">
        <f t="shared" si="208"/>
        <v>PM-13549</v>
      </c>
      <c r="P2221" t="str">
        <f t="shared" si="209"/>
        <v/>
      </c>
    </row>
    <row r="2222" spans="1:16" x14ac:dyDescent="0.25">
      <c r="A2222">
        <v>61</v>
      </c>
      <c r="B2222">
        <v>74</v>
      </c>
      <c r="C2222" t="s">
        <v>1520</v>
      </c>
      <c r="D2222" t="s">
        <v>70</v>
      </c>
      <c r="E2222">
        <v>45</v>
      </c>
      <c r="F2222" t="s">
        <v>11</v>
      </c>
      <c r="G2222">
        <f>4-5</f>
        <v>-1</v>
      </c>
      <c r="H2222" t="s">
        <v>36</v>
      </c>
      <c r="I2222">
        <v>100</v>
      </c>
      <c r="K2222">
        <f t="shared" si="204"/>
        <v>135</v>
      </c>
      <c r="L2222" t="str">
        <f t="shared" si="205"/>
        <v>PM-135</v>
      </c>
      <c r="M2222">
        <f t="shared" si="206"/>
        <v>45</v>
      </c>
      <c r="N2222">
        <f t="shared" si="207"/>
        <v>1.5403270679109895E-2</v>
      </c>
      <c r="O2222" t="str">
        <f t="shared" si="208"/>
        <v>PM-13545</v>
      </c>
      <c r="P2222" t="str">
        <f t="shared" si="209"/>
        <v/>
      </c>
    </row>
    <row r="2223" spans="1:16" x14ac:dyDescent="0.25">
      <c r="A2223">
        <v>61</v>
      </c>
      <c r="B2223">
        <v>75</v>
      </c>
      <c r="C2223" t="s">
        <v>1519</v>
      </c>
      <c r="D2223">
        <v>0</v>
      </c>
      <c r="E2223">
        <v>107</v>
      </c>
      <c r="F2223" t="s">
        <v>11</v>
      </c>
      <c r="G2223">
        <v>6</v>
      </c>
      <c r="H2223" t="s">
        <v>36</v>
      </c>
      <c r="I2223">
        <v>100</v>
      </c>
      <c r="K2223">
        <f t="shared" si="204"/>
        <v>136</v>
      </c>
      <c r="L2223" t="str">
        <f t="shared" si="205"/>
        <v>PM-136</v>
      </c>
      <c r="M2223">
        <f t="shared" si="206"/>
        <v>107</v>
      </c>
      <c r="N2223">
        <f t="shared" si="207"/>
        <v>6.4780110332705171E-3</v>
      </c>
      <c r="O2223" t="str">
        <f t="shared" si="208"/>
        <v>PM-136107</v>
      </c>
      <c r="P2223" t="str">
        <f t="shared" si="209"/>
        <v/>
      </c>
    </row>
    <row r="2224" spans="1:16" x14ac:dyDescent="0.25">
      <c r="A2224">
        <v>61</v>
      </c>
      <c r="B2224">
        <v>75</v>
      </c>
      <c r="C2224" t="s">
        <v>1519</v>
      </c>
      <c r="D2224">
        <v>0.28000000000000003</v>
      </c>
      <c r="E2224">
        <v>5</v>
      </c>
      <c r="F2224" t="s">
        <v>43</v>
      </c>
      <c r="G2224">
        <v>0.83333333333333304</v>
      </c>
      <c r="H2224" t="s">
        <v>36</v>
      </c>
      <c r="I2224">
        <v>100</v>
      </c>
      <c r="K2224">
        <f t="shared" si="204"/>
        <v>136</v>
      </c>
      <c r="L2224" t="str">
        <f t="shared" si="205"/>
        <v>PM-136</v>
      </c>
      <c r="M2224">
        <f t="shared" si="206"/>
        <v>300</v>
      </c>
      <c r="N2224">
        <f t="shared" si="207"/>
        <v>2.3104906018664843E-3</v>
      </c>
      <c r="O2224" t="str">
        <f t="shared" si="208"/>
        <v>PM-136300</v>
      </c>
      <c r="P2224" t="str">
        <f t="shared" si="209"/>
        <v/>
      </c>
    </row>
    <row r="2225" spans="1:16" x14ac:dyDescent="0.25">
      <c r="A2225">
        <v>61</v>
      </c>
      <c r="B2225">
        <v>76</v>
      </c>
      <c r="C2225" t="s">
        <v>1528</v>
      </c>
      <c r="D2225">
        <v>0.16</v>
      </c>
      <c r="E2225">
        <v>2.4</v>
      </c>
      <c r="F2225" t="s">
        <v>43</v>
      </c>
      <c r="G2225">
        <v>0.1</v>
      </c>
      <c r="H2225" t="s">
        <v>36</v>
      </c>
      <c r="I2225">
        <v>100</v>
      </c>
      <c r="K2225">
        <f t="shared" si="204"/>
        <v>137</v>
      </c>
      <c r="L2225" t="str">
        <f t="shared" si="205"/>
        <v>PM-137</v>
      </c>
      <c r="M2225">
        <f t="shared" si="206"/>
        <v>144</v>
      </c>
      <c r="N2225">
        <f t="shared" si="207"/>
        <v>4.8135220872218424E-3</v>
      </c>
      <c r="O2225" t="str">
        <f t="shared" si="208"/>
        <v>PM-137144</v>
      </c>
      <c r="P2225" t="str">
        <f t="shared" si="209"/>
        <v/>
      </c>
    </row>
    <row r="2226" spans="1:16" x14ac:dyDescent="0.25">
      <c r="A2226">
        <v>61</v>
      </c>
      <c r="B2226">
        <v>77</v>
      </c>
      <c r="C2226" t="s">
        <v>1527</v>
      </c>
      <c r="D2226">
        <v>0</v>
      </c>
      <c r="E2226">
        <v>3.25</v>
      </c>
      <c r="F2226" t="s">
        <v>43</v>
      </c>
      <c r="G2226">
        <v>0.05</v>
      </c>
      <c r="H2226" t="s">
        <v>36</v>
      </c>
      <c r="I2226">
        <v>100</v>
      </c>
      <c r="K2226">
        <f t="shared" si="204"/>
        <v>138</v>
      </c>
      <c r="L2226" t="str">
        <f t="shared" si="205"/>
        <v>PM-138</v>
      </c>
      <c r="M2226">
        <f t="shared" si="206"/>
        <v>195</v>
      </c>
      <c r="N2226">
        <f t="shared" si="207"/>
        <v>3.5546009259484375E-3</v>
      </c>
      <c r="O2226" t="str">
        <f t="shared" si="208"/>
        <v>PM-138195</v>
      </c>
      <c r="P2226" t="str">
        <f t="shared" si="209"/>
        <v/>
      </c>
    </row>
    <row r="2227" spans="1:16" x14ac:dyDescent="0.25">
      <c r="A2227">
        <v>61</v>
      </c>
      <c r="B2227">
        <v>78</v>
      </c>
      <c r="C2227" t="s">
        <v>1526</v>
      </c>
      <c r="D2227">
        <v>0</v>
      </c>
      <c r="E2227">
        <v>4.1399999999999997</v>
      </c>
      <c r="F2227" t="s">
        <v>43</v>
      </c>
      <c r="G2227">
        <v>0.05</v>
      </c>
      <c r="H2227" t="s">
        <v>36</v>
      </c>
      <c r="I2227">
        <v>100</v>
      </c>
      <c r="K2227">
        <f t="shared" si="204"/>
        <v>139</v>
      </c>
      <c r="L2227" t="str">
        <f t="shared" si="205"/>
        <v>PM-139</v>
      </c>
      <c r="M2227">
        <f t="shared" si="206"/>
        <v>248.39999999999998</v>
      </c>
      <c r="N2227">
        <f t="shared" si="207"/>
        <v>2.7904475867952709E-3</v>
      </c>
      <c r="O2227" t="str">
        <f t="shared" si="208"/>
        <v>PM-139248.4</v>
      </c>
      <c r="P2227" t="str">
        <f t="shared" si="209"/>
        <v/>
      </c>
    </row>
    <row r="2228" spans="1:16" x14ac:dyDescent="0.25">
      <c r="A2228">
        <v>61</v>
      </c>
      <c r="B2228">
        <v>78</v>
      </c>
      <c r="C2228" t="s">
        <v>1526</v>
      </c>
      <c r="D2228">
        <v>0.18869999999999901</v>
      </c>
      <c r="E2228">
        <v>180</v>
      </c>
      <c r="F2228" t="s">
        <v>17</v>
      </c>
      <c r="G2228">
        <v>20</v>
      </c>
      <c r="H2228" t="s">
        <v>77</v>
      </c>
      <c r="I2228">
        <v>100</v>
      </c>
      <c r="K2228">
        <f t="shared" si="204"/>
        <v>139</v>
      </c>
      <c r="L2228" t="str">
        <f t="shared" si="205"/>
        <v>PM-139M</v>
      </c>
      <c r="M2228">
        <f t="shared" si="206"/>
        <v>0.18</v>
      </c>
      <c r="N2228">
        <f t="shared" si="207"/>
        <v>3.8508176697774741</v>
      </c>
      <c r="O2228" t="str">
        <f t="shared" si="208"/>
        <v>PM-139M0.18</v>
      </c>
      <c r="P2228" t="str">
        <f t="shared" si="209"/>
        <v/>
      </c>
    </row>
    <row r="2229" spans="1:16" x14ac:dyDescent="0.25">
      <c r="A2229">
        <v>61</v>
      </c>
      <c r="B2229">
        <v>79</v>
      </c>
      <c r="C2229" t="s">
        <v>1525</v>
      </c>
      <c r="D2229">
        <v>0</v>
      </c>
      <c r="E2229">
        <v>9.1999999999999993</v>
      </c>
      <c r="F2229" t="s">
        <v>11</v>
      </c>
      <c r="G2229">
        <v>0.2</v>
      </c>
      <c r="H2229" t="s">
        <v>36</v>
      </c>
      <c r="I2229">
        <v>100</v>
      </c>
      <c r="K2229">
        <f t="shared" si="204"/>
        <v>140</v>
      </c>
      <c r="L2229" t="str">
        <f t="shared" si="205"/>
        <v>PM-140</v>
      </c>
      <c r="M2229">
        <f t="shared" si="206"/>
        <v>9.1999999999999993</v>
      </c>
      <c r="N2229">
        <f t="shared" si="207"/>
        <v>7.5342084843472323E-2</v>
      </c>
      <c r="O2229" t="str">
        <f t="shared" si="208"/>
        <v>PM-1409.2</v>
      </c>
      <c r="P2229" t="str">
        <f t="shared" si="209"/>
        <v/>
      </c>
    </row>
    <row r="2230" spans="1:16" x14ac:dyDescent="0.25">
      <c r="A2230">
        <v>61</v>
      </c>
      <c r="B2230">
        <v>79</v>
      </c>
      <c r="C2230" t="s">
        <v>1525</v>
      </c>
      <c r="D2230">
        <v>0.43099999999999999</v>
      </c>
      <c r="E2230">
        <v>5.84</v>
      </c>
      <c r="F2230" t="s">
        <v>43</v>
      </c>
      <c r="G2230">
        <v>0.09</v>
      </c>
      <c r="H2230" t="s">
        <v>36</v>
      </c>
      <c r="I2230">
        <v>100</v>
      </c>
      <c r="K2230">
        <f t="shared" si="204"/>
        <v>140</v>
      </c>
      <c r="L2230" t="str">
        <f t="shared" si="205"/>
        <v>PM-140</v>
      </c>
      <c r="M2230">
        <f t="shared" si="206"/>
        <v>350.4</v>
      </c>
      <c r="N2230">
        <f t="shared" si="207"/>
        <v>1.9781597618719901E-3</v>
      </c>
      <c r="O2230" t="str">
        <f t="shared" si="208"/>
        <v>PM-140350.4</v>
      </c>
      <c r="P2230" t="str">
        <f t="shared" si="209"/>
        <v/>
      </c>
    </row>
    <row r="2231" spans="1:16" x14ac:dyDescent="0.25">
      <c r="A2231">
        <v>61</v>
      </c>
      <c r="B2231">
        <v>80</v>
      </c>
      <c r="C2231" t="s">
        <v>1535</v>
      </c>
      <c r="D2231">
        <v>0</v>
      </c>
      <c r="E2231">
        <v>20.9</v>
      </c>
      <c r="F2231" t="s">
        <v>43</v>
      </c>
      <c r="G2231">
        <v>0.05</v>
      </c>
      <c r="H2231" t="s">
        <v>36</v>
      </c>
      <c r="I2231">
        <v>100</v>
      </c>
      <c r="K2231">
        <f t="shared" si="204"/>
        <v>141</v>
      </c>
      <c r="L2231" t="str">
        <f t="shared" si="205"/>
        <v>PM-141</v>
      </c>
      <c r="M2231">
        <f t="shared" si="206"/>
        <v>1254</v>
      </c>
      <c r="N2231">
        <f t="shared" si="207"/>
        <v>5.5274894781494842E-4</v>
      </c>
      <c r="O2231" t="str">
        <f t="shared" si="208"/>
        <v>PM-1411254</v>
      </c>
      <c r="P2231" t="str">
        <f t="shared" si="209"/>
        <v/>
      </c>
    </row>
    <row r="2232" spans="1:16" x14ac:dyDescent="0.25">
      <c r="A2232">
        <v>61</v>
      </c>
      <c r="B2232">
        <v>81</v>
      </c>
      <c r="C2232" t="s">
        <v>1534</v>
      </c>
      <c r="D2232">
        <v>0</v>
      </c>
      <c r="E2232">
        <v>40.5</v>
      </c>
      <c r="F2232" t="s">
        <v>11</v>
      </c>
      <c r="G2232">
        <v>0.4</v>
      </c>
      <c r="H2232" t="s">
        <v>36</v>
      </c>
      <c r="I2232">
        <v>100</v>
      </c>
      <c r="K2232">
        <f t="shared" si="204"/>
        <v>142</v>
      </c>
      <c r="L2232" t="str">
        <f t="shared" si="205"/>
        <v>PM-142</v>
      </c>
      <c r="M2232">
        <f t="shared" si="206"/>
        <v>40.5</v>
      </c>
      <c r="N2232">
        <f t="shared" si="207"/>
        <v>1.7114745199010996E-2</v>
      </c>
      <c r="O2232" t="str">
        <f t="shared" si="208"/>
        <v>PM-14240.5</v>
      </c>
      <c r="P2232" t="str">
        <f t="shared" si="209"/>
        <v/>
      </c>
    </row>
    <row r="2233" spans="1:16" x14ac:dyDescent="0.25">
      <c r="A2233">
        <v>61</v>
      </c>
      <c r="B2233">
        <v>82</v>
      </c>
      <c r="C2233" t="s">
        <v>1533</v>
      </c>
      <c r="D2233">
        <v>0</v>
      </c>
      <c r="E2233">
        <v>265</v>
      </c>
      <c r="F2233" t="s">
        <v>25</v>
      </c>
      <c r="G2233">
        <v>7</v>
      </c>
      <c r="H2233" t="s">
        <v>36</v>
      </c>
      <c r="I2233">
        <v>100</v>
      </c>
      <c r="K2233">
        <f t="shared" si="204"/>
        <v>143</v>
      </c>
      <c r="L2233" t="str">
        <f t="shared" si="205"/>
        <v>PM-143</v>
      </c>
      <c r="M2233">
        <f t="shared" si="206"/>
        <v>22896000</v>
      </c>
      <c r="N2233">
        <f t="shared" si="207"/>
        <v>3.02737238190053E-8</v>
      </c>
      <c r="O2233" t="str">
        <f t="shared" si="208"/>
        <v>PM-14322896000</v>
      </c>
      <c r="P2233" t="str">
        <f t="shared" si="209"/>
        <v/>
      </c>
    </row>
    <row r="2234" spans="1:16" x14ac:dyDescent="0.25">
      <c r="A2234">
        <v>61</v>
      </c>
      <c r="B2234">
        <v>83</v>
      </c>
      <c r="C2234" t="s">
        <v>1532</v>
      </c>
      <c r="D2234">
        <v>0</v>
      </c>
      <c r="E2234">
        <v>363</v>
      </c>
      <c r="F2234" t="s">
        <v>25</v>
      </c>
      <c r="G2234">
        <v>14</v>
      </c>
      <c r="H2234" t="s">
        <v>26</v>
      </c>
      <c r="I2234">
        <v>100</v>
      </c>
      <c r="K2234">
        <f t="shared" si="204"/>
        <v>144</v>
      </c>
      <c r="L2234" t="str">
        <f t="shared" si="205"/>
        <v>PM-144</v>
      </c>
      <c r="M2234">
        <f t="shared" si="206"/>
        <v>31363200</v>
      </c>
      <c r="N2234">
        <f t="shared" si="207"/>
        <v>2.2100652374755932E-8</v>
      </c>
      <c r="O2234" t="str">
        <f t="shared" si="208"/>
        <v>PM-14431363200</v>
      </c>
      <c r="P2234" t="str">
        <f t="shared" si="209"/>
        <v/>
      </c>
    </row>
    <row r="2235" spans="1:16" x14ac:dyDescent="0.25">
      <c r="A2235">
        <v>61</v>
      </c>
      <c r="B2235">
        <v>84</v>
      </c>
      <c r="C2235" t="s">
        <v>1531</v>
      </c>
      <c r="D2235">
        <v>0</v>
      </c>
      <c r="E2235">
        <v>17.7</v>
      </c>
      <c r="F2235" t="s">
        <v>14</v>
      </c>
      <c r="G2235">
        <v>0.4</v>
      </c>
      <c r="H2235" t="s">
        <v>26</v>
      </c>
      <c r="I2235">
        <v>100</v>
      </c>
      <c r="K2235">
        <f t="shared" si="204"/>
        <v>145</v>
      </c>
      <c r="L2235" t="str">
        <f t="shared" si="205"/>
        <v>PM-145</v>
      </c>
      <c r="M2235">
        <f t="shared" si="206"/>
        <v>558569520</v>
      </c>
      <c r="N2235">
        <f t="shared" si="207"/>
        <v>1.2409326963632839E-9</v>
      </c>
      <c r="O2235" t="str">
        <f t="shared" si="208"/>
        <v>PM-145558569520</v>
      </c>
      <c r="P2235" t="str">
        <f t="shared" si="209"/>
        <v/>
      </c>
    </row>
    <row r="2236" spans="1:16" x14ac:dyDescent="0.25">
      <c r="A2236">
        <v>61</v>
      </c>
      <c r="B2236">
        <v>85</v>
      </c>
      <c r="C2236" t="s">
        <v>1530</v>
      </c>
      <c r="D2236">
        <v>0</v>
      </c>
      <c r="E2236">
        <v>5.53</v>
      </c>
      <c r="F2236" t="s">
        <v>14</v>
      </c>
      <c r="G2236">
        <v>0.05</v>
      </c>
      <c r="H2236" t="s">
        <v>12</v>
      </c>
      <c r="I2236">
        <v>34.299999999999997</v>
      </c>
      <c r="J2236">
        <v>1.5</v>
      </c>
      <c r="K2236">
        <f t="shared" si="204"/>
        <v>146</v>
      </c>
      <c r="L2236" t="str">
        <f t="shared" si="205"/>
        <v>PM-146</v>
      </c>
      <c r="M2236">
        <f t="shared" si="206"/>
        <v>174513528</v>
      </c>
      <c r="N2236">
        <f t="shared" si="207"/>
        <v>3.9718822288662075E-9</v>
      </c>
      <c r="O2236" t="str">
        <f t="shared" si="208"/>
        <v>PM-146174513528</v>
      </c>
      <c r="P2236" t="str">
        <f t="shared" si="209"/>
        <v/>
      </c>
    </row>
    <row r="2237" spans="1:16" x14ac:dyDescent="0.25">
      <c r="A2237">
        <v>61</v>
      </c>
      <c r="B2237">
        <v>86</v>
      </c>
      <c r="C2237" t="s">
        <v>1529</v>
      </c>
      <c r="D2237">
        <v>0</v>
      </c>
      <c r="E2237">
        <v>2.62344</v>
      </c>
      <c r="F2237" t="s">
        <v>14</v>
      </c>
      <c r="G2237">
        <v>2.2000000000000001E-4</v>
      </c>
      <c r="H2237" t="s">
        <v>12</v>
      </c>
      <c r="I2237">
        <v>100</v>
      </c>
      <c r="K2237">
        <f t="shared" si="204"/>
        <v>147</v>
      </c>
      <c r="L2237" t="str">
        <f t="shared" si="205"/>
        <v>PM-147</v>
      </c>
      <c r="M2237">
        <f t="shared" si="206"/>
        <v>82789470.143999994</v>
      </c>
      <c r="N2237">
        <f t="shared" si="207"/>
        <v>8.3724074976481746E-9</v>
      </c>
      <c r="O2237" t="str">
        <f t="shared" si="208"/>
        <v>PM-14782789470.144</v>
      </c>
      <c r="P2237" t="str">
        <f t="shared" si="209"/>
        <v/>
      </c>
    </row>
    <row r="2238" spans="1:16" x14ac:dyDescent="0.25">
      <c r="A2238">
        <v>61</v>
      </c>
      <c r="B2238">
        <v>87</v>
      </c>
      <c r="C2238" t="s">
        <v>1538</v>
      </c>
      <c r="D2238">
        <v>0</v>
      </c>
      <c r="E2238">
        <v>5.3680000000000003</v>
      </c>
      <c r="F2238" t="s">
        <v>25</v>
      </c>
      <c r="G2238">
        <v>7.0000000000000001E-3</v>
      </c>
      <c r="H2238" t="s">
        <v>12</v>
      </c>
      <c r="I2238">
        <v>100</v>
      </c>
      <c r="K2238">
        <f t="shared" si="204"/>
        <v>148</v>
      </c>
      <c r="L2238" t="str">
        <f t="shared" si="205"/>
        <v>PM-148</v>
      </c>
      <c r="M2238">
        <f t="shared" si="206"/>
        <v>463795.20000000001</v>
      </c>
      <c r="N2238">
        <f t="shared" si="207"/>
        <v>1.4945113286207905E-6</v>
      </c>
      <c r="O2238" t="str">
        <f t="shared" si="208"/>
        <v>PM-148463795.2</v>
      </c>
      <c r="P2238" t="str">
        <f t="shared" si="209"/>
        <v/>
      </c>
    </row>
    <row r="2239" spans="1:16" x14ac:dyDescent="0.25">
      <c r="A2239">
        <v>61</v>
      </c>
      <c r="B2239">
        <v>87</v>
      </c>
      <c r="C2239" t="s">
        <v>1538</v>
      </c>
      <c r="D2239">
        <v>0.13789999999999999</v>
      </c>
      <c r="E2239">
        <v>41.29</v>
      </c>
      <c r="F2239" t="s">
        <v>25</v>
      </c>
      <c r="G2239">
        <v>0.11</v>
      </c>
      <c r="H2239" t="s">
        <v>77</v>
      </c>
      <c r="I2239">
        <v>4.2</v>
      </c>
      <c r="J2239">
        <v>0.6</v>
      </c>
      <c r="K2239">
        <f t="shared" si="204"/>
        <v>148</v>
      </c>
      <c r="L2239" t="str">
        <f t="shared" si="205"/>
        <v>PM-148M</v>
      </c>
      <c r="M2239">
        <f t="shared" si="206"/>
        <v>3567456</v>
      </c>
      <c r="N2239">
        <f t="shared" si="207"/>
        <v>1.9429733136440794E-7</v>
      </c>
      <c r="O2239" t="str">
        <f t="shared" si="208"/>
        <v>PM-148M3567456</v>
      </c>
      <c r="P2239" t="str">
        <f t="shared" si="209"/>
        <v/>
      </c>
    </row>
    <row r="2240" spans="1:16" x14ac:dyDescent="0.25">
      <c r="A2240">
        <v>61</v>
      </c>
      <c r="B2240">
        <v>88</v>
      </c>
      <c r="C2240" t="s">
        <v>1537</v>
      </c>
      <c r="D2240">
        <v>0</v>
      </c>
      <c r="E2240">
        <v>53.08</v>
      </c>
      <c r="F2240" t="s">
        <v>109</v>
      </c>
      <c r="G2240">
        <v>0.05</v>
      </c>
      <c r="H2240" t="s">
        <v>12</v>
      </c>
      <c r="I2240">
        <v>100</v>
      </c>
      <c r="K2240">
        <f t="shared" si="204"/>
        <v>149</v>
      </c>
      <c r="L2240" t="str">
        <f t="shared" si="205"/>
        <v>PM-149</v>
      </c>
      <c r="M2240">
        <f t="shared" si="206"/>
        <v>191088</v>
      </c>
      <c r="N2240">
        <f t="shared" si="207"/>
        <v>3.6273715804233928E-6</v>
      </c>
      <c r="O2240" t="str">
        <f t="shared" si="208"/>
        <v>PM-149191088</v>
      </c>
      <c r="P2240" t="str">
        <f t="shared" si="209"/>
        <v/>
      </c>
    </row>
    <row r="2241" spans="1:16" x14ac:dyDescent="0.25">
      <c r="A2241">
        <v>61</v>
      </c>
      <c r="B2241">
        <v>89</v>
      </c>
      <c r="C2241" t="s">
        <v>1536</v>
      </c>
      <c r="D2241">
        <v>0</v>
      </c>
      <c r="E2241">
        <v>2.698</v>
      </c>
      <c r="F2241" t="s">
        <v>109</v>
      </c>
      <c r="G2241">
        <v>1.4999999999999999E-2</v>
      </c>
      <c r="H2241" t="s">
        <v>12</v>
      </c>
      <c r="I2241">
        <v>100</v>
      </c>
      <c r="K2241">
        <f t="shared" si="204"/>
        <v>150</v>
      </c>
      <c r="L2241" t="str">
        <f t="shared" si="205"/>
        <v>PM-150</v>
      </c>
      <c r="M2241">
        <f t="shared" si="206"/>
        <v>9712.7999999999993</v>
      </c>
      <c r="N2241">
        <f t="shared" si="207"/>
        <v>7.1364300774230435E-5</v>
      </c>
      <c r="O2241" t="str">
        <f t="shared" si="208"/>
        <v>PM-1509712.8</v>
      </c>
      <c r="P2241" t="str">
        <f t="shared" si="209"/>
        <v/>
      </c>
    </row>
    <row r="2242" spans="1:16" x14ac:dyDescent="0.25">
      <c r="A2242">
        <v>61</v>
      </c>
      <c r="B2242">
        <v>90</v>
      </c>
      <c r="C2242" t="s">
        <v>1546</v>
      </c>
      <c r="D2242">
        <v>0</v>
      </c>
      <c r="E2242">
        <v>28.4</v>
      </c>
      <c r="F2242" t="s">
        <v>109</v>
      </c>
      <c r="G2242">
        <v>0.04</v>
      </c>
      <c r="H2242" t="s">
        <v>12</v>
      </c>
      <c r="I2242">
        <v>100</v>
      </c>
      <c r="K2242">
        <f t="shared" ref="K2242:K2305" si="210">A2242+B2242</f>
        <v>151</v>
      </c>
      <c r="L2242" t="str">
        <f t="shared" ref="L2242:L2305" si="211">UPPER(SUBSTITUTE(C2242,K2242,""))&amp;"-"&amp;K2242&amp;IF(H2242="IT","M","")</f>
        <v>PM-151</v>
      </c>
      <c r="M2242">
        <f t="shared" ref="M2242:M2305" si="212">E2242*VLOOKUP(F2242,_TimeConvert,2,FALSE)</f>
        <v>102240</v>
      </c>
      <c r="N2242">
        <f t="shared" ref="N2242:N2305" si="213">LN(2)/M2242</f>
        <v>6.7796085735518902E-6</v>
      </c>
      <c r="O2242" t="str">
        <f t="shared" ref="O2242:O2305" si="214">L2242&amp;M2242</f>
        <v>PM-151102240</v>
      </c>
      <c r="P2242" t="str">
        <f t="shared" ref="P2242:P2305" si="215">IF(AND(RIGHT(L2243,1)="M",M2242=M2243),"Delete","")</f>
        <v/>
      </c>
    </row>
    <row r="2243" spans="1:16" x14ac:dyDescent="0.25">
      <c r="A2243">
        <v>61</v>
      </c>
      <c r="B2243">
        <v>91</v>
      </c>
      <c r="C2243" t="s">
        <v>1545</v>
      </c>
      <c r="D2243">
        <v>0</v>
      </c>
      <c r="E2243">
        <v>4.0999999999999996</v>
      </c>
      <c r="F2243" t="s">
        <v>43</v>
      </c>
      <c r="G2243">
        <v>0.1</v>
      </c>
      <c r="H2243" t="s">
        <v>12</v>
      </c>
      <c r="I2243">
        <v>100</v>
      </c>
      <c r="K2243">
        <f t="shared" si="210"/>
        <v>152</v>
      </c>
      <c r="L2243" t="str">
        <f t="shared" si="211"/>
        <v>PM-152</v>
      </c>
      <c r="M2243">
        <f t="shared" si="212"/>
        <v>245.99999999999997</v>
      </c>
      <c r="N2243">
        <f t="shared" si="213"/>
        <v>2.8176714656908347E-3</v>
      </c>
      <c r="O2243" t="str">
        <f t="shared" si="214"/>
        <v>PM-152246</v>
      </c>
      <c r="P2243" t="str">
        <f t="shared" si="215"/>
        <v/>
      </c>
    </row>
    <row r="2244" spans="1:16" x14ac:dyDescent="0.25">
      <c r="A2244">
        <v>61</v>
      </c>
      <c r="B2244">
        <v>91</v>
      </c>
      <c r="C2244" t="s">
        <v>1545</v>
      </c>
      <c r="D2244">
        <v>0.15</v>
      </c>
      <c r="E2244">
        <v>7.52</v>
      </c>
      <c r="F2244" t="s">
        <v>43</v>
      </c>
      <c r="G2244">
        <v>7.0000000000000007E-2</v>
      </c>
      <c r="H2244" t="s">
        <v>12</v>
      </c>
      <c r="I2244">
        <v>100</v>
      </c>
      <c r="K2244">
        <f t="shared" si="210"/>
        <v>152</v>
      </c>
      <c r="L2244" t="str">
        <f t="shared" si="211"/>
        <v>PM-152</v>
      </c>
      <c r="M2244">
        <f t="shared" si="212"/>
        <v>451.2</v>
      </c>
      <c r="N2244">
        <f t="shared" si="213"/>
        <v>1.5362304533686731E-3</v>
      </c>
      <c r="O2244" t="str">
        <f t="shared" si="214"/>
        <v>PM-152451.2</v>
      </c>
      <c r="P2244" t="str">
        <f t="shared" si="215"/>
        <v/>
      </c>
    </row>
    <row r="2245" spans="1:16" x14ac:dyDescent="0.25">
      <c r="A2245">
        <v>61</v>
      </c>
      <c r="B2245">
        <v>91</v>
      </c>
      <c r="C2245" t="s">
        <v>1545</v>
      </c>
      <c r="D2245" t="s">
        <v>70</v>
      </c>
      <c r="E2245">
        <v>15</v>
      </c>
      <c r="F2245" t="s">
        <v>43</v>
      </c>
      <c r="G2245">
        <v>1</v>
      </c>
      <c r="H2245" t="s">
        <v>77</v>
      </c>
      <c r="K2245">
        <f t="shared" si="210"/>
        <v>152</v>
      </c>
      <c r="L2245" t="str">
        <f t="shared" si="211"/>
        <v>PM-152M</v>
      </c>
      <c r="M2245">
        <f t="shared" si="212"/>
        <v>900</v>
      </c>
      <c r="N2245">
        <f t="shared" si="213"/>
        <v>7.7016353395549476E-4</v>
      </c>
      <c r="O2245" t="str">
        <f t="shared" si="214"/>
        <v>PM-152M900</v>
      </c>
      <c r="P2245" t="str">
        <f t="shared" si="215"/>
        <v/>
      </c>
    </row>
    <row r="2246" spans="1:16" x14ac:dyDescent="0.25">
      <c r="A2246">
        <v>61</v>
      </c>
      <c r="B2246">
        <v>92</v>
      </c>
      <c r="C2246" t="s">
        <v>1544</v>
      </c>
      <c r="D2246">
        <v>0</v>
      </c>
      <c r="E2246">
        <v>5.25</v>
      </c>
      <c r="F2246" t="s">
        <v>43</v>
      </c>
      <c r="G2246">
        <v>0.02</v>
      </c>
      <c r="H2246" t="s">
        <v>12</v>
      </c>
      <c r="I2246">
        <v>100</v>
      </c>
      <c r="K2246">
        <f t="shared" si="210"/>
        <v>153</v>
      </c>
      <c r="L2246" t="str">
        <f t="shared" si="211"/>
        <v>PM-153</v>
      </c>
      <c r="M2246">
        <f t="shared" si="212"/>
        <v>315</v>
      </c>
      <c r="N2246">
        <f t="shared" si="213"/>
        <v>2.2004672398728423E-3</v>
      </c>
      <c r="O2246" t="str">
        <f t="shared" si="214"/>
        <v>PM-153315</v>
      </c>
      <c r="P2246" t="str">
        <f t="shared" si="215"/>
        <v/>
      </c>
    </row>
    <row r="2247" spans="1:16" x14ac:dyDescent="0.25">
      <c r="A2247">
        <v>61</v>
      </c>
      <c r="B2247">
        <v>93</v>
      </c>
      <c r="C2247" t="s">
        <v>1543</v>
      </c>
      <c r="D2247">
        <v>0</v>
      </c>
      <c r="E2247">
        <v>2.68</v>
      </c>
      <c r="F2247" t="s">
        <v>43</v>
      </c>
      <c r="G2247">
        <v>7.0000000000000007E-2</v>
      </c>
      <c r="H2247" t="s">
        <v>12</v>
      </c>
      <c r="I2247">
        <v>100</v>
      </c>
      <c r="K2247">
        <f t="shared" si="210"/>
        <v>154</v>
      </c>
      <c r="L2247" t="str">
        <f t="shared" si="211"/>
        <v>PM-154</v>
      </c>
      <c r="M2247">
        <f t="shared" si="212"/>
        <v>160.80000000000001</v>
      </c>
      <c r="N2247">
        <f t="shared" si="213"/>
        <v>4.3106167945270229E-3</v>
      </c>
      <c r="O2247" t="str">
        <f t="shared" si="214"/>
        <v>PM-154160.8</v>
      </c>
      <c r="P2247" t="str">
        <f t="shared" si="215"/>
        <v/>
      </c>
    </row>
    <row r="2248" spans="1:16" x14ac:dyDescent="0.25">
      <c r="A2248">
        <v>61</v>
      </c>
      <c r="B2248">
        <v>93</v>
      </c>
      <c r="C2248" t="s">
        <v>1543</v>
      </c>
      <c r="D2248">
        <v>0.19800000000000001</v>
      </c>
      <c r="E2248">
        <v>1.7</v>
      </c>
      <c r="F2248" t="s">
        <v>43</v>
      </c>
      <c r="G2248">
        <v>0.1</v>
      </c>
      <c r="H2248" t="s">
        <v>12</v>
      </c>
      <c r="I2248">
        <v>100</v>
      </c>
      <c r="K2248">
        <f t="shared" si="210"/>
        <v>154</v>
      </c>
      <c r="L2248" t="str">
        <f t="shared" si="211"/>
        <v>PM-154</v>
      </c>
      <c r="M2248">
        <f t="shared" si="212"/>
        <v>102</v>
      </c>
      <c r="N2248">
        <f t="shared" si="213"/>
        <v>6.7955605937249537E-3</v>
      </c>
      <c r="O2248" t="str">
        <f t="shared" si="214"/>
        <v>PM-154102</v>
      </c>
      <c r="P2248" t="str">
        <f t="shared" si="215"/>
        <v/>
      </c>
    </row>
    <row r="2249" spans="1:16" x14ac:dyDescent="0.25">
      <c r="A2249">
        <v>61</v>
      </c>
      <c r="B2249">
        <v>94</v>
      </c>
      <c r="C2249" t="s">
        <v>1542</v>
      </c>
      <c r="D2249">
        <v>0</v>
      </c>
      <c r="E2249">
        <v>41.5</v>
      </c>
      <c r="F2249" t="s">
        <v>11</v>
      </c>
      <c r="G2249">
        <v>0.2</v>
      </c>
      <c r="H2249" t="s">
        <v>12</v>
      </c>
      <c r="I2249">
        <v>100</v>
      </c>
      <c r="K2249">
        <f t="shared" si="210"/>
        <v>155</v>
      </c>
      <c r="L2249" t="str">
        <f t="shared" si="211"/>
        <v>PM-155</v>
      </c>
      <c r="M2249">
        <f t="shared" si="212"/>
        <v>41.5</v>
      </c>
      <c r="N2249">
        <f t="shared" si="213"/>
        <v>1.6702341700239647E-2</v>
      </c>
      <c r="O2249" t="str">
        <f t="shared" si="214"/>
        <v>PM-15541.5</v>
      </c>
      <c r="P2249" t="str">
        <f t="shared" si="215"/>
        <v/>
      </c>
    </row>
    <row r="2250" spans="1:16" x14ac:dyDescent="0.25">
      <c r="A2250">
        <v>61</v>
      </c>
      <c r="B2250">
        <v>95</v>
      </c>
      <c r="C2250" t="s">
        <v>1541</v>
      </c>
      <c r="D2250">
        <v>0</v>
      </c>
      <c r="E2250">
        <v>27.8</v>
      </c>
      <c r="F2250" t="s">
        <v>11</v>
      </c>
      <c r="G2250">
        <v>0.8</v>
      </c>
      <c r="H2250" t="s">
        <v>12</v>
      </c>
      <c r="I2250">
        <v>100</v>
      </c>
      <c r="K2250">
        <f t="shared" si="210"/>
        <v>156</v>
      </c>
      <c r="L2250" t="str">
        <f t="shared" si="211"/>
        <v>PM-156</v>
      </c>
      <c r="M2250">
        <f t="shared" si="212"/>
        <v>27.8</v>
      </c>
      <c r="N2250">
        <f t="shared" si="213"/>
        <v>2.4933351818703067E-2</v>
      </c>
      <c r="O2250" t="str">
        <f t="shared" si="214"/>
        <v>PM-15627.8</v>
      </c>
      <c r="P2250" t="str">
        <f t="shared" si="215"/>
        <v/>
      </c>
    </row>
    <row r="2251" spans="1:16" x14ac:dyDescent="0.25">
      <c r="A2251">
        <v>61</v>
      </c>
      <c r="B2251">
        <v>96</v>
      </c>
      <c r="C2251" t="s">
        <v>1540</v>
      </c>
      <c r="D2251">
        <v>0</v>
      </c>
      <c r="E2251">
        <v>10.56</v>
      </c>
      <c r="F2251" t="s">
        <v>11</v>
      </c>
      <c r="G2251">
        <v>0.1</v>
      </c>
      <c r="H2251" t="s">
        <v>12</v>
      </c>
      <c r="I2251">
        <v>100</v>
      </c>
      <c r="K2251">
        <f t="shared" si="210"/>
        <v>157</v>
      </c>
      <c r="L2251" t="str">
        <f t="shared" si="211"/>
        <v>PM-157</v>
      </c>
      <c r="M2251">
        <f t="shared" si="212"/>
        <v>10.56</v>
      </c>
      <c r="N2251">
        <f t="shared" si="213"/>
        <v>6.563893755302512E-2</v>
      </c>
      <c r="O2251" t="str">
        <f t="shared" si="214"/>
        <v>PM-15710.56</v>
      </c>
      <c r="P2251" t="str">
        <f t="shared" si="215"/>
        <v/>
      </c>
    </row>
    <row r="2252" spans="1:16" x14ac:dyDescent="0.25">
      <c r="A2252">
        <v>61</v>
      </c>
      <c r="B2252">
        <v>97</v>
      </c>
      <c r="C2252" t="s">
        <v>1539</v>
      </c>
      <c r="D2252">
        <v>0</v>
      </c>
      <c r="E2252">
        <v>4.8</v>
      </c>
      <c r="F2252" t="s">
        <v>11</v>
      </c>
      <c r="G2252">
        <v>0.5</v>
      </c>
      <c r="H2252" t="s">
        <v>12</v>
      </c>
      <c r="I2252">
        <v>100</v>
      </c>
      <c r="K2252">
        <f t="shared" si="210"/>
        <v>158</v>
      </c>
      <c r="L2252" t="str">
        <f t="shared" si="211"/>
        <v>PM-158</v>
      </c>
      <c r="M2252">
        <f t="shared" si="212"/>
        <v>4.8</v>
      </c>
      <c r="N2252">
        <f t="shared" si="213"/>
        <v>0.14440566261665527</v>
      </c>
      <c r="O2252" t="str">
        <f t="shared" si="214"/>
        <v>PM-1584.8</v>
      </c>
      <c r="P2252" t="str">
        <f t="shared" si="215"/>
        <v/>
      </c>
    </row>
    <row r="2253" spans="1:16" x14ac:dyDescent="0.25">
      <c r="A2253">
        <v>61</v>
      </c>
      <c r="B2253">
        <v>98</v>
      </c>
      <c r="C2253" t="s">
        <v>1548</v>
      </c>
      <c r="D2253">
        <v>0</v>
      </c>
      <c r="E2253">
        <v>1.6339999999999999</v>
      </c>
      <c r="F2253" t="s">
        <v>11</v>
      </c>
      <c r="G2253">
        <v>0.04</v>
      </c>
      <c r="H2253" t="s">
        <v>12</v>
      </c>
      <c r="I2253">
        <v>100</v>
      </c>
      <c r="K2253">
        <f t="shared" si="210"/>
        <v>159</v>
      </c>
      <c r="L2253" t="str">
        <f t="shared" si="211"/>
        <v>PM-159</v>
      </c>
      <c r="M2253">
        <f t="shared" si="212"/>
        <v>1.6339999999999999</v>
      </c>
      <c r="N2253">
        <f t="shared" si="213"/>
        <v>0.42420268088123947</v>
      </c>
      <c r="O2253" t="str">
        <f t="shared" si="214"/>
        <v>PM-1591.634</v>
      </c>
      <c r="P2253" t="str">
        <f t="shared" si="215"/>
        <v/>
      </c>
    </row>
    <row r="2254" spans="1:16" x14ac:dyDescent="0.25">
      <c r="A2254">
        <v>61</v>
      </c>
      <c r="B2254">
        <v>99</v>
      </c>
      <c r="C2254" t="s">
        <v>1547</v>
      </c>
      <c r="D2254">
        <v>0</v>
      </c>
      <c r="E2254">
        <v>0.72499999999999998</v>
      </c>
      <c r="F2254" t="s">
        <v>11</v>
      </c>
      <c r="G2254">
        <v>5.7000000000000002E-2</v>
      </c>
      <c r="H2254" t="s">
        <v>12</v>
      </c>
      <c r="I2254">
        <v>100</v>
      </c>
      <c r="K2254">
        <f t="shared" si="210"/>
        <v>160</v>
      </c>
      <c r="L2254" t="str">
        <f t="shared" si="211"/>
        <v>PM-160</v>
      </c>
      <c r="M2254">
        <f t="shared" si="212"/>
        <v>0.72499999999999998</v>
      </c>
      <c r="N2254">
        <f t="shared" si="213"/>
        <v>0.95606507663440732</v>
      </c>
      <c r="O2254" t="str">
        <f t="shared" si="214"/>
        <v>PM-1600.725</v>
      </c>
      <c r="P2254" t="str">
        <f t="shared" si="215"/>
        <v/>
      </c>
    </row>
    <row r="2255" spans="1:16" x14ac:dyDescent="0.25">
      <c r="A2255">
        <v>61</v>
      </c>
      <c r="B2255">
        <v>100</v>
      </c>
      <c r="C2255" t="s">
        <v>1550</v>
      </c>
      <c r="D2255">
        <v>0</v>
      </c>
      <c r="E2255">
        <v>730</v>
      </c>
      <c r="F2255" t="s">
        <v>17</v>
      </c>
      <c r="G2255">
        <f>43-33</f>
        <v>10</v>
      </c>
      <c r="H2255" t="s">
        <v>12</v>
      </c>
      <c r="I2255">
        <v>100</v>
      </c>
      <c r="K2255">
        <f t="shared" si="210"/>
        <v>161</v>
      </c>
      <c r="L2255" t="str">
        <f t="shared" si="211"/>
        <v>PM-161</v>
      </c>
      <c r="M2255">
        <f t="shared" si="212"/>
        <v>0.73</v>
      </c>
      <c r="N2255">
        <f t="shared" si="213"/>
        <v>0.94951668569855519</v>
      </c>
      <c r="O2255" t="str">
        <f t="shared" si="214"/>
        <v>PM-1610.73</v>
      </c>
      <c r="P2255" t="str">
        <f t="shared" si="215"/>
        <v/>
      </c>
    </row>
    <row r="2256" spans="1:16" x14ac:dyDescent="0.25">
      <c r="A2256">
        <v>61</v>
      </c>
      <c r="B2256">
        <v>101</v>
      </c>
      <c r="C2256" t="s">
        <v>1551</v>
      </c>
      <c r="D2256">
        <v>0</v>
      </c>
      <c r="E2256">
        <v>474</v>
      </c>
      <c r="F2256" t="s">
        <v>17</v>
      </c>
      <c r="G2256">
        <f>37-23</f>
        <v>14</v>
      </c>
      <c r="H2256" t="s">
        <v>12</v>
      </c>
      <c r="I2256">
        <v>100</v>
      </c>
      <c r="K2256">
        <f t="shared" si="210"/>
        <v>162</v>
      </c>
      <c r="L2256" t="str">
        <f t="shared" si="211"/>
        <v>PM-162</v>
      </c>
      <c r="M2256">
        <f t="shared" si="212"/>
        <v>0.47400000000000003</v>
      </c>
      <c r="N2256">
        <f t="shared" si="213"/>
        <v>1.4623358239661293</v>
      </c>
      <c r="O2256" t="str">
        <f t="shared" si="214"/>
        <v>PM-1620.474</v>
      </c>
      <c r="P2256" t="str">
        <f t="shared" si="215"/>
        <v/>
      </c>
    </row>
    <row r="2257" spans="1:16" x14ac:dyDescent="0.25">
      <c r="A2257">
        <v>61</v>
      </c>
      <c r="B2257">
        <v>102</v>
      </c>
      <c r="C2257" t="s">
        <v>1552</v>
      </c>
      <c r="D2257">
        <v>0</v>
      </c>
      <c r="E2257">
        <v>363</v>
      </c>
      <c r="F2257" t="s">
        <v>17</v>
      </c>
      <c r="G2257">
        <f>42-30</f>
        <v>12</v>
      </c>
      <c r="H2257" t="s">
        <v>12</v>
      </c>
      <c r="I2257">
        <v>100</v>
      </c>
      <c r="K2257">
        <f t="shared" si="210"/>
        <v>163</v>
      </c>
      <c r="L2257" t="str">
        <f t="shared" si="211"/>
        <v>PM-163</v>
      </c>
      <c r="M2257">
        <f t="shared" si="212"/>
        <v>0.36299999999999999</v>
      </c>
      <c r="N2257">
        <f t="shared" si="213"/>
        <v>1.9094963651789127</v>
      </c>
      <c r="O2257" t="str">
        <f t="shared" si="214"/>
        <v>PM-1630.363</v>
      </c>
      <c r="P2257" t="str">
        <f t="shared" si="215"/>
        <v/>
      </c>
    </row>
    <row r="2258" spans="1:16" x14ac:dyDescent="0.25">
      <c r="A2258">
        <v>61</v>
      </c>
      <c r="B2258">
        <v>103</v>
      </c>
      <c r="C2258" t="s">
        <v>1553</v>
      </c>
      <c r="D2258">
        <v>0</v>
      </c>
      <c r="E2258">
        <v>280</v>
      </c>
      <c r="F2258" t="s">
        <v>17</v>
      </c>
      <c r="G2258">
        <f>38-33</f>
        <v>5</v>
      </c>
      <c r="H2258" t="s">
        <v>12</v>
      </c>
      <c r="I2258">
        <v>100</v>
      </c>
      <c r="K2258">
        <f t="shared" si="210"/>
        <v>164</v>
      </c>
      <c r="L2258" t="str">
        <f t="shared" si="211"/>
        <v>PM-164</v>
      </c>
      <c r="M2258">
        <f t="shared" si="212"/>
        <v>0.28000000000000003</v>
      </c>
      <c r="N2258">
        <f t="shared" si="213"/>
        <v>2.4755256448569471</v>
      </c>
      <c r="O2258" t="str">
        <f t="shared" si="214"/>
        <v>PM-1640.28</v>
      </c>
      <c r="P2258" t="str">
        <f t="shared" si="215"/>
        <v/>
      </c>
    </row>
    <row r="2259" spans="1:16" x14ac:dyDescent="0.25">
      <c r="A2259">
        <v>61</v>
      </c>
      <c r="B2259">
        <v>104</v>
      </c>
      <c r="C2259" t="s">
        <v>1549</v>
      </c>
      <c r="D2259">
        <v>0</v>
      </c>
      <c r="E2259">
        <v>0.29699999999999999</v>
      </c>
      <c r="F2259" t="s">
        <v>11</v>
      </c>
      <c r="G2259">
        <f>0.111-0.101</f>
        <v>9.999999999999995E-3</v>
      </c>
      <c r="H2259" t="s">
        <v>12</v>
      </c>
      <c r="I2259">
        <v>100</v>
      </c>
      <c r="K2259">
        <f t="shared" si="210"/>
        <v>165</v>
      </c>
      <c r="L2259" t="str">
        <f t="shared" si="211"/>
        <v>PM-165</v>
      </c>
      <c r="M2259">
        <f t="shared" si="212"/>
        <v>0.29699999999999999</v>
      </c>
      <c r="N2259">
        <f t="shared" si="213"/>
        <v>2.3338288907742268</v>
      </c>
      <c r="O2259" t="str">
        <f t="shared" si="214"/>
        <v>PM-1650.297</v>
      </c>
      <c r="P2259" t="str">
        <f t="shared" si="215"/>
        <v/>
      </c>
    </row>
    <row r="2260" spans="1:16" x14ac:dyDescent="0.25">
      <c r="A2260">
        <v>84</v>
      </c>
      <c r="B2260">
        <v>102</v>
      </c>
      <c r="C2260" t="s">
        <v>2323</v>
      </c>
      <c r="D2260">
        <v>0</v>
      </c>
      <c r="E2260">
        <v>28</v>
      </c>
      <c r="F2260" t="s">
        <v>1188</v>
      </c>
      <c r="G2260">
        <f>16-6</f>
        <v>10</v>
      </c>
      <c r="H2260" t="s">
        <v>27</v>
      </c>
      <c r="I2260">
        <v>100</v>
      </c>
      <c r="K2260">
        <f t="shared" si="210"/>
        <v>186</v>
      </c>
      <c r="L2260" t="str">
        <f t="shared" si="211"/>
        <v>PO-186</v>
      </c>
      <c r="M2260">
        <f t="shared" si="212"/>
        <v>2.8E-5</v>
      </c>
      <c r="N2260">
        <f t="shared" si="213"/>
        <v>24755.256448569475</v>
      </c>
      <c r="O2260" t="str">
        <f t="shared" si="214"/>
        <v>PO-1860.000028</v>
      </c>
      <c r="P2260" t="str">
        <f t="shared" si="215"/>
        <v/>
      </c>
    </row>
    <row r="2261" spans="1:16" x14ac:dyDescent="0.25">
      <c r="A2261">
        <v>84</v>
      </c>
      <c r="B2261">
        <v>103</v>
      </c>
      <c r="C2261" t="s">
        <v>2324</v>
      </c>
      <c r="D2261">
        <v>0</v>
      </c>
      <c r="E2261">
        <v>1.4</v>
      </c>
      <c r="F2261" t="s">
        <v>17</v>
      </c>
      <c r="G2261">
        <v>0.25</v>
      </c>
      <c r="H2261" t="s">
        <v>27</v>
      </c>
      <c r="I2261">
        <v>100</v>
      </c>
      <c r="K2261">
        <f t="shared" si="210"/>
        <v>187</v>
      </c>
      <c r="L2261" t="str">
        <f t="shared" si="211"/>
        <v>PO-187</v>
      </c>
      <c r="M2261">
        <f t="shared" si="212"/>
        <v>1.4E-3</v>
      </c>
      <c r="N2261">
        <f t="shared" si="213"/>
        <v>495.10512897138949</v>
      </c>
      <c r="O2261" t="str">
        <f t="shared" si="214"/>
        <v>PO-1870.0014</v>
      </c>
      <c r="P2261" t="str">
        <f t="shared" si="215"/>
        <v/>
      </c>
    </row>
    <row r="2262" spans="1:16" x14ac:dyDescent="0.25">
      <c r="A2262">
        <v>84</v>
      </c>
      <c r="B2262">
        <v>104</v>
      </c>
      <c r="C2262" t="s">
        <v>2325</v>
      </c>
      <c r="D2262">
        <v>0</v>
      </c>
      <c r="E2262">
        <v>270</v>
      </c>
      <c r="F2262" t="s">
        <v>1188</v>
      </c>
      <c r="G2262">
        <v>30</v>
      </c>
      <c r="H2262" t="s">
        <v>27</v>
      </c>
      <c r="I2262">
        <v>100</v>
      </c>
      <c r="K2262">
        <f t="shared" si="210"/>
        <v>188</v>
      </c>
      <c r="L2262" t="str">
        <f t="shared" si="211"/>
        <v>PO-188</v>
      </c>
      <c r="M2262">
        <f t="shared" si="212"/>
        <v>2.7E-4</v>
      </c>
      <c r="N2262">
        <f t="shared" si="213"/>
        <v>2567.2117798516492</v>
      </c>
      <c r="O2262" t="str">
        <f t="shared" si="214"/>
        <v>PO-1880.00027</v>
      </c>
      <c r="P2262" t="str">
        <f t="shared" si="215"/>
        <v/>
      </c>
    </row>
    <row r="2263" spans="1:16" x14ac:dyDescent="0.25">
      <c r="A2263">
        <v>84</v>
      </c>
      <c r="B2263">
        <v>105</v>
      </c>
      <c r="C2263" t="s">
        <v>2326</v>
      </c>
      <c r="D2263">
        <v>0</v>
      </c>
      <c r="E2263">
        <v>3.5</v>
      </c>
      <c r="F2263" t="s">
        <v>17</v>
      </c>
      <c r="G2263">
        <v>0.5</v>
      </c>
      <c r="H2263" t="s">
        <v>27</v>
      </c>
      <c r="I2263">
        <v>100</v>
      </c>
      <c r="K2263">
        <f t="shared" si="210"/>
        <v>189</v>
      </c>
      <c r="L2263" t="str">
        <f t="shared" si="211"/>
        <v>PO-189</v>
      </c>
      <c r="M2263">
        <f t="shared" si="212"/>
        <v>3.5000000000000001E-3</v>
      </c>
      <c r="N2263">
        <f t="shared" si="213"/>
        <v>198.04205158855578</v>
      </c>
      <c r="O2263" t="str">
        <f t="shared" si="214"/>
        <v>PO-1890.0035</v>
      </c>
      <c r="P2263" t="str">
        <f t="shared" si="215"/>
        <v/>
      </c>
    </row>
    <row r="2264" spans="1:16" x14ac:dyDescent="0.25">
      <c r="A2264">
        <v>84</v>
      </c>
      <c r="B2264">
        <v>106</v>
      </c>
      <c r="C2264" t="s">
        <v>2327</v>
      </c>
      <c r="D2264">
        <v>0</v>
      </c>
      <c r="E2264">
        <v>2.4500000000000002</v>
      </c>
      <c r="F2264" t="s">
        <v>17</v>
      </c>
      <c r="G2264">
        <v>0.05</v>
      </c>
      <c r="H2264" t="s">
        <v>27</v>
      </c>
      <c r="I2264">
        <v>100</v>
      </c>
      <c r="K2264">
        <f t="shared" si="210"/>
        <v>190</v>
      </c>
      <c r="L2264" t="str">
        <f t="shared" si="211"/>
        <v>PO-190</v>
      </c>
      <c r="M2264">
        <f t="shared" si="212"/>
        <v>2.4500000000000004E-3</v>
      </c>
      <c r="N2264">
        <f t="shared" si="213"/>
        <v>282.91721655507968</v>
      </c>
      <c r="O2264" t="str">
        <f t="shared" si="214"/>
        <v>PO-1900.00245</v>
      </c>
      <c r="P2264" t="str">
        <f t="shared" si="215"/>
        <v/>
      </c>
    </row>
    <row r="2265" spans="1:16" x14ac:dyDescent="0.25">
      <c r="A2265">
        <v>84</v>
      </c>
      <c r="B2265">
        <v>107</v>
      </c>
      <c r="C2265" t="s">
        <v>2328</v>
      </c>
      <c r="D2265">
        <v>0</v>
      </c>
      <c r="E2265">
        <v>22</v>
      </c>
      <c r="F2265" t="s">
        <v>17</v>
      </c>
      <c r="G2265">
        <v>1</v>
      </c>
      <c r="H2265" t="s">
        <v>27</v>
      </c>
      <c r="I2265">
        <v>100</v>
      </c>
      <c r="K2265">
        <f t="shared" si="210"/>
        <v>191</v>
      </c>
      <c r="L2265" t="str">
        <f t="shared" si="211"/>
        <v>PO-191</v>
      </c>
      <c r="M2265">
        <f t="shared" si="212"/>
        <v>2.1999999999999999E-2</v>
      </c>
      <c r="N2265">
        <f t="shared" si="213"/>
        <v>31.506690025452059</v>
      </c>
      <c r="O2265" t="str">
        <f t="shared" si="214"/>
        <v>PO-1910.022</v>
      </c>
      <c r="P2265" t="str">
        <f t="shared" si="215"/>
        <v/>
      </c>
    </row>
    <row r="2266" spans="1:16" x14ac:dyDescent="0.25">
      <c r="A2266">
        <v>84</v>
      </c>
      <c r="B2266">
        <v>108</v>
      </c>
      <c r="C2266" t="s">
        <v>2329</v>
      </c>
      <c r="D2266">
        <v>0</v>
      </c>
      <c r="E2266">
        <v>32.200000000000003</v>
      </c>
      <c r="F2266" t="s">
        <v>17</v>
      </c>
      <c r="G2266">
        <v>0.3</v>
      </c>
      <c r="H2266" t="s">
        <v>27</v>
      </c>
      <c r="I2266">
        <v>100</v>
      </c>
      <c r="K2266">
        <f t="shared" si="210"/>
        <v>192</v>
      </c>
      <c r="L2266" t="str">
        <f t="shared" si="211"/>
        <v>PO-192</v>
      </c>
      <c r="M2266">
        <f t="shared" si="212"/>
        <v>3.2200000000000006E-2</v>
      </c>
      <c r="N2266">
        <f t="shared" si="213"/>
        <v>21.526309955277799</v>
      </c>
      <c r="O2266" t="str">
        <f t="shared" si="214"/>
        <v>PO-1920.0322</v>
      </c>
      <c r="P2266" t="str">
        <f t="shared" si="215"/>
        <v/>
      </c>
    </row>
    <row r="2267" spans="1:16" x14ac:dyDescent="0.25">
      <c r="A2267">
        <v>84</v>
      </c>
      <c r="B2267">
        <v>109</v>
      </c>
      <c r="C2267" t="s">
        <v>2330</v>
      </c>
      <c r="D2267">
        <v>0</v>
      </c>
      <c r="E2267">
        <v>407</v>
      </c>
      <c r="F2267" t="s">
        <v>17</v>
      </c>
      <c r="G2267">
        <v>31</v>
      </c>
      <c r="H2267" t="s">
        <v>27</v>
      </c>
      <c r="I2267">
        <v>100</v>
      </c>
      <c r="K2267">
        <f t="shared" si="210"/>
        <v>193</v>
      </c>
      <c r="L2267" t="str">
        <f t="shared" si="211"/>
        <v>PO-193</v>
      </c>
      <c r="M2267">
        <f t="shared" si="212"/>
        <v>0.40700000000000003</v>
      </c>
      <c r="N2267">
        <f t="shared" si="213"/>
        <v>1.7030643257001112</v>
      </c>
      <c r="O2267" t="str">
        <f t="shared" si="214"/>
        <v>PO-1930.407</v>
      </c>
      <c r="P2267" t="str">
        <f t="shared" si="215"/>
        <v/>
      </c>
    </row>
    <row r="2268" spans="1:16" x14ac:dyDescent="0.25">
      <c r="A2268">
        <v>84</v>
      </c>
      <c r="B2268">
        <v>109</v>
      </c>
      <c r="C2268" t="s">
        <v>2330</v>
      </c>
      <c r="D2268">
        <v>9.5000000000000001E-2</v>
      </c>
      <c r="E2268">
        <v>246</v>
      </c>
      <c r="F2268" t="s">
        <v>17</v>
      </c>
      <c r="G2268">
        <v>11</v>
      </c>
      <c r="H2268" t="s">
        <v>27</v>
      </c>
      <c r="I2268">
        <v>100</v>
      </c>
      <c r="K2268">
        <f t="shared" si="210"/>
        <v>193</v>
      </c>
      <c r="L2268" t="str">
        <f t="shared" si="211"/>
        <v>PO-193</v>
      </c>
      <c r="M2268">
        <f t="shared" si="212"/>
        <v>0.246</v>
      </c>
      <c r="N2268">
        <f t="shared" si="213"/>
        <v>2.8176714656908346</v>
      </c>
      <c r="O2268" t="str">
        <f t="shared" si="214"/>
        <v>PO-1930.246</v>
      </c>
      <c r="P2268" t="str">
        <f t="shared" si="215"/>
        <v/>
      </c>
    </row>
    <row r="2269" spans="1:16" x14ac:dyDescent="0.25">
      <c r="A2269">
        <v>84</v>
      </c>
      <c r="B2269">
        <v>110</v>
      </c>
      <c r="C2269" t="s">
        <v>2331</v>
      </c>
      <c r="D2269">
        <v>0</v>
      </c>
      <c r="E2269">
        <v>392</v>
      </c>
      <c r="F2269" t="s">
        <v>17</v>
      </c>
      <c r="G2269">
        <v>4</v>
      </c>
      <c r="H2269" t="s">
        <v>27</v>
      </c>
      <c r="I2269">
        <v>93</v>
      </c>
      <c r="J2269">
        <v>7</v>
      </c>
      <c r="K2269">
        <f t="shared" si="210"/>
        <v>194</v>
      </c>
      <c r="L2269" t="str">
        <f t="shared" si="211"/>
        <v>PO-194</v>
      </c>
      <c r="M2269">
        <f t="shared" si="212"/>
        <v>0.39200000000000002</v>
      </c>
      <c r="N2269">
        <f t="shared" si="213"/>
        <v>1.7682326034692482</v>
      </c>
      <c r="O2269" t="str">
        <f t="shared" si="214"/>
        <v>PO-1940.392</v>
      </c>
      <c r="P2269" t="str">
        <f t="shared" si="215"/>
        <v/>
      </c>
    </row>
    <row r="2270" spans="1:16" x14ac:dyDescent="0.25">
      <c r="A2270">
        <v>84</v>
      </c>
      <c r="B2270">
        <v>111</v>
      </c>
      <c r="C2270" t="s">
        <v>2332</v>
      </c>
      <c r="D2270">
        <v>0</v>
      </c>
      <c r="E2270">
        <v>4.6399999999999997</v>
      </c>
      <c r="F2270" t="s">
        <v>11</v>
      </c>
      <c r="G2270">
        <v>0.09</v>
      </c>
      <c r="H2270" t="s">
        <v>27</v>
      </c>
      <c r="I2270">
        <v>94</v>
      </c>
      <c r="J2270">
        <v>4</v>
      </c>
      <c r="K2270">
        <f t="shared" si="210"/>
        <v>195</v>
      </c>
      <c r="L2270" t="str">
        <f t="shared" si="211"/>
        <v>PO-195</v>
      </c>
      <c r="M2270">
        <f t="shared" si="212"/>
        <v>4.6399999999999997</v>
      </c>
      <c r="N2270">
        <f t="shared" si="213"/>
        <v>0.14938516822412615</v>
      </c>
      <c r="O2270" t="str">
        <f t="shared" si="214"/>
        <v>PO-1954.64</v>
      </c>
      <c r="P2270" t="str">
        <f t="shared" si="215"/>
        <v/>
      </c>
    </row>
    <row r="2271" spans="1:16" x14ac:dyDescent="0.25">
      <c r="A2271">
        <v>84</v>
      </c>
      <c r="B2271">
        <v>111</v>
      </c>
      <c r="C2271" t="s">
        <v>2332</v>
      </c>
      <c r="D2271">
        <v>0.15</v>
      </c>
      <c r="E2271">
        <v>1.92</v>
      </c>
      <c r="F2271" t="s">
        <v>11</v>
      </c>
      <c r="G2271">
        <v>0.02</v>
      </c>
      <c r="H2271" t="s">
        <v>27</v>
      </c>
      <c r="I2271">
        <v>100</v>
      </c>
      <c r="K2271">
        <f t="shared" si="210"/>
        <v>195</v>
      </c>
      <c r="L2271" t="str">
        <f t="shared" si="211"/>
        <v>PO-195</v>
      </c>
      <c r="M2271">
        <f t="shared" si="212"/>
        <v>1.92</v>
      </c>
      <c r="N2271">
        <f t="shared" si="213"/>
        <v>0.36101415654163821</v>
      </c>
      <c r="O2271" t="str">
        <f t="shared" si="214"/>
        <v>PO-1951.92</v>
      </c>
      <c r="P2271" t="str">
        <f t="shared" si="215"/>
        <v/>
      </c>
    </row>
    <row r="2272" spans="1:16" x14ac:dyDescent="0.25">
      <c r="A2272">
        <v>84</v>
      </c>
      <c r="B2272">
        <v>112</v>
      </c>
      <c r="C2272" t="s">
        <v>2333</v>
      </c>
      <c r="D2272">
        <v>0</v>
      </c>
      <c r="E2272">
        <v>5.63</v>
      </c>
      <c r="F2272" t="s">
        <v>11</v>
      </c>
      <c r="G2272">
        <v>7.0000000000000007E-2</v>
      </c>
      <c r="H2272" t="s">
        <v>27</v>
      </c>
      <c r="I2272">
        <v>94</v>
      </c>
      <c r="J2272">
        <v>5</v>
      </c>
      <c r="K2272">
        <f t="shared" si="210"/>
        <v>196</v>
      </c>
      <c r="L2272" t="str">
        <f t="shared" si="211"/>
        <v>PO-196</v>
      </c>
      <c r="M2272">
        <f t="shared" si="212"/>
        <v>5.63</v>
      </c>
      <c r="N2272">
        <f t="shared" si="213"/>
        <v>0.12311672834102048</v>
      </c>
      <c r="O2272" t="str">
        <f t="shared" si="214"/>
        <v>PO-1965.63</v>
      </c>
      <c r="P2272" t="str">
        <f t="shared" si="215"/>
        <v/>
      </c>
    </row>
    <row r="2273" spans="1:16" x14ac:dyDescent="0.25">
      <c r="A2273">
        <v>84</v>
      </c>
      <c r="B2273">
        <v>113</v>
      </c>
      <c r="C2273" t="s">
        <v>2334</v>
      </c>
      <c r="D2273">
        <v>0</v>
      </c>
      <c r="E2273">
        <v>54</v>
      </c>
      <c r="F2273" t="s">
        <v>11</v>
      </c>
      <c r="G2273">
        <v>1</v>
      </c>
      <c r="H2273" t="s">
        <v>27</v>
      </c>
      <c r="I2273">
        <v>44</v>
      </c>
      <c r="J2273">
        <v>7</v>
      </c>
      <c r="K2273">
        <f t="shared" si="210"/>
        <v>197</v>
      </c>
      <c r="L2273" t="str">
        <f t="shared" si="211"/>
        <v>PO-197</v>
      </c>
      <c r="M2273">
        <f t="shared" si="212"/>
        <v>54</v>
      </c>
      <c r="N2273">
        <f t="shared" si="213"/>
        <v>1.2836058899258247E-2</v>
      </c>
      <c r="O2273" t="str">
        <f t="shared" si="214"/>
        <v>PO-19754</v>
      </c>
      <c r="P2273" t="str">
        <f t="shared" si="215"/>
        <v/>
      </c>
    </row>
    <row r="2274" spans="1:16" x14ac:dyDescent="0.25">
      <c r="A2274">
        <v>84</v>
      </c>
      <c r="B2274">
        <v>113</v>
      </c>
      <c r="C2274" t="s">
        <v>2334</v>
      </c>
      <c r="D2274">
        <v>0.19900000000000001</v>
      </c>
      <c r="E2274">
        <v>25.8</v>
      </c>
      <c r="F2274" t="s">
        <v>11</v>
      </c>
      <c r="G2274">
        <v>0.2</v>
      </c>
      <c r="H2274" t="s">
        <v>77</v>
      </c>
      <c r="K2274">
        <f t="shared" si="210"/>
        <v>197</v>
      </c>
      <c r="L2274" t="str">
        <f t="shared" si="211"/>
        <v>PO-197M</v>
      </c>
      <c r="M2274">
        <f t="shared" si="212"/>
        <v>25.8</v>
      </c>
      <c r="N2274">
        <f t="shared" si="213"/>
        <v>2.6866169789145165E-2</v>
      </c>
      <c r="O2274" t="str">
        <f t="shared" si="214"/>
        <v>PO-197M25.8</v>
      </c>
      <c r="P2274" t="str">
        <f t="shared" si="215"/>
        <v/>
      </c>
    </row>
    <row r="2275" spans="1:16" x14ac:dyDescent="0.25">
      <c r="A2275">
        <v>84</v>
      </c>
      <c r="B2275">
        <v>114</v>
      </c>
      <c r="C2275" t="s">
        <v>2335</v>
      </c>
      <c r="D2275">
        <v>0</v>
      </c>
      <c r="E2275">
        <v>1.76</v>
      </c>
      <c r="F2275" t="s">
        <v>43</v>
      </c>
      <c r="G2275">
        <v>0.02</v>
      </c>
      <c r="H2275" t="s">
        <v>27</v>
      </c>
      <c r="I2275">
        <v>57</v>
      </c>
      <c r="J2275">
        <v>2</v>
      </c>
      <c r="K2275">
        <f t="shared" si="210"/>
        <v>198</v>
      </c>
      <c r="L2275" t="str">
        <f t="shared" si="211"/>
        <v>PO-198</v>
      </c>
      <c r="M2275">
        <f t="shared" si="212"/>
        <v>105.6</v>
      </c>
      <c r="N2275">
        <f t="shared" si="213"/>
        <v>6.5638937553025127E-3</v>
      </c>
      <c r="O2275" t="str">
        <f t="shared" si="214"/>
        <v>PO-198105.6</v>
      </c>
      <c r="P2275" t="str">
        <f t="shared" si="215"/>
        <v/>
      </c>
    </row>
    <row r="2276" spans="1:16" x14ac:dyDescent="0.25">
      <c r="A2276">
        <v>84</v>
      </c>
      <c r="B2276">
        <v>115</v>
      </c>
      <c r="C2276" t="s">
        <v>2336</v>
      </c>
      <c r="D2276">
        <v>0</v>
      </c>
      <c r="E2276">
        <v>5.5</v>
      </c>
      <c r="F2276" t="s">
        <v>43</v>
      </c>
      <c r="G2276">
        <v>0.2</v>
      </c>
      <c r="H2276" t="s">
        <v>36</v>
      </c>
      <c r="I2276">
        <v>92.5</v>
      </c>
      <c r="J2276">
        <v>0.3</v>
      </c>
      <c r="K2276">
        <f t="shared" si="210"/>
        <v>199</v>
      </c>
      <c r="L2276" t="str">
        <f t="shared" si="211"/>
        <v>PO-199</v>
      </c>
      <c r="M2276">
        <f t="shared" si="212"/>
        <v>330</v>
      </c>
      <c r="N2276">
        <f t="shared" si="213"/>
        <v>2.1004460016968039E-3</v>
      </c>
      <c r="O2276" t="str">
        <f t="shared" si="214"/>
        <v>PO-199330</v>
      </c>
      <c r="P2276" t="str">
        <f t="shared" si="215"/>
        <v/>
      </c>
    </row>
    <row r="2277" spans="1:16" x14ac:dyDescent="0.25">
      <c r="A2277">
        <v>84</v>
      </c>
      <c r="B2277">
        <v>115</v>
      </c>
      <c r="C2277" t="s">
        <v>2336</v>
      </c>
      <c r="D2277">
        <v>0.31</v>
      </c>
      <c r="E2277">
        <v>4.17</v>
      </c>
      <c r="F2277" t="s">
        <v>43</v>
      </c>
      <c r="G2277">
        <v>0.04</v>
      </c>
      <c r="H2277" t="s">
        <v>77</v>
      </c>
      <c r="I2277">
        <v>2.5</v>
      </c>
      <c r="J2277">
        <v>1</v>
      </c>
      <c r="K2277">
        <f t="shared" si="210"/>
        <v>199</v>
      </c>
      <c r="L2277" t="str">
        <f t="shared" si="211"/>
        <v>PO-199M</v>
      </c>
      <c r="M2277">
        <f t="shared" si="212"/>
        <v>250.2</v>
      </c>
      <c r="N2277">
        <f t="shared" si="213"/>
        <v>2.7703724243003411E-3</v>
      </c>
      <c r="O2277" t="str">
        <f t="shared" si="214"/>
        <v>PO-199M250.2</v>
      </c>
      <c r="P2277" t="str">
        <f t="shared" si="215"/>
        <v/>
      </c>
    </row>
    <row r="2278" spans="1:16" x14ac:dyDescent="0.25">
      <c r="A2278">
        <v>84</v>
      </c>
      <c r="B2278">
        <v>116</v>
      </c>
      <c r="C2278" t="s">
        <v>2337</v>
      </c>
      <c r="D2278">
        <v>0</v>
      </c>
      <c r="E2278">
        <v>11.5</v>
      </c>
      <c r="F2278" t="s">
        <v>43</v>
      </c>
      <c r="G2278">
        <v>0.1</v>
      </c>
      <c r="H2278" t="s">
        <v>36</v>
      </c>
      <c r="I2278">
        <v>88.7</v>
      </c>
      <c r="J2278">
        <v>0.4</v>
      </c>
      <c r="K2278">
        <f t="shared" si="210"/>
        <v>200</v>
      </c>
      <c r="L2278" t="str">
        <f t="shared" si="211"/>
        <v>PO-200</v>
      </c>
      <c r="M2278">
        <f t="shared" si="212"/>
        <v>690</v>
      </c>
      <c r="N2278">
        <f t="shared" si="213"/>
        <v>1.0045611312462974E-3</v>
      </c>
      <c r="O2278" t="str">
        <f t="shared" si="214"/>
        <v>PO-200690</v>
      </c>
      <c r="P2278" t="str">
        <f t="shared" si="215"/>
        <v/>
      </c>
    </row>
    <row r="2279" spans="1:16" x14ac:dyDescent="0.25">
      <c r="A2279">
        <v>84</v>
      </c>
      <c r="B2279">
        <v>117</v>
      </c>
      <c r="C2279" t="s">
        <v>2338</v>
      </c>
      <c r="D2279">
        <v>0</v>
      </c>
      <c r="E2279">
        <v>15.5</v>
      </c>
      <c r="F2279" t="s">
        <v>43</v>
      </c>
      <c r="G2279">
        <v>0.2</v>
      </c>
      <c r="H2279" t="s">
        <v>36</v>
      </c>
      <c r="I2279">
        <v>98.87</v>
      </c>
      <c r="J2279">
        <v>0.04</v>
      </c>
      <c r="K2279">
        <f t="shared" si="210"/>
        <v>201</v>
      </c>
      <c r="L2279" t="str">
        <f t="shared" si="211"/>
        <v>PO-201</v>
      </c>
      <c r="M2279">
        <f t="shared" si="212"/>
        <v>930</v>
      </c>
      <c r="N2279">
        <f t="shared" si="213"/>
        <v>7.4531954898918846E-4</v>
      </c>
      <c r="O2279" t="str">
        <f t="shared" si="214"/>
        <v>PO-201930</v>
      </c>
      <c r="P2279" t="str">
        <f t="shared" si="215"/>
        <v/>
      </c>
    </row>
    <row r="2280" spans="1:16" x14ac:dyDescent="0.25">
      <c r="A2280">
        <v>84</v>
      </c>
      <c r="B2280">
        <v>117</v>
      </c>
      <c r="C2280" t="s">
        <v>2338</v>
      </c>
      <c r="D2280">
        <v>0.44209999999999999</v>
      </c>
      <c r="E2280">
        <v>9</v>
      </c>
      <c r="F2280" t="s">
        <v>43</v>
      </c>
      <c r="G2280">
        <v>0.1</v>
      </c>
      <c r="H2280" t="s">
        <v>77</v>
      </c>
      <c r="I2280">
        <v>56.2</v>
      </c>
      <c r="J2280">
        <v>1.2</v>
      </c>
      <c r="K2280">
        <f t="shared" si="210"/>
        <v>201</v>
      </c>
      <c r="L2280" t="str">
        <f t="shared" si="211"/>
        <v>PO-201M</v>
      </c>
      <c r="M2280">
        <f t="shared" si="212"/>
        <v>540</v>
      </c>
      <c r="N2280">
        <f t="shared" si="213"/>
        <v>1.2836058899258246E-3</v>
      </c>
      <c r="O2280" t="str">
        <f t="shared" si="214"/>
        <v>PO-201M540</v>
      </c>
      <c r="P2280" t="str">
        <f t="shared" si="215"/>
        <v/>
      </c>
    </row>
    <row r="2281" spans="1:16" x14ac:dyDescent="0.25">
      <c r="A2281">
        <v>84</v>
      </c>
      <c r="B2281">
        <v>118</v>
      </c>
      <c r="C2281" t="s">
        <v>2339</v>
      </c>
      <c r="D2281">
        <v>0</v>
      </c>
      <c r="E2281">
        <v>44.6</v>
      </c>
      <c r="F2281" t="s">
        <v>43</v>
      </c>
      <c r="G2281">
        <v>0.4</v>
      </c>
      <c r="H2281" t="s">
        <v>36</v>
      </c>
      <c r="I2281">
        <v>98.08</v>
      </c>
      <c r="J2281">
        <v>7.0000000000000007E-2</v>
      </c>
      <c r="K2281">
        <f t="shared" si="210"/>
        <v>202</v>
      </c>
      <c r="L2281" t="str">
        <f t="shared" si="211"/>
        <v>PO-202</v>
      </c>
      <c r="M2281">
        <f t="shared" si="212"/>
        <v>2676</v>
      </c>
      <c r="N2281">
        <f t="shared" si="213"/>
        <v>2.5902361007471795E-4</v>
      </c>
      <c r="O2281" t="str">
        <f t="shared" si="214"/>
        <v>PO-2022676</v>
      </c>
      <c r="P2281" t="str">
        <f t="shared" si="215"/>
        <v/>
      </c>
    </row>
    <row r="2282" spans="1:16" x14ac:dyDescent="0.25">
      <c r="A2282">
        <v>84</v>
      </c>
      <c r="B2282">
        <v>119</v>
      </c>
      <c r="C2282" t="s">
        <v>2340</v>
      </c>
      <c r="D2282">
        <v>0</v>
      </c>
      <c r="E2282">
        <v>36.700000000000003</v>
      </c>
      <c r="F2282" t="s">
        <v>43</v>
      </c>
      <c r="G2282">
        <v>0.5</v>
      </c>
      <c r="H2282" t="s">
        <v>36</v>
      </c>
      <c r="I2282">
        <v>99.89</v>
      </c>
      <c r="J2282">
        <v>0.02</v>
      </c>
      <c r="K2282">
        <f t="shared" si="210"/>
        <v>203</v>
      </c>
      <c r="L2282" t="str">
        <f t="shared" si="211"/>
        <v>PO-203</v>
      </c>
      <c r="M2282">
        <f t="shared" si="212"/>
        <v>2202</v>
      </c>
      <c r="N2282">
        <f t="shared" si="213"/>
        <v>3.1478073594911233E-4</v>
      </c>
      <c r="O2282" t="str">
        <f t="shared" si="214"/>
        <v>PO-2032202</v>
      </c>
      <c r="P2282" t="str">
        <f t="shared" si="215"/>
        <v/>
      </c>
    </row>
    <row r="2283" spans="1:16" x14ac:dyDescent="0.25">
      <c r="A2283">
        <v>84</v>
      </c>
      <c r="B2283">
        <v>119</v>
      </c>
      <c r="C2283" t="s">
        <v>2340</v>
      </c>
      <c r="D2283">
        <v>0.64163999999999999</v>
      </c>
      <c r="E2283">
        <v>45</v>
      </c>
      <c r="F2283" t="s">
        <v>11</v>
      </c>
      <c r="G2283">
        <v>2</v>
      </c>
      <c r="H2283" t="s">
        <v>77</v>
      </c>
      <c r="I2283">
        <v>100</v>
      </c>
      <c r="K2283">
        <f t="shared" si="210"/>
        <v>203</v>
      </c>
      <c r="L2283" t="str">
        <f t="shared" si="211"/>
        <v>PO-203M</v>
      </c>
      <c r="M2283">
        <f t="shared" si="212"/>
        <v>45</v>
      </c>
      <c r="N2283">
        <f t="shared" si="213"/>
        <v>1.5403270679109895E-2</v>
      </c>
      <c r="O2283" t="str">
        <f t="shared" si="214"/>
        <v>PO-203M45</v>
      </c>
      <c r="P2283" t="str">
        <f t="shared" si="215"/>
        <v/>
      </c>
    </row>
    <row r="2284" spans="1:16" x14ac:dyDescent="0.25">
      <c r="A2284">
        <v>84</v>
      </c>
      <c r="B2284">
        <v>120</v>
      </c>
      <c r="C2284" t="s">
        <v>2341</v>
      </c>
      <c r="D2284">
        <v>0</v>
      </c>
      <c r="E2284">
        <v>3.5179999999999998</v>
      </c>
      <c r="F2284" t="s">
        <v>109</v>
      </c>
      <c r="G2284">
        <v>1.2999999999999999E-2</v>
      </c>
      <c r="H2284" t="s">
        <v>36</v>
      </c>
      <c r="I2284">
        <v>99.326999999999998</v>
      </c>
      <c r="J2284">
        <v>2.7E-2</v>
      </c>
      <c r="K2284">
        <f t="shared" si="210"/>
        <v>204</v>
      </c>
      <c r="L2284" t="str">
        <f t="shared" si="211"/>
        <v>PO-204</v>
      </c>
      <c r="M2284">
        <f t="shared" si="212"/>
        <v>12664.8</v>
      </c>
      <c r="N2284">
        <f t="shared" si="213"/>
        <v>5.4730211338508725E-5</v>
      </c>
      <c r="O2284" t="str">
        <f t="shared" si="214"/>
        <v>PO-20412664.8</v>
      </c>
      <c r="P2284" t="str">
        <f t="shared" si="215"/>
        <v/>
      </c>
    </row>
    <row r="2285" spans="1:16" x14ac:dyDescent="0.25">
      <c r="A2285">
        <v>84</v>
      </c>
      <c r="B2285">
        <v>121</v>
      </c>
      <c r="C2285" t="s">
        <v>2306</v>
      </c>
      <c r="D2285">
        <v>0</v>
      </c>
      <c r="E2285">
        <v>1.79</v>
      </c>
      <c r="F2285" t="s">
        <v>109</v>
      </c>
      <c r="G2285">
        <v>0.11</v>
      </c>
      <c r="H2285" t="s">
        <v>36</v>
      </c>
      <c r="I2285">
        <v>99.96</v>
      </c>
      <c r="J2285">
        <v>0.01</v>
      </c>
      <c r="K2285">
        <f t="shared" si="210"/>
        <v>205</v>
      </c>
      <c r="L2285" t="str">
        <f t="shared" si="211"/>
        <v>PO-205</v>
      </c>
      <c r="M2285">
        <f t="shared" si="212"/>
        <v>6444</v>
      </c>
      <c r="N2285">
        <f t="shared" si="213"/>
        <v>1.0756473937925905E-4</v>
      </c>
      <c r="O2285" t="str">
        <f t="shared" si="214"/>
        <v>PO-2056444</v>
      </c>
      <c r="P2285" t="str">
        <f t="shared" si="215"/>
        <v/>
      </c>
    </row>
    <row r="2286" spans="1:16" x14ac:dyDescent="0.25">
      <c r="A2286">
        <v>84</v>
      </c>
      <c r="B2286">
        <v>122</v>
      </c>
      <c r="C2286" t="s">
        <v>2307</v>
      </c>
      <c r="D2286">
        <v>0</v>
      </c>
      <c r="E2286">
        <v>8.8000000000000007</v>
      </c>
      <c r="F2286" t="s">
        <v>25</v>
      </c>
      <c r="G2286">
        <v>0.1</v>
      </c>
      <c r="H2286" t="s">
        <v>36</v>
      </c>
      <c r="I2286">
        <v>94.55</v>
      </c>
      <c r="J2286">
        <v>0.05</v>
      </c>
      <c r="K2286">
        <f t="shared" si="210"/>
        <v>206</v>
      </c>
      <c r="L2286" t="str">
        <f t="shared" si="211"/>
        <v>PO-206</v>
      </c>
      <c r="M2286">
        <f t="shared" si="212"/>
        <v>760320.00000000012</v>
      </c>
      <c r="N2286">
        <f t="shared" si="213"/>
        <v>9.1165191045868214E-7</v>
      </c>
      <c r="O2286" t="str">
        <f t="shared" si="214"/>
        <v>PO-206760320</v>
      </c>
      <c r="P2286" t="str">
        <f t="shared" si="215"/>
        <v/>
      </c>
    </row>
    <row r="2287" spans="1:16" x14ac:dyDescent="0.25">
      <c r="A2287">
        <v>84</v>
      </c>
      <c r="B2287">
        <v>123</v>
      </c>
      <c r="C2287" t="s">
        <v>2308</v>
      </c>
      <c r="D2287">
        <v>0</v>
      </c>
      <c r="E2287">
        <v>5.8</v>
      </c>
      <c r="F2287" t="s">
        <v>109</v>
      </c>
      <c r="G2287">
        <v>0.02</v>
      </c>
      <c r="H2287" t="s">
        <v>36</v>
      </c>
      <c r="I2287">
        <v>99.978999999999999</v>
      </c>
      <c r="J2287">
        <v>2E-3</v>
      </c>
      <c r="K2287">
        <f t="shared" si="210"/>
        <v>207</v>
      </c>
      <c r="L2287" t="str">
        <f t="shared" si="211"/>
        <v>PO-207</v>
      </c>
      <c r="M2287">
        <f t="shared" si="212"/>
        <v>20880</v>
      </c>
      <c r="N2287">
        <f t="shared" si="213"/>
        <v>3.3196704049805806E-5</v>
      </c>
      <c r="O2287" t="str">
        <f t="shared" si="214"/>
        <v>PO-20720880</v>
      </c>
      <c r="P2287" t="str">
        <f t="shared" si="215"/>
        <v/>
      </c>
    </row>
    <row r="2288" spans="1:16" x14ac:dyDescent="0.25">
      <c r="A2288">
        <v>84</v>
      </c>
      <c r="B2288">
        <v>123</v>
      </c>
      <c r="C2288" t="s">
        <v>2308</v>
      </c>
      <c r="D2288">
        <v>1.3831599999999999</v>
      </c>
      <c r="E2288">
        <v>2.79</v>
      </c>
      <c r="F2288" t="s">
        <v>11</v>
      </c>
      <c r="G2288">
        <v>0.08</v>
      </c>
      <c r="H2288" t="s">
        <v>77</v>
      </c>
      <c r="I2288">
        <v>100</v>
      </c>
      <c r="K2288">
        <f t="shared" si="210"/>
        <v>207</v>
      </c>
      <c r="L2288" t="str">
        <f t="shared" si="211"/>
        <v>PO-207M</v>
      </c>
      <c r="M2288">
        <f t="shared" si="212"/>
        <v>2.79</v>
      </c>
      <c r="N2288">
        <f t="shared" si="213"/>
        <v>0.24843984966306282</v>
      </c>
      <c r="O2288" t="str">
        <f t="shared" si="214"/>
        <v>PO-207M2.79</v>
      </c>
      <c r="P2288" t="str">
        <f t="shared" si="215"/>
        <v/>
      </c>
    </row>
    <row r="2289" spans="1:16" x14ac:dyDescent="0.25">
      <c r="A2289">
        <v>84</v>
      </c>
      <c r="B2289">
        <v>124</v>
      </c>
      <c r="C2289" t="s">
        <v>2309</v>
      </c>
      <c r="D2289">
        <v>0</v>
      </c>
      <c r="E2289">
        <v>2.8980000000000001</v>
      </c>
      <c r="F2289" t="s">
        <v>14</v>
      </c>
      <c r="G2289">
        <v>2E-3</v>
      </c>
      <c r="H2289" t="s">
        <v>27</v>
      </c>
      <c r="I2289">
        <v>99.995999999999995</v>
      </c>
      <c r="J2289">
        <v>4.0000000000000002E-4</v>
      </c>
      <c r="K2289">
        <f t="shared" si="210"/>
        <v>208</v>
      </c>
      <c r="L2289" t="str">
        <f t="shared" si="211"/>
        <v>PO-208</v>
      </c>
      <c r="M2289">
        <f t="shared" si="212"/>
        <v>91453924.799999997</v>
      </c>
      <c r="N2289">
        <f t="shared" si="213"/>
        <v>7.5791955574983193E-9</v>
      </c>
      <c r="O2289" t="str">
        <f t="shared" si="214"/>
        <v>PO-20891453924.8</v>
      </c>
      <c r="P2289" t="str">
        <f t="shared" si="215"/>
        <v/>
      </c>
    </row>
    <row r="2290" spans="1:16" x14ac:dyDescent="0.25">
      <c r="A2290">
        <v>84</v>
      </c>
      <c r="B2290">
        <v>125</v>
      </c>
      <c r="C2290" t="s">
        <v>2310</v>
      </c>
      <c r="D2290">
        <v>0</v>
      </c>
      <c r="E2290">
        <v>124</v>
      </c>
      <c r="F2290" t="s">
        <v>14</v>
      </c>
      <c r="G2290">
        <v>2.9</v>
      </c>
      <c r="H2290" t="s">
        <v>27</v>
      </c>
      <c r="I2290">
        <v>99.545000000000002</v>
      </c>
      <c r="J2290">
        <v>7.0000000000000001E-3</v>
      </c>
      <c r="K2290">
        <f t="shared" si="210"/>
        <v>209</v>
      </c>
      <c r="L2290" t="str">
        <f t="shared" si="211"/>
        <v>PO-209</v>
      </c>
      <c r="M2290">
        <f t="shared" si="212"/>
        <v>3913142400</v>
      </c>
      <c r="N2290">
        <f t="shared" si="213"/>
        <v>1.7713313488411393E-10</v>
      </c>
      <c r="O2290" t="str">
        <f t="shared" si="214"/>
        <v>PO-2093913142400</v>
      </c>
      <c r="P2290" t="str">
        <f t="shared" si="215"/>
        <v/>
      </c>
    </row>
    <row r="2291" spans="1:16" x14ac:dyDescent="0.25">
      <c r="A2291">
        <v>84</v>
      </c>
      <c r="B2291">
        <v>126</v>
      </c>
      <c r="C2291" t="s">
        <v>2311</v>
      </c>
      <c r="D2291">
        <v>0</v>
      </c>
      <c r="E2291">
        <v>138.37799999999999</v>
      </c>
      <c r="F2291" t="s">
        <v>25</v>
      </c>
      <c r="G2291">
        <v>4.0000000000000001E-3</v>
      </c>
      <c r="H2291" t="s">
        <v>27</v>
      </c>
      <c r="I2291">
        <v>100</v>
      </c>
      <c r="K2291">
        <f t="shared" si="210"/>
        <v>210</v>
      </c>
      <c r="L2291" t="str">
        <f t="shared" si="211"/>
        <v>PO-210</v>
      </c>
      <c r="M2291">
        <f t="shared" si="212"/>
        <v>11955859.199999999</v>
      </c>
      <c r="N2291">
        <f t="shared" si="213"/>
        <v>5.7975522207550365E-8</v>
      </c>
      <c r="O2291" t="str">
        <f t="shared" si="214"/>
        <v>PO-21011955859.2</v>
      </c>
      <c r="P2291" t="str">
        <f t="shared" si="215"/>
        <v/>
      </c>
    </row>
    <row r="2292" spans="1:16" x14ac:dyDescent="0.25">
      <c r="A2292">
        <v>84</v>
      </c>
      <c r="B2292">
        <v>127</v>
      </c>
      <c r="C2292" t="s">
        <v>2312</v>
      </c>
      <c r="D2292">
        <v>0</v>
      </c>
      <c r="E2292">
        <v>0.51600000000000001</v>
      </c>
      <c r="F2292" t="s">
        <v>11</v>
      </c>
      <c r="G2292">
        <v>3.0000000000000001E-3</v>
      </c>
      <c r="H2292" t="s">
        <v>27</v>
      </c>
      <c r="I2292">
        <v>100</v>
      </c>
      <c r="K2292">
        <f t="shared" si="210"/>
        <v>211</v>
      </c>
      <c r="L2292" t="str">
        <f t="shared" si="211"/>
        <v>PO-211</v>
      </c>
      <c r="M2292">
        <f t="shared" si="212"/>
        <v>0.51600000000000001</v>
      </c>
      <c r="N2292">
        <f t="shared" si="213"/>
        <v>1.3433084894572582</v>
      </c>
      <c r="O2292" t="str">
        <f t="shared" si="214"/>
        <v>PO-2110.516</v>
      </c>
      <c r="P2292" t="str">
        <f t="shared" si="215"/>
        <v/>
      </c>
    </row>
    <row r="2293" spans="1:16" x14ac:dyDescent="0.25">
      <c r="A2293">
        <v>84</v>
      </c>
      <c r="B2293">
        <v>127</v>
      </c>
      <c r="C2293" t="s">
        <v>2312</v>
      </c>
      <c r="D2293">
        <v>1.462</v>
      </c>
      <c r="E2293">
        <v>25.3</v>
      </c>
      <c r="F2293" t="s">
        <v>11</v>
      </c>
      <c r="G2293">
        <v>0.4</v>
      </c>
      <c r="H2293" t="s">
        <v>77</v>
      </c>
      <c r="I2293">
        <v>1.6E-2</v>
      </c>
      <c r="J2293">
        <v>4.0000000000000001E-3</v>
      </c>
      <c r="K2293">
        <f t="shared" si="210"/>
        <v>211</v>
      </c>
      <c r="L2293" t="str">
        <f t="shared" si="211"/>
        <v>PO-211M</v>
      </c>
      <c r="M2293">
        <f t="shared" si="212"/>
        <v>25.3</v>
      </c>
      <c r="N2293">
        <f t="shared" si="213"/>
        <v>2.7397121761262657E-2</v>
      </c>
      <c r="O2293" t="str">
        <f t="shared" si="214"/>
        <v>PO-211M25.3</v>
      </c>
      <c r="P2293" t="str">
        <f t="shared" si="215"/>
        <v/>
      </c>
    </row>
    <row r="2294" spans="1:16" x14ac:dyDescent="0.25">
      <c r="A2294">
        <v>84</v>
      </c>
      <c r="B2294">
        <v>128</v>
      </c>
      <c r="C2294" t="s">
        <v>2313</v>
      </c>
      <c r="D2294">
        <v>0</v>
      </c>
      <c r="E2294">
        <v>295</v>
      </c>
      <c r="F2294" t="s">
        <v>54</v>
      </c>
      <c r="G2294">
        <v>0.4</v>
      </c>
      <c r="H2294" t="s">
        <v>27</v>
      </c>
      <c r="I2294">
        <v>100</v>
      </c>
      <c r="K2294">
        <f t="shared" si="210"/>
        <v>212</v>
      </c>
      <c r="L2294" t="str">
        <f t="shared" si="211"/>
        <v>PO-212</v>
      </c>
      <c r="M2294">
        <f t="shared" si="212"/>
        <v>2.9500000000000003E-7</v>
      </c>
      <c r="N2294">
        <f t="shared" si="213"/>
        <v>2349651.4595252378</v>
      </c>
      <c r="O2294" t="str">
        <f t="shared" si="214"/>
        <v>PO-2120.000000295</v>
      </c>
      <c r="P2294" t="str">
        <f t="shared" si="215"/>
        <v/>
      </c>
    </row>
    <row r="2295" spans="1:16" x14ac:dyDescent="0.25">
      <c r="A2295">
        <v>84</v>
      </c>
      <c r="B2295">
        <v>128</v>
      </c>
      <c r="C2295" t="s">
        <v>2313</v>
      </c>
      <c r="D2295">
        <v>2.93</v>
      </c>
      <c r="E2295">
        <v>45.1</v>
      </c>
      <c r="F2295" t="s">
        <v>11</v>
      </c>
      <c r="G2295">
        <v>0.6</v>
      </c>
      <c r="H2295" t="s">
        <v>77</v>
      </c>
      <c r="I2295">
        <v>7.0000000000000007E-2</v>
      </c>
      <c r="J2295">
        <v>0.02</v>
      </c>
      <c r="K2295">
        <f t="shared" si="210"/>
        <v>212</v>
      </c>
      <c r="L2295" t="str">
        <f t="shared" si="211"/>
        <v>PO-212M</v>
      </c>
      <c r="M2295">
        <f t="shared" si="212"/>
        <v>45.1</v>
      </c>
      <c r="N2295">
        <f t="shared" si="213"/>
        <v>1.5369117085586369E-2</v>
      </c>
      <c r="O2295" t="str">
        <f t="shared" si="214"/>
        <v>PO-212M45.1</v>
      </c>
      <c r="P2295" t="str">
        <f t="shared" si="215"/>
        <v/>
      </c>
    </row>
    <row r="2296" spans="1:16" x14ac:dyDescent="0.25">
      <c r="A2296">
        <v>84</v>
      </c>
      <c r="B2296">
        <v>129</v>
      </c>
      <c r="C2296" t="s">
        <v>2314</v>
      </c>
      <c r="D2296">
        <v>0</v>
      </c>
      <c r="E2296">
        <v>3.706</v>
      </c>
      <c r="F2296" t="s">
        <v>1188</v>
      </c>
      <c r="G2296">
        <v>1E-3</v>
      </c>
      <c r="H2296" t="s">
        <v>27</v>
      </c>
      <c r="I2296">
        <v>100</v>
      </c>
      <c r="K2296">
        <f t="shared" si="210"/>
        <v>213</v>
      </c>
      <c r="L2296" t="str">
        <f t="shared" si="211"/>
        <v>PO-213</v>
      </c>
      <c r="M2296">
        <f t="shared" si="212"/>
        <v>3.7059999999999998E-6</v>
      </c>
      <c r="N2296">
        <f t="shared" si="213"/>
        <v>187033.77780894371</v>
      </c>
      <c r="O2296" t="str">
        <f t="shared" si="214"/>
        <v>PO-2130.000003706</v>
      </c>
      <c r="P2296" t="str">
        <f t="shared" si="215"/>
        <v/>
      </c>
    </row>
    <row r="2297" spans="1:16" x14ac:dyDescent="0.25">
      <c r="A2297">
        <v>84</v>
      </c>
      <c r="B2297">
        <v>130</v>
      </c>
      <c r="C2297" t="s">
        <v>2315</v>
      </c>
      <c r="D2297">
        <v>0</v>
      </c>
      <c r="E2297">
        <v>163.47999999999999</v>
      </c>
      <c r="F2297" t="s">
        <v>1188</v>
      </c>
      <c r="G2297">
        <v>0.04</v>
      </c>
      <c r="H2297" t="s">
        <v>27</v>
      </c>
      <c r="I2297">
        <v>100</v>
      </c>
      <c r="K2297">
        <f t="shared" si="210"/>
        <v>214</v>
      </c>
      <c r="L2297" t="str">
        <f t="shared" si="211"/>
        <v>PO-214</v>
      </c>
      <c r="M2297">
        <f t="shared" si="212"/>
        <v>1.6347999999999997E-4</v>
      </c>
      <c r="N2297">
        <f t="shared" si="213"/>
        <v>4239.950945436417</v>
      </c>
      <c r="O2297" t="str">
        <f t="shared" si="214"/>
        <v>PO-2140.00016348</v>
      </c>
      <c r="P2297" t="str">
        <f t="shared" si="215"/>
        <v/>
      </c>
    </row>
    <row r="2298" spans="1:16" x14ac:dyDescent="0.25">
      <c r="A2298">
        <v>84</v>
      </c>
      <c r="B2298">
        <v>131</v>
      </c>
      <c r="C2298" t="s">
        <v>2316</v>
      </c>
      <c r="D2298">
        <v>0</v>
      </c>
      <c r="E2298">
        <v>1.7809999999999999</v>
      </c>
      <c r="F2298" t="s">
        <v>17</v>
      </c>
      <c r="G2298">
        <v>3.0000000000000001E-3</v>
      </c>
      <c r="H2298" t="s">
        <v>27</v>
      </c>
      <c r="I2298">
        <v>99.999769999999998</v>
      </c>
      <c r="J2298">
        <v>2.0000000000000002E-5</v>
      </c>
      <c r="K2298">
        <f t="shared" si="210"/>
        <v>215</v>
      </c>
      <c r="L2298" t="str">
        <f t="shared" si="211"/>
        <v>PO-215</v>
      </c>
      <c r="M2298">
        <f t="shared" si="212"/>
        <v>1.781E-3</v>
      </c>
      <c r="N2298">
        <f t="shared" si="213"/>
        <v>389.18988240311359</v>
      </c>
      <c r="O2298" t="str">
        <f t="shared" si="214"/>
        <v>PO-2150.001781</v>
      </c>
      <c r="P2298" t="str">
        <f t="shared" si="215"/>
        <v/>
      </c>
    </row>
    <row r="2299" spans="1:16" x14ac:dyDescent="0.25">
      <c r="A2299">
        <v>84</v>
      </c>
      <c r="B2299">
        <v>132</v>
      </c>
      <c r="C2299" t="s">
        <v>2317</v>
      </c>
      <c r="D2299">
        <v>0</v>
      </c>
      <c r="E2299">
        <v>144</v>
      </c>
      <c r="F2299" t="s">
        <v>17</v>
      </c>
      <c r="G2299">
        <v>0.6</v>
      </c>
      <c r="H2299" t="s">
        <v>27</v>
      </c>
      <c r="I2299">
        <v>100</v>
      </c>
      <c r="K2299">
        <f t="shared" si="210"/>
        <v>216</v>
      </c>
      <c r="L2299" t="str">
        <f t="shared" si="211"/>
        <v>PO-216</v>
      </c>
      <c r="M2299">
        <f t="shared" si="212"/>
        <v>0.14400000000000002</v>
      </c>
      <c r="N2299">
        <f t="shared" si="213"/>
        <v>4.813522087221842</v>
      </c>
      <c r="O2299" t="str">
        <f t="shared" si="214"/>
        <v>PO-2160.144</v>
      </c>
      <c r="P2299" t="str">
        <f t="shared" si="215"/>
        <v/>
      </c>
    </row>
    <row r="2300" spans="1:16" x14ac:dyDescent="0.25">
      <c r="A2300">
        <v>84</v>
      </c>
      <c r="B2300">
        <v>133</v>
      </c>
      <c r="C2300" t="s">
        <v>2318</v>
      </c>
      <c r="D2300">
        <v>0</v>
      </c>
      <c r="E2300">
        <v>1.53</v>
      </c>
      <c r="F2300" t="s">
        <v>11</v>
      </c>
      <c r="G2300">
        <v>0.05</v>
      </c>
      <c r="H2300" t="s">
        <v>27</v>
      </c>
      <c r="I2300">
        <v>97.5</v>
      </c>
      <c r="J2300">
        <v>2.5</v>
      </c>
      <c r="K2300">
        <f t="shared" si="210"/>
        <v>217</v>
      </c>
      <c r="L2300" t="str">
        <f t="shared" si="211"/>
        <v>PO-217</v>
      </c>
      <c r="M2300">
        <f t="shared" si="212"/>
        <v>1.53</v>
      </c>
      <c r="N2300">
        <f t="shared" si="213"/>
        <v>0.45303737291499691</v>
      </c>
      <c r="O2300" t="str">
        <f t="shared" si="214"/>
        <v>PO-2171.53</v>
      </c>
      <c r="P2300" t="str">
        <f t="shared" si="215"/>
        <v/>
      </c>
    </row>
    <row r="2301" spans="1:16" x14ac:dyDescent="0.25">
      <c r="A2301">
        <v>84</v>
      </c>
      <c r="B2301">
        <v>134</v>
      </c>
      <c r="C2301" t="s">
        <v>2319</v>
      </c>
      <c r="D2301">
        <v>0</v>
      </c>
      <c r="E2301">
        <v>3.097</v>
      </c>
      <c r="F2301" t="s">
        <v>43</v>
      </c>
      <c r="G2301">
        <v>0.01</v>
      </c>
      <c r="H2301" t="s">
        <v>27</v>
      </c>
      <c r="I2301">
        <v>99.977999999999994</v>
      </c>
      <c r="J2301">
        <v>3.0000000000000001E-3</v>
      </c>
      <c r="K2301">
        <f t="shared" si="210"/>
        <v>218</v>
      </c>
      <c r="L2301" t="str">
        <f t="shared" si="211"/>
        <v>PO-218</v>
      </c>
      <c r="M2301">
        <f t="shared" si="212"/>
        <v>185.82</v>
      </c>
      <c r="N2301">
        <f t="shared" si="213"/>
        <v>3.730207623291063E-3</v>
      </c>
      <c r="O2301" t="str">
        <f t="shared" si="214"/>
        <v>PO-218185.82</v>
      </c>
      <c r="P2301" t="str">
        <f t="shared" si="215"/>
        <v/>
      </c>
    </row>
    <row r="2302" spans="1:16" x14ac:dyDescent="0.25">
      <c r="A2302">
        <v>84</v>
      </c>
      <c r="B2302">
        <v>135</v>
      </c>
      <c r="C2302" t="s">
        <v>2320</v>
      </c>
      <c r="D2302">
        <v>0</v>
      </c>
      <c r="E2302">
        <v>10.33</v>
      </c>
      <c r="F2302" t="s">
        <v>43</v>
      </c>
      <c r="G2302">
        <v>0.98</v>
      </c>
      <c r="H2302" t="s">
        <v>12</v>
      </c>
      <c r="I2302">
        <v>71.8</v>
      </c>
      <c r="J2302">
        <v>2</v>
      </c>
      <c r="K2302">
        <f t="shared" si="210"/>
        <v>219</v>
      </c>
      <c r="L2302" t="str">
        <f t="shared" si="211"/>
        <v>PO-219</v>
      </c>
      <c r="M2302">
        <f t="shared" si="212"/>
        <v>619.79999999999995</v>
      </c>
      <c r="N2302">
        <f t="shared" si="213"/>
        <v>1.118340078347766E-3</v>
      </c>
      <c r="O2302" t="str">
        <f t="shared" si="214"/>
        <v>PO-219619.8</v>
      </c>
      <c r="P2302" t="str">
        <f t="shared" si="215"/>
        <v/>
      </c>
    </row>
    <row r="2303" spans="1:16" x14ac:dyDescent="0.25">
      <c r="A2303">
        <v>84</v>
      </c>
      <c r="B2303">
        <v>137</v>
      </c>
      <c r="C2303" t="s">
        <v>2321</v>
      </c>
      <c r="D2303">
        <v>0</v>
      </c>
      <c r="E2303">
        <v>1.87</v>
      </c>
      <c r="F2303" t="s">
        <v>43</v>
      </c>
      <c r="G2303">
        <f>0.97-0.47</f>
        <v>0.5</v>
      </c>
      <c r="H2303" t="s">
        <v>12</v>
      </c>
      <c r="I2303">
        <v>100</v>
      </c>
      <c r="K2303">
        <f t="shared" si="210"/>
        <v>221</v>
      </c>
      <c r="L2303" t="str">
        <f t="shared" si="211"/>
        <v>PO-221</v>
      </c>
      <c r="M2303">
        <f t="shared" si="212"/>
        <v>112.2</v>
      </c>
      <c r="N2303">
        <f t="shared" si="213"/>
        <v>6.177782357931776E-3</v>
      </c>
      <c r="O2303" t="str">
        <f t="shared" si="214"/>
        <v>PO-221112.2</v>
      </c>
      <c r="P2303" t="str">
        <f t="shared" si="215"/>
        <v/>
      </c>
    </row>
    <row r="2304" spans="1:16" x14ac:dyDescent="0.25">
      <c r="A2304">
        <v>84</v>
      </c>
      <c r="B2304">
        <v>138</v>
      </c>
      <c r="C2304" t="s">
        <v>2322</v>
      </c>
      <c r="D2304">
        <v>0</v>
      </c>
      <c r="E2304">
        <v>2.42</v>
      </c>
      <c r="F2304" t="s">
        <v>43</v>
      </c>
      <c r="G2304">
        <f>11.57-1.1</f>
        <v>10.47</v>
      </c>
      <c r="H2304" t="s">
        <v>12</v>
      </c>
      <c r="I2304">
        <v>100</v>
      </c>
      <c r="K2304">
        <f t="shared" si="210"/>
        <v>222</v>
      </c>
      <c r="L2304" t="str">
        <f t="shared" si="211"/>
        <v>PO-222</v>
      </c>
      <c r="M2304">
        <f t="shared" si="212"/>
        <v>145.19999999999999</v>
      </c>
      <c r="N2304">
        <f t="shared" si="213"/>
        <v>4.7737409129472823E-3</v>
      </c>
      <c r="O2304" t="str">
        <f t="shared" si="214"/>
        <v>PO-222145.2</v>
      </c>
      <c r="P2304" t="str">
        <f t="shared" si="215"/>
        <v/>
      </c>
    </row>
    <row r="2305" spans="1:16" x14ac:dyDescent="0.25">
      <c r="A2305">
        <v>59</v>
      </c>
      <c r="B2305">
        <v>62</v>
      </c>
      <c r="C2305" t="s">
        <v>1469</v>
      </c>
      <c r="D2305">
        <v>0</v>
      </c>
      <c r="E2305">
        <v>10</v>
      </c>
      <c r="F2305" t="s">
        <v>17</v>
      </c>
      <c r="G2305">
        <f>6-3</f>
        <v>3</v>
      </c>
      <c r="H2305" t="s">
        <v>19</v>
      </c>
      <c r="I2305">
        <v>100</v>
      </c>
      <c r="K2305">
        <f t="shared" si="210"/>
        <v>121</v>
      </c>
      <c r="L2305" t="str">
        <f t="shared" si="211"/>
        <v>PR-121</v>
      </c>
      <c r="M2305">
        <f t="shared" si="212"/>
        <v>0.01</v>
      </c>
      <c r="N2305">
        <f t="shared" si="213"/>
        <v>69.314718055994533</v>
      </c>
      <c r="O2305" t="str">
        <f t="shared" si="214"/>
        <v>PR-1210.01</v>
      </c>
      <c r="P2305" t="str">
        <f t="shared" si="215"/>
        <v/>
      </c>
    </row>
    <row r="2306" spans="1:16" x14ac:dyDescent="0.25">
      <c r="A2306">
        <v>59</v>
      </c>
      <c r="B2306">
        <v>65</v>
      </c>
      <c r="C2306" t="s">
        <v>1470</v>
      </c>
      <c r="D2306">
        <v>0</v>
      </c>
      <c r="E2306">
        <v>1.2</v>
      </c>
      <c r="F2306" t="s">
        <v>11</v>
      </c>
      <c r="G2306">
        <v>0.2</v>
      </c>
      <c r="H2306" t="s">
        <v>36</v>
      </c>
      <c r="I2306">
        <v>100</v>
      </c>
      <c r="K2306">
        <f t="shared" ref="K2306:K2369" si="216">A2306+B2306</f>
        <v>124</v>
      </c>
      <c r="L2306" t="str">
        <f t="shared" ref="L2306:L2369" si="217">UPPER(SUBSTITUTE(C2306,K2306,""))&amp;"-"&amp;K2306&amp;IF(H2306="IT","M","")</f>
        <v>PR-124</v>
      </c>
      <c r="M2306">
        <f t="shared" ref="M2306:M2369" si="218">E2306*VLOOKUP(F2306,_TimeConvert,2,FALSE)</f>
        <v>1.2</v>
      </c>
      <c r="N2306">
        <f t="shared" ref="N2306:N2369" si="219">LN(2)/M2306</f>
        <v>0.57762265046662109</v>
      </c>
      <c r="O2306" t="str">
        <f t="shared" ref="O2306:O2369" si="220">L2306&amp;M2306</f>
        <v>PR-1241.2</v>
      </c>
      <c r="P2306" t="str">
        <f t="shared" ref="P2306:P2369" si="221">IF(AND(RIGHT(L2307,1)="M",M2306=M2307),"Delete","")</f>
        <v/>
      </c>
    </row>
    <row r="2307" spans="1:16" x14ac:dyDescent="0.25">
      <c r="A2307">
        <v>59</v>
      </c>
      <c r="B2307">
        <v>66</v>
      </c>
      <c r="C2307" t="s">
        <v>1472</v>
      </c>
      <c r="D2307">
        <v>0</v>
      </c>
      <c r="E2307">
        <v>3.3</v>
      </c>
      <c r="F2307" t="s">
        <v>11</v>
      </c>
      <c r="G2307">
        <v>0.7</v>
      </c>
      <c r="H2307" t="s">
        <v>36</v>
      </c>
      <c r="I2307">
        <v>100</v>
      </c>
      <c r="K2307">
        <f t="shared" si="216"/>
        <v>125</v>
      </c>
      <c r="L2307" t="str">
        <f t="shared" si="217"/>
        <v>PR-125</v>
      </c>
      <c r="M2307">
        <f t="shared" si="218"/>
        <v>3.3</v>
      </c>
      <c r="N2307">
        <f t="shared" si="219"/>
        <v>0.21004460016968041</v>
      </c>
      <c r="O2307" t="str">
        <f t="shared" si="220"/>
        <v>PR-1253.3</v>
      </c>
      <c r="P2307" t="str">
        <f t="shared" si="221"/>
        <v/>
      </c>
    </row>
    <row r="2308" spans="1:16" x14ac:dyDescent="0.25">
      <c r="A2308">
        <v>59</v>
      </c>
      <c r="B2308">
        <v>67</v>
      </c>
      <c r="C2308" t="s">
        <v>1471</v>
      </c>
      <c r="D2308">
        <v>0</v>
      </c>
      <c r="E2308">
        <v>3.12</v>
      </c>
      <c r="F2308" t="s">
        <v>11</v>
      </c>
      <c r="G2308">
        <v>0.18</v>
      </c>
      <c r="H2308" t="s">
        <v>36</v>
      </c>
      <c r="I2308">
        <v>100</v>
      </c>
      <c r="K2308">
        <f t="shared" si="216"/>
        <v>126</v>
      </c>
      <c r="L2308" t="str">
        <f t="shared" si="217"/>
        <v>PR-126</v>
      </c>
      <c r="M2308">
        <f t="shared" si="218"/>
        <v>3.12</v>
      </c>
      <c r="N2308">
        <f t="shared" si="219"/>
        <v>0.22216255787177733</v>
      </c>
      <c r="O2308" t="str">
        <f t="shared" si="220"/>
        <v>PR-1263.12</v>
      </c>
      <c r="P2308" t="str">
        <f t="shared" si="221"/>
        <v/>
      </c>
    </row>
    <row r="2309" spans="1:16" x14ac:dyDescent="0.25">
      <c r="A2309">
        <v>59</v>
      </c>
      <c r="B2309">
        <v>68</v>
      </c>
      <c r="C2309" t="s">
        <v>1474</v>
      </c>
      <c r="D2309">
        <v>0</v>
      </c>
      <c r="E2309">
        <v>4.2</v>
      </c>
      <c r="F2309" t="s">
        <v>11</v>
      </c>
      <c r="G2309">
        <v>0.3</v>
      </c>
      <c r="H2309" t="s">
        <v>36</v>
      </c>
      <c r="I2309">
        <v>100</v>
      </c>
      <c r="K2309">
        <f t="shared" si="216"/>
        <v>127</v>
      </c>
      <c r="L2309" t="str">
        <f t="shared" si="217"/>
        <v>PR-127</v>
      </c>
      <c r="M2309">
        <f t="shared" si="218"/>
        <v>4.2</v>
      </c>
      <c r="N2309">
        <f t="shared" si="219"/>
        <v>0.16503504299046315</v>
      </c>
      <c r="O2309" t="str">
        <f t="shared" si="220"/>
        <v>PR-1274.2</v>
      </c>
      <c r="P2309" t="str">
        <f t="shared" si="221"/>
        <v/>
      </c>
    </row>
    <row r="2310" spans="1:16" x14ac:dyDescent="0.25">
      <c r="A2310">
        <v>59</v>
      </c>
      <c r="B2310">
        <v>69</v>
      </c>
      <c r="C2310" t="s">
        <v>1473</v>
      </c>
      <c r="D2310">
        <v>0</v>
      </c>
      <c r="E2310">
        <v>2.8</v>
      </c>
      <c r="F2310" t="s">
        <v>11</v>
      </c>
      <c r="G2310">
        <v>0.1</v>
      </c>
      <c r="H2310" t="s">
        <v>36</v>
      </c>
      <c r="I2310">
        <v>100</v>
      </c>
      <c r="K2310">
        <f t="shared" si="216"/>
        <v>128</v>
      </c>
      <c r="L2310" t="str">
        <f t="shared" si="217"/>
        <v>PR-128</v>
      </c>
      <c r="M2310">
        <f t="shared" si="218"/>
        <v>2.8</v>
      </c>
      <c r="N2310">
        <f t="shared" si="219"/>
        <v>0.24755256448569476</v>
      </c>
      <c r="O2310" t="str">
        <f t="shared" si="220"/>
        <v>PR-1282.8</v>
      </c>
      <c r="P2310" t="str">
        <f t="shared" si="221"/>
        <v/>
      </c>
    </row>
    <row r="2311" spans="1:16" x14ac:dyDescent="0.25">
      <c r="A2311">
        <v>59</v>
      </c>
      <c r="B2311">
        <v>70</v>
      </c>
      <c r="C2311" t="s">
        <v>1479</v>
      </c>
      <c r="D2311">
        <v>0</v>
      </c>
      <c r="E2311">
        <v>31</v>
      </c>
      <c r="F2311" t="s">
        <v>11</v>
      </c>
      <c r="G2311">
        <v>2</v>
      </c>
      <c r="H2311" t="s">
        <v>36</v>
      </c>
      <c r="I2311">
        <v>100</v>
      </c>
      <c r="K2311">
        <f t="shared" si="216"/>
        <v>129</v>
      </c>
      <c r="L2311" t="str">
        <f t="shared" si="217"/>
        <v>PR-129</v>
      </c>
      <c r="M2311">
        <f t="shared" si="218"/>
        <v>31</v>
      </c>
      <c r="N2311">
        <f t="shared" si="219"/>
        <v>2.2359586469675653E-2</v>
      </c>
      <c r="O2311" t="str">
        <f t="shared" si="220"/>
        <v>PR-12931</v>
      </c>
      <c r="P2311" t="str">
        <f t="shared" si="221"/>
        <v/>
      </c>
    </row>
    <row r="2312" spans="1:16" x14ac:dyDescent="0.25">
      <c r="A2312">
        <v>59</v>
      </c>
      <c r="B2312">
        <v>71</v>
      </c>
      <c r="C2312" t="s">
        <v>1481</v>
      </c>
      <c r="D2312" t="s">
        <v>70</v>
      </c>
      <c r="E2312">
        <v>40</v>
      </c>
      <c r="F2312" t="s">
        <v>11</v>
      </c>
      <c r="G2312">
        <v>0.4</v>
      </c>
      <c r="H2312" t="s">
        <v>36</v>
      </c>
      <c r="I2312">
        <v>100</v>
      </c>
      <c r="K2312">
        <f t="shared" si="216"/>
        <v>130</v>
      </c>
      <c r="L2312" t="str">
        <f t="shared" si="217"/>
        <v>PR-130</v>
      </c>
      <c r="M2312">
        <f t="shared" si="218"/>
        <v>40</v>
      </c>
      <c r="N2312">
        <f t="shared" si="219"/>
        <v>1.7328679513998631E-2</v>
      </c>
      <c r="O2312" t="str">
        <f t="shared" si="220"/>
        <v>PR-13040</v>
      </c>
      <c r="P2312" t="str">
        <f t="shared" si="221"/>
        <v/>
      </c>
    </row>
    <row r="2313" spans="1:16" x14ac:dyDescent="0.25">
      <c r="A2313">
        <v>59</v>
      </c>
      <c r="B2313">
        <v>72</v>
      </c>
      <c r="C2313" t="s">
        <v>1480</v>
      </c>
      <c r="D2313">
        <v>0</v>
      </c>
      <c r="E2313">
        <v>1.49</v>
      </c>
      <c r="F2313" t="s">
        <v>43</v>
      </c>
      <c r="G2313">
        <v>0.02</v>
      </c>
      <c r="H2313" t="s">
        <v>36</v>
      </c>
      <c r="I2313">
        <v>100</v>
      </c>
      <c r="K2313">
        <f t="shared" si="216"/>
        <v>131</v>
      </c>
      <c r="L2313" t="str">
        <f t="shared" si="217"/>
        <v>PR-131</v>
      </c>
      <c r="M2313">
        <f t="shared" si="218"/>
        <v>89.4</v>
      </c>
      <c r="N2313">
        <f t="shared" si="219"/>
        <v>7.7533241673371951E-3</v>
      </c>
      <c r="O2313" t="str">
        <f t="shared" si="220"/>
        <v>PR-13189.4</v>
      </c>
      <c r="P2313" t="str">
        <f t="shared" si="221"/>
        <v/>
      </c>
    </row>
    <row r="2314" spans="1:16" x14ac:dyDescent="0.25">
      <c r="A2314">
        <v>59</v>
      </c>
      <c r="B2314">
        <v>72</v>
      </c>
      <c r="C2314" t="s">
        <v>1480</v>
      </c>
      <c r="D2314">
        <v>0.15240000000000001</v>
      </c>
      <c r="E2314">
        <v>5.7</v>
      </c>
      <c r="F2314" t="s">
        <v>11</v>
      </c>
      <c r="G2314">
        <v>0.2</v>
      </c>
      <c r="H2314" t="s">
        <v>77</v>
      </c>
      <c r="I2314">
        <v>96.4</v>
      </c>
      <c r="J2314">
        <v>1.2</v>
      </c>
      <c r="K2314">
        <f t="shared" si="216"/>
        <v>131</v>
      </c>
      <c r="L2314" t="str">
        <f t="shared" si="217"/>
        <v>PR-131M</v>
      </c>
      <c r="M2314">
        <f t="shared" si="218"/>
        <v>5.7</v>
      </c>
      <c r="N2314">
        <f t="shared" si="219"/>
        <v>0.12160476851928864</v>
      </c>
      <c r="O2314" t="str">
        <f t="shared" si="220"/>
        <v>PR-131M5.7</v>
      </c>
      <c r="P2314" t="str">
        <f t="shared" si="221"/>
        <v/>
      </c>
    </row>
    <row r="2315" spans="1:16" x14ac:dyDescent="0.25">
      <c r="A2315">
        <v>59</v>
      </c>
      <c r="B2315">
        <v>73</v>
      </c>
      <c r="C2315" t="s">
        <v>1476</v>
      </c>
      <c r="D2315">
        <v>0</v>
      </c>
      <c r="E2315">
        <v>1.6</v>
      </c>
      <c r="F2315" t="s">
        <v>43</v>
      </c>
      <c r="G2315">
        <v>0.3</v>
      </c>
      <c r="H2315" t="s">
        <v>36</v>
      </c>
      <c r="I2315">
        <v>100</v>
      </c>
      <c r="K2315">
        <f t="shared" si="216"/>
        <v>132</v>
      </c>
      <c r="L2315" t="str">
        <f t="shared" si="217"/>
        <v>PR-132</v>
      </c>
      <c r="M2315">
        <f t="shared" si="218"/>
        <v>96</v>
      </c>
      <c r="N2315">
        <f t="shared" si="219"/>
        <v>7.2202831308327631E-3</v>
      </c>
      <c r="O2315" t="str">
        <f t="shared" si="220"/>
        <v>PR-13296</v>
      </c>
      <c r="P2315" t="str">
        <f t="shared" si="221"/>
        <v/>
      </c>
    </row>
    <row r="2316" spans="1:16" x14ac:dyDescent="0.25">
      <c r="A2316">
        <v>59</v>
      </c>
      <c r="B2316">
        <v>74</v>
      </c>
      <c r="C2316" t="s">
        <v>1475</v>
      </c>
      <c r="D2316">
        <v>0</v>
      </c>
      <c r="E2316">
        <v>6.5</v>
      </c>
      <c r="F2316" t="s">
        <v>43</v>
      </c>
      <c r="G2316">
        <v>0.3</v>
      </c>
      <c r="H2316" t="s">
        <v>36</v>
      </c>
      <c r="I2316">
        <v>100</v>
      </c>
      <c r="K2316">
        <f t="shared" si="216"/>
        <v>133</v>
      </c>
      <c r="L2316" t="str">
        <f t="shared" si="217"/>
        <v>PR-133</v>
      </c>
      <c r="M2316">
        <f t="shared" si="218"/>
        <v>390</v>
      </c>
      <c r="N2316">
        <f t="shared" si="219"/>
        <v>1.7773004629742187E-3</v>
      </c>
      <c r="O2316" t="str">
        <f t="shared" si="220"/>
        <v>PR-133390</v>
      </c>
      <c r="P2316" t="str">
        <f t="shared" si="221"/>
        <v/>
      </c>
    </row>
    <row r="2317" spans="1:16" x14ac:dyDescent="0.25">
      <c r="A2317">
        <v>59</v>
      </c>
      <c r="B2317">
        <v>74</v>
      </c>
      <c r="C2317" t="s">
        <v>1475</v>
      </c>
      <c r="D2317">
        <v>0.19212000000000001</v>
      </c>
      <c r="E2317">
        <v>1.1000000000000001</v>
      </c>
      <c r="F2317" t="s">
        <v>11</v>
      </c>
      <c r="G2317">
        <v>0.2</v>
      </c>
      <c r="H2317" t="s">
        <v>77</v>
      </c>
      <c r="I2317">
        <v>100</v>
      </c>
      <c r="K2317">
        <f t="shared" si="216"/>
        <v>133</v>
      </c>
      <c r="L2317" t="str">
        <f t="shared" si="217"/>
        <v>PR-133M</v>
      </c>
      <c r="M2317">
        <f t="shared" si="218"/>
        <v>1.1000000000000001</v>
      </c>
      <c r="N2317">
        <f t="shared" si="219"/>
        <v>0.63013380050904111</v>
      </c>
      <c r="O2317" t="str">
        <f t="shared" si="220"/>
        <v>PR-133M1.1</v>
      </c>
      <c r="P2317" t="str">
        <f t="shared" si="221"/>
        <v/>
      </c>
    </row>
    <row r="2318" spans="1:16" x14ac:dyDescent="0.25">
      <c r="A2318">
        <v>59</v>
      </c>
      <c r="B2318">
        <v>75</v>
      </c>
      <c r="C2318" t="s">
        <v>1478</v>
      </c>
      <c r="D2318">
        <v>0</v>
      </c>
      <c r="E2318">
        <v>17</v>
      </c>
      <c r="F2318" t="s">
        <v>43</v>
      </c>
      <c r="G2318">
        <v>2</v>
      </c>
      <c r="H2318" t="s">
        <v>36</v>
      </c>
      <c r="I2318">
        <v>100</v>
      </c>
      <c r="K2318">
        <f t="shared" si="216"/>
        <v>134</v>
      </c>
      <c r="L2318" t="str">
        <f t="shared" si="217"/>
        <v>PR-134</v>
      </c>
      <c r="M2318">
        <f t="shared" si="218"/>
        <v>1020</v>
      </c>
      <c r="N2318">
        <f t="shared" si="219"/>
        <v>6.7955605937249542E-4</v>
      </c>
      <c r="O2318" t="str">
        <f t="shared" si="220"/>
        <v>PR-1341020</v>
      </c>
      <c r="P2318" t="str">
        <f t="shared" si="221"/>
        <v/>
      </c>
    </row>
    <row r="2319" spans="1:16" x14ac:dyDescent="0.25">
      <c r="A2319">
        <v>59</v>
      </c>
      <c r="B2319">
        <v>76</v>
      </c>
      <c r="C2319" t="s">
        <v>1477</v>
      </c>
      <c r="D2319">
        <v>0</v>
      </c>
      <c r="E2319">
        <v>25.4</v>
      </c>
      <c r="F2319" t="s">
        <v>43</v>
      </c>
      <c r="G2319">
        <v>0.5</v>
      </c>
      <c r="H2319" t="s">
        <v>36</v>
      </c>
      <c r="I2319">
        <v>100</v>
      </c>
      <c r="K2319">
        <f t="shared" si="216"/>
        <v>135</v>
      </c>
      <c r="L2319" t="str">
        <f t="shared" si="217"/>
        <v>PR-135</v>
      </c>
      <c r="M2319">
        <f t="shared" si="218"/>
        <v>1524</v>
      </c>
      <c r="N2319">
        <f t="shared" si="219"/>
        <v>4.5482098461938666E-4</v>
      </c>
      <c r="O2319" t="str">
        <f t="shared" si="220"/>
        <v>PR-1351524</v>
      </c>
      <c r="P2319" t="str">
        <f t="shared" si="221"/>
        <v/>
      </c>
    </row>
    <row r="2320" spans="1:16" x14ac:dyDescent="0.25">
      <c r="A2320">
        <v>59</v>
      </c>
      <c r="B2320">
        <v>77</v>
      </c>
      <c r="C2320" t="s">
        <v>1483</v>
      </c>
      <c r="D2320">
        <v>0</v>
      </c>
      <c r="E2320">
        <v>13.1</v>
      </c>
      <c r="F2320" t="s">
        <v>43</v>
      </c>
      <c r="G2320">
        <v>0.1</v>
      </c>
      <c r="H2320" t="s">
        <v>36</v>
      </c>
      <c r="I2320">
        <v>100</v>
      </c>
      <c r="K2320">
        <f t="shared" si="216"/>
        <v>136</v>
      </c>
      <c r="L2320" t="str">
        <f t="shared" si="217"/>
        <v>PR-136</v>
      </c>
      <c r="M2320">
        <f t="shared" si="218"/>
        <v>786</v>
      </c>
      <c r="N2320">
        <f t="shared" si="219"/>
        <v>8.8186664193377266E-4</v>
      </c>
      <c r="O2320" t="str">
        <f t="shared" si="220"/>
        <v>PR-136786</v>
      </c>
      <c r="P2320" t="str">
        <f t="shared" si="221"/>
        <v/>
      </c>
    </row>
    <row r="2321" spans="1:16" x14ac:dyDescent="0.25">
      <c r="A2321">
        <v>59</v>
      </c>
      <c r="B2321">
        <v>78</v>
      </c>
      <c r="C2321" t="s">
        <v>1482</v>
      </c>
      <c r="D2321">
        <v>0</v>
      </c>
      <c r="E2321">
        <v>1.28</v>
      </c>
      <c r="F2321" t="s">
        <v>109</v>
      </c>
      <c r="G2321">
        <v>0.03</v>
      </c>
      <c r="H2321" t="s">
        <v>36</v>
      </c>
      <c r="I2321">
        <v>100</v>
      </c>
      <c r="K2321">
        <f t="shared" si="216"/>
        <v>137</v>
      </c>
      <c r="L2321" t="str">
        <f t="shared" si="217"/>
        <v>PR-137</v>
      </c>
      <c r="M2321">
        <f t="shared" si="218"/>
        <v>4608</v>
      </c>
      <c r="N2321">
        <f t="shared" si="219"/>
        <v>1.5042256522568257E-4</v>
      </c>
      <c r="O2321" t="str">
        <f t="shared" si="220"/>
        <v>PR-1374608</v>
      </c>
      <c r="P2321" t="str">
        <f t="shared" si="221"/>
        <v/>
      </c>
    </row>
    <row r="2322" spans="1:16" x14ac:dyDescent="0.25">
      <c r="A2322">
        <v>59</v>
      </c>
      <c r="B2322">
        <v>79</v>
      </c>
      <c r="C2322" t="s">
        <v>1484</v>
      </c>
      <c r="D2322">
        <v>0</v>
      </c>
      <c r="E2322">
        <v>1.45</v>
      </c>
      <c r="F2322" t="s">
        <v>43</v>
      </c>
      <c r="G2322">
        <v>0.04</v>
      </c>
      <c r="H2322" t="s">
        <v>36</v>
      </c>
      <c r="I2322">
        <v>100</v>
      </c>
      <c r="K2322">
        <f t="shared" si="216"/>
        <v>138</v>
      </c>
      <c r="L2322" t="str">
        <f t="shared" si="217"/>
        <v>PR-138</v>
      </c>
      <c r="M2322">
        <f t="shared" si="218"/>
        <v>87</v>
      </c>
      <c r="N2322">
        <f t="shared" si="219"/>
        <v>7.9672089719533944E-3</v>
      </c>
      <c r="O2322" t="str">
        <f t="shared" si="220"/>
        <v>PR-13887</v>
      </c>
      <c r="P2322" t="str">
        <f t="shared" si="221"/>
        <v/>
      </c>
    </row>
    <row r="2323" spans="1:16" x14ac:dyDescent="0.25">
      <c r="A2323">
        <v>59</v>
      </c>
      <c r="B2323">
        <v>79</v>
      </c>
      <c r="C2323" t="s">
        <v>1484</v>
      </c>
      <c r="D2323">
        <v>0.36399999999999999</v>
      </c>
      <c r="E2323">
        <v>2.0299999999999998</v>
      </c>
      <c r="F2323" t="s">
        <v>109</v>
      </c>
      <c r="G2323">
        <v>0.02</v>
      </c>
      <c r="H2323" t="s">
        <v>36</v>
      </c>
      <c r="I2323">
        <v>100</v>
      </c>
      <c r="K2323">
        <f t="shared" si="216"/>
        <v>138</v>
      </c>
      <c r="L2323" t="str">
        <f t="shared" si="217"/>
        <v>PR-138</v>
      </c>
      <c r="M2323">
        <f t="shared" si="218"/>
        <v>7307.9999999999991</v>
      </c>
      <c r="N2323">
        <f t="shared" si="219"/>
        <v>9.4847725856588033E-5</v>
      </c>
      <c r="O2323" t="str">
        <f t="shared" si="220"/>
        <v>PR-1387308</v>
      </c>
      <c r="P2323" t="str">
        <f t="shared" si="221"/>
        <v/>
      </c>
    </row>
    <row r="2324" spans="1:16" x14ac:dyDescent="0.25">
      <c r="A2324">
        <v>59</v>
      </c>
      <c r="B2324">
        <v>80</v>
      </c>
      <c r="C2324" t="s">
        <v>1454</v>
      </c>
      <c r="D2324">
        <v>0</v>
      </c>
      <c r="E2324">
        <v>4.41</v>
      </c>
      <c r="F2324" t="s">
        <v>109</v>
      </c>
      <c r="G2324">
        <v>0.04</v>
      </c>
      <c r="H2324" t="s">
        <v>36</v>
      </c>
      <c r="I2324">
        <v>100</v>
      </c>
      <c r="K2324">
        <f t="shared" si="216"/>
        <v>139</v>
      </c>
      <c r="L2324" t="str">
        <f t="shared" si="217"/>
        <v>PR-139</v>
      </c>
      <c r="M2324">
        <f t="shared" si="218"/>
        <v>15876</v>
      </c>
      <c r="N2324">
        <f t="shared" si="219"/>
        <v>4.3660064283191311E-5</v>
      </c>
      <c r="O2324" t="str">
        <f t="shared" si="220"/>
        <v>PR-13915876</v>
      </c>
      <c r="P2324" t="str">
        <f t="shared" si="221"/>
        <v/>
      </c>
    </row>
    <row r="2325" spans="1:16" x14ac:dyDescent="0.25">
      <c r="A2325">
        <v>59</v>
      </c>
      <c r="B2325">
        <v>81</v>
      </c>
      <c r="C2325" t="s">
        <v>1453</v>
      </c>
      <c r="D2325">
        <v>0</v>
      </c>
      <c r="E2325">
        <v>3.39</v>
      </c>
      <c r="F2325" t="s">
        <v>43</v>
      </c>
      <c r="G2325">
        <v>0.01</v>
      </c>
      <c r="H2325" t="s">
        <v>36</v>
      </c>
      <c r="I2325">
        <v>100</v>
      </c>
      <c r="K2325">
        <f t="shared" si="216"/>
        <v>140</v>
      </c>
      <c r="L2325" t="str">
        <f t="shared" si="217"/>
        <v>PR-140</v>
      </c>
      <c r="M2325">
        <f t="shared" si="218"/>
        <v>203.4</v>
      </c>
      <c r="N2325">
        <f t="shared" si="219"/>
        <v>3.4078032475906845E-3</v>
      </c>
      <c r="O2325" t="str">
        <f t="shared" si="220"/>
        <v>PR-140203.4</v>
      </c>
      <c r="P2325" t="str">
        <f t="shared" si="221"/>
        <v/>
      </c>
    </row>
    <row r="2326" spans="1:16" x14ac:dyDescent="0.25">
      <c r="A2326">
        <v>59</v>
      </c>
      <c r="B2326">
        <v>83</v>
      </c>
      <c r="C2326" t="s">
        <v>1455</v>
      </c>
      <c r="D2326">
        <v>0</v>
      </c>
      <c r="E2326">
        <v>19.12</v>
      </c>
      <c r="F2326" t="s">
        <v>109</v>
      </c>
      <c r="G2326">
        <v>0.04</v>
      </c>
      <c r="H2326" t="s">
        <v>12</v>
      </c>
      <c r="I2326">
        <v>99.983599999999996</v>
      </c>
      <c r="J2326">
        <v>8.0000000000000004E-4</v>
      </c>
      <c r="K2326">
        <f t="shared" si="216"/>
        <v>142</v>
      </c>
      <c r="L2326" t="str">
        <f t="shared" si="217"/>
        <v>PR-142</v>
      </c>
      <c r="M2326">
        <f t="shared" si="218"/>
        <v>68832</v>
      </c>
      <c r="N2326">
        <f t="shared" si="219"/>
        <v>1.0070129889585444E-5</v>
      </c>
      <c r="O2326" t="str">
        <f t="shared" si="220"/>
        <v>PR-14268832</v>
      </c>
      <c r="P2326" t="str">
        <f t="shared" si="221"/>
        <v/>
      </c>
    </row>
    <row r="2327" spans="1:16" x14ac:dyDescent="0.25">
      <c r="A2327">
        <v>59</v>
      </c>
      <c r="B2327">
        <v>83</v>
      </c>
      <c r="C2327" t="s">
        <v>1455</v>
      </c>
      <c r="D2327">
        <v>3.6939999999999998E-3</v>
      </c>
      <c r="E2327">
        <v>14.6</v>
      </c>
      <c r="F2327" t="s">
        <v>43</v>
      </c>
      <c r="G2327">
        <v>0.5</v>
      </c>
      <c r="H2327" t="s">
        <v>77</v>
      </c>
      <c r="I2327">
        <v>100</v>
      </c>
      <c r="K2327">
        <f t="shared" si="216"/>
        <v>142</v>
      </c>
      <c r="L2327" t="str">
        <f t="shared" si="217"/>
        <v>PR-142M</v>
      </c>
      <c r="M2327">
        <f t="shared" si="218"/>
        <v>876</v>
      </c>
      <c r="N2327">
        <f t="shared" si="219"/>
        <v>7.9126390474879601E-4</v>
      </c>
      <c r="O2327" t="str">
        <f t="shared" si="220"/>
        <v>PR-142M876</v>
      </c>
      <c r="P2327" t="str">
        <f t="shared" si="221"/>
        <v/>
      </c>
    </row>
    <row r="2328" spans="1:16" x14ac:dyDescent="0.25">
      <c r="A2328">
        <v>59</v>
      </c>
      <c r="B2328">
        <v>84</v>
      </c>
      <c r="C2328" t="s">
        <v>1450</v>
      </c>
      <c r="D2328">
        <v>0</v>
      </c>
      <c r="E2328">
        <v>13.57</v>
      </c>
      <c r="F2328" t="s">
        <v>25</v>
      </c>
      <c r="G2328">
        <v>0.02</v>
      </c>
      <c r="H2328" t="s">
        <v>12</v>
      </c>
      <c r="I2328">
        <v>100</v>
      </c>
      <c r="K2328">
        <f t="shared" si="216"/>
        <v>143</v>
      </c>
      <c r="L2328" t="str">
        <f t="shared" si="217"/>
        <v>PR-143</v>
      </c>
      <c r="M2328">
        <f t="shared" si="218"/>
        <v>1172448</v>
      </c>
      <c r="N2328">
        <f t="shared" si="219"/>
        <v>5.9119652262611673E-7</v>
      </c>
      <c r="O2328" t="str">
        <f t="shared" si="220"/>
        <v>PR-1431172448</v>
      </c>
      <c r="P2328" t="str">
        <f t="shared" si="221"/>
        <v/>
      </c>
    </row>
    <row r="2329" spans="1:16" x14ac:dyDescent="0.25">
      <c r="A2329">
        <v>59</v>
      </c>
      <c r="B2329">
        <v>85</v>
      </c>
      <c r="C2329" t="s">
        <v>1449</v>
      </c>
      <c r="D2329">
        <v>0</v>
      </c>
      <c r="E2329">
        <v>17.28</v>
      </c>
      <c r="F2329" t="s">
        <v>43</v>
      </c>
      <c r="G2329">
        <v>0.03</v>
      </c>
      <c r="H2329" t="s">
        <v>12</v>
      </c>
      <c r="I2329">
        <v>100</v>
      </c>
      <c r="K2329">
        <f t="shared" si="216"/>
        <v>144</v>
      </c>
      <c r="L2329" t="str">
        <f t="shared" si="217"/>
        <v>PR-144</v>
      </c>
      <c r="M2329">
        <f t="shared" si="218"/>
        <v>1036.8000000000002</v>
      </c>
      <c r="N2329">
        <f t="shared" si="219"/>
        <v>6.6854473433636686E-4</v>
      </c>
      <c r="O2329" t="str">
        <f t="shared" si="220"/>
        <v>PR-1441036.8</v>
      </c>
      <c r="P2329" t="str">
        <f t="shared" si="221"/>
        <v/>
      </c>
    </row>
    <row r="2330" spans="1:16" x14ac:dyDescent="0.25">
      <c r="A2330">
        <v>59</v>
      </c>
      <c r="B2330">
        <v>85</v>
      </c>
      <c r="C2330" t="s">
        <v>1449</v>
      </c>
      <c r="D2330">
        <v>5.9029999999999999E-2</v>
      </c>
      <c r="E2330">
        <v>7.2</v>
      </c>
      <c r="F2330" t="s">
        <v>43</v>
      </c>
      <c r="G2330">
        <v>0.3</v>
      </c>
      <c r="H2330" t="s">
        <v>77</v>
      </c>
      <c r="I2330">
        <v>99.93</v>
      </c>
      <c r="K2330">
        <f t="shared" si="216"/>
        <v>144</v>
      </c>
      <c r="L2330" t="str">
        <f t="shared" si="217"/>
        <v>PR-144M</v>
      </c>
      <c r="M2330">
        <f t="shared" si="218"/>
        <v>432</v>
      </c>
      <c r="N2330">
        <f t="shared" si="219"/>
        <v>1.6045073624072809E-3</v>
      </c>
      <c r="O2330" t="str">
        <f t="shared" si="220"/>
        <v>PR-144M432</v>
      </c>
      <c r="P2330" t="str">
        <f t="shared" si="221"/>
        <v/>
      </c>
    </row>
    <row r="2331" spans="1:16" x14ac:dyDescent="0.25">
      <c r="A2331">
        <v>59</v>
      </c>
      <c r="B2331">
        <v>86</v>
      </c>
      <c r="C2331" t="s">
        <v>1452</v>
      </c>
      <c r="D2331">
        <v>0</v>
      </c>
      <c r="E2331">
        <v>5.9820000000000002</v>
      </c>
      <c r="F2331" t="s">
        <v>109</v>
      </c>
      <c r="G2331">
        <v>8.9999999999999993E-3</v>
      </c>
      <c r="H2331" t="s">
        <v>12</v>
      </c>
      <c r="I2331">
        <v>100</v>
      </c>
      <c r="K2331">
        <f t="shared" si="216"/>
        <v>145</v>
      </c>
      <c r="L2331" t="str">
        <f t="shared" si="217"/>
        <v>PR-145</v>
      </c>
      <c r="M2331">
        <f t="shared" si="218"/>
        <v>21535.200000000001</v>
      </c>
      <c r="N2331">
        <f t="shared" si="219"/>
        <v>3.2186707370256384E-5</v>
      </c>
      <c r="O2331" t="str">
        <f t="shared" si="220"/>
        <v>PR-14521535.2</v>
      </c>
      <c r="P2331" t="str">
        <f t="shared" si="221"/>
        <v/>
      </c>
    </row>
    <row r="2332" spans="1:16" x14ac:dyDescent="0.25">
      <c r="A2332">
        <v>59</v>
      </c>
      <c r="B2332">
        <v>87</v>
      </c>
      <c r="C2332" t="s">
        <v>1451</v>
      </c>
      <c r="D2332">
        <v>0</v>
      </c>
      <c r="E2332">
        <v>24.09</v>
      </c>
      <c r="F2332" t="s">
        <v>43</v>
      </c>
      <c r="G2332">
        <v>0.1</v>
      </c>
      <c r="H2332" t="s">
        <v>12</v>
      </c>
      <c r="I2332">
        <v>100</v>
      </c>
      <c r="K2332">
        <f t="shared" si="216"/>
        <v>146</v>
      </c>
      <c r="L2332" t="str">
        <f t="shared" si="217"/>
        <v>PR-146</v>
      </c>
      <c r="M2332">
        <f t="shared" si="218"/>
        <v>1445.4</v>
      </c>
      <c r="N2332">
        <f t="shared" si="219"/>
        <v>4.7955388166593695E-4</v>
      </c>
      <c r="O2332" t="str">
        <f t="shared" si="220"/>
        <v>PR-1461445.4</v>
      </c>
      <c r="P2332" t="str">
        <f t="shared" si="221"/>
        <v/>
      </c>
    </row>
    <row r="2333" spans="1:16" x14ac:dyDescent="0.25">
      <c r="A2333">
        <v>59</v>
      </c>
      <c r="B2333">
        <v>88</v>
      </c>
      <c r="C2333" t="s">
        <v>1458</v>
      </c>
      <c r="D2333">
        <v>0</v>
      </c>
      <c r="E2333">
        <v>13.35</v>
      </c>
      <c r="F2333" t="s">
        <v>43</v>
      </c>
      <c r="G2333">
        <v>0.1</v>
      </c>
      <c r="H2333" t="s">
        <v>12</v>
      </c>
      <c r="I2333">
        <v>100</v>
      </c>
      <c r="K2333">
        <f t="shared" si="216"/>
        <v>147</v>
      </c>
      <c r="L2333" t="str">
        <f t="shared" si="217"/>
        <v>PR-147</v>
      </c>
      <c r="M2333">
        <f t="shared" si="218"/>
        <v>801</v>
      </c>
      <c r="N2333">
        <f t="shared" si="219"/>
        <v>8.653522853432525E-4</v>
      </c>
      <c r="O2333" t="str">
        <f t="shared" si="220"/>
        <v>PR-147801</v>
      </c>
      <c r="P2333" t="str">
        <f t="shared" si="221"/>
        <v/>
      </c>
    </row>
    <row r="2334" spans="1:16" x14ac:dyDescent="0.25">
      <c r="A2334">
        <v>59</v>
      </c>
      <c r="B2334">
        <v>89</v>
      </c>
      <c r="C2334" t="s">
        <v>1456</v>
      </c>
      <c r="D2334">
        <v>0</v>
      </c>
      <c r="E2334">
        <v>2.29</v>
      </c>
      <c r="F2334" t="s">
        <v>43</v>
      </c>
      <c r="G2334">
        <v>0.02</v>
      </c>
      <c r="H2334" t="s">
        <v>1457</v>
      </c>
      <c r="I2334">
        <v>100</v>
      </c>
      <c r="K2334">
        <f t="shared" si="216"/>
        <v>148</v>
      </c>
      <c r="L2334" t="str">
        <f t="shared" si="217"/>
        <v>PR-148</v>
      </c>
      <c r="M2334">
        <f t="shared" si="218"/>
        <v>137.4</v>
      </c>
      <c r="N2334">
        <f t="shared" si="219"/>
        <v>5.0447393053853363E-3</v>
      </c>
      <c r="O2334" t="str">
        <f t="shared" si="220"/>
        <v>PR-148137.4</v>
      </c>
      <c r="P2334" t="str">
        <f t="shared" si="221"/>
        <v/>
      </c>
    </row>
    <row r="2335" spans="1:16" x14ac:dyDescent="0.25">
      <c r="A2335">
        <v>59</v>
      </c>
      <c r="B2335">
        <v>89</v>
      </c>
      <c r="C2335" t="s">
        <v>1456</v>
      </c>
      <c r="D2335">
        <v>7.6799999999999993E-2</v>
      </c>
      <c r="E2335">
        <v>2.0099999999999998</v>
      </c>
      <c r="F2335" t="s">
        <v>43</v>
      </c>
      <c r="G2335">
        <v>7.0000000000000007E-2</v>
      </c>
      <c r="H2335" t="s">
        <v>77</v>
      </c>
      <c r="I2335">
        <v>36</v>
      </c>
      <c r="J2335">
        <v>10</v>
      </c>
      <c r="K2335">
        <f t="shared" si="216"/>
        <v>148</v>
      </c>
      <c r="L2335" t="str">
        <f t="shared" si="217"/>
        <v>PR-148M</v>
      </c>
      <c r="M2335">
        <f t="shared" si="218"/>
        <v>120.6</v>
      </c>
      <c r="N2335">
        <f t="shared" si="219"/>
        <v>5.7474890593693642E-3</v>
      </c>
      <c r="O2335" t="str">
        <f t="shared" si="220"/>
        <v>PR-148M120.6</v>
      </c>
      <c r="P2335" t="str">
        <f t="shared" si="221"/>
        <v/>
      </c>
    </row>
    <row r="2336" spans="1:16" x14ac:dyDescent="0.25">
      <c r="A2336">
        <v>59</v>
      </c>
      <c r="B2336">
        <v>90</v>
      </c>
      <c r="C2336" t="s">
        <v>1459</v>
      </c>
      <c r="D2336">
        <v>0</v>
      </c>
      <c r="E2336">
        <v>2.2599999999999998</v>
      </c>
      <c r="F2336" t="s">
        <v>43</v>
      </c>
      <c r="G2336">
        <v>7.0000000000000007E-2</v>
      </c>
      <c r="H2336" t="s">
        <v>12</v>
      </c>
      <c r="I2336">
        <v>100</v>
      </c>
      <c r="K2336">
        <f t="shared" si="216"/>
        <v>149</v>
      </c>
      <c r="L2336" t="str">
        <f t="shared" si="217"/>
        <v>PR-149</v>
      </c>
      <c r="M2336">
        <f t="shared" si="218"/>
        <v>135.6</v>
      </c>
      <c r="N2336">
        <f t="shared" si="219"/>
        <v>5.1117048713860275E-3</v>
      </c>
      <c r="O2336" t="str">
        <f t="shared" si="220"/>
        <v>PR-149135.6</v>
      </c>
      <c r="P2336" t="str">
        <f t="shared" si="221"/>
        <v/>
      </c>
    </row>
    <row r="2337" spans="1:16" x14ac:dyDescent="0.25">
      <c r="A2337">
        <v>59</v>
      </c>
      <c r="B2337">
        <v>91</v>
      </c>
      <c r="C2337" t="s">
        <v>1465</v>
      </c>
      <c r="D2337">
        <v>0</v>
      </c>
      <c r="E2337">
        <v>6.19</v>
      </c>
      <c r="F2337" t="s">
        <v>11</v>
      </c>
      <c r="G2337">
        <v>0.16</v>
      </c>
      <c r="H2337" t="s">
        <v>12</v>
      </c>
      <c r="I2337">
        <v>100</v>
      </c>
      <c r="K2337">
        <f t="shared" si="216"/>
        <v>150</v>
      </c>
      <c r="L2337" t="str">
        <f t="shared" si="217"/>
        <v>PR-150</v>
      </c>
      <c r="M2337">
        <f t="shared" si="218"/>
        <v>6.19</v>
      </c>
      <c r="N2337">
        <f t="shared" si="219"/>
        <v>0.11197854290144511</v>
      </c>
      <c r="O2337" t="str">
        <f t="shared" si="220"/>
        <v>PR-1506.19</v>
      </c>
      <c r="P2337" t="str">
        <f t="shared" si="221"/>
        <v/>
      </c>
    </row>
    <row r="2338" spans="1:16" x14ac:dyDescent="0.25">
      <c r="A2338">
        <v>59</v>
      </c>
      <c r="B2338">
        <v>92</v>
      </c>
      <c r="C2338" t="s">
        <v>1464</v>
      </c>
      <c r="D2338">
        <v>0</v>
      </c>
      <c r="E2338">
        <v>18.899999999999999</v>
      </c>
      <c r="F2338" t="s">
        <v>11</v>
      </c>
      <c r="G2338">
        <v>7.0000000000000007E-2</v>
      </c>
      <c r="H2338" t="s">
        <v>12</v>
      </c>
      <c r="I2338">
        <v>100</v>
      </c>
      <c r="K2338">
        <f t="shared" si="216"/>
        <v>151</v>
      </c>
      <c r="L2338" t="str">
        <f t="shared" si="217"/>
        <v>PR-151</v>
      </c>
      <c r="M2338">
        <f t="shared" si="218"/>
        <v>18.899999999999999</v>
      </c>
      <c r="N2338">
        <f t="shared" si="219"/>
        <v>3.6674453997880704E-2</v>
      </c>
      <c r="O2338" t="str">
        <f t="shared" si="220"/>
        <v>PR-15118.9</v>
      </c>
      <c r="P2338" t="str">
        <f t="shared" si="221"/>
        <v/>
      </c>
    </row>
    <row r="2339" spans="1:16" x14ac:dyDescent="0.25">
      <c r="A2339">
        <v>59</v>
      </c>
      <c r="B2339">
        <v>93</v>
      </c>
      <c r="C2339" t="s">
        <v>1467</v>
      </c>
      <c r="D2339">
        <v>0</v>
      </c>
      <c r="E2339">
        <v>3.57</v>
      </c>
      <c r="F2339" t="s">
        <v>11</v>
      </c>
      <c r="G2339">
        <v>0.18</v>
      </c>
      <c r="H2339" t="s">
        <v>12</v>
      </c>
      <c r="I2339">
        <v>100</v>
      </c>
      <c r="K2339">
        <f t="shared" si="216"/>
        <v>152</v>
      </c>
      <c r="L2339" t="str">
        <f t="shared" si="217"/>
        <v>PR-152</v>
      </c>
      <c r="M2339">
        <f t="shared" si="218"/>
        <v>3.57</v>
      </c>
      <c r="N2339">
        <f t="shared" si="219"/>
        <v>0.19415887410642726</v>
      </c>
      <c r="O2339" t="str">
        <f t="shared" si="220"/>
        <v>PR-1523.57</v>
      </c>
      <c r="P2339" t="str">
        <f t="shared" si="221"/>
        <v/>
      </c>
    </row>
    <row r="2340" spans="1:16" x14ac:dyDescent="0.25">
      <c r="A2340">
        <v>59</v>
      </c>
      <c r="B2340">
        <v>94</v>
      </c>
      <c r="C2340" t="s">
        <v>1466</v>
      </c>
      <c r="D2340">
        <v>0</v>
      </c>
      <c r="E2340">
        <v>4.29</v>
      </c>
      <c r="F2340" t="s">
        <v>11</v>
      </c>
      <c r="G2340">
        <v>7.0000000000000007E-2</v>
      </c>
      <c r="H2340" t="s">
        <v>12</v>
      </c>
      <c r="I2340">
        <v>100</v>
      </c>
      <c r="K2340">
        <f t="shared" si="216"/>
        <v>153</v>
      </c>
      <c r="L2340" t="str">
        <f t="shared" si="217"/>
        <v>PR-153</v>
      </c>
      <c r="M2340">
        <f t="shared" si="218"/>
        <v>4.29</v>
      </c>
      <c r="N2340">
        <f t="shared" si="219"/>
        <v>0.16157276936129261</v>
      </c>
      <c r="O2340" t="str">
        <f t="shared" si="220"/>
        <v>PR-1534.29</v>
      </c>
      <c r="P2340" t="str">
        <f t="shared" si="221"/>
        <v/>
      </c>
    </row>
    <row r="2341" spans="1:16" x14ac:dyDescent="0.25">
      <c r="A2341">
        <v>59</v>
      </c>
      <c r="B2341">
        <v>95</v>
      </c>
      <c r="C2341" t="s">
        <v>1461</v>
      </c>
      <c r="D2341">
        <v>0</v>
      </c>
      <c r="E2341">
        <v>2.2999999999999998</v>
      </c>
      <c r="F2341" t="s">
        <v>11</v>
      </c>
      <c r="G2341">
        <v>0.09</v>
      </c>
      <c r="H2341" t="s">
        <v>12</v>
      </c>
      <c r="I2341">
        <v>100</v>
      </c>
      <c r="K2341">
        <f t="shared" si="216"/>
        <v>154</v>
      </c>
      <c r="L2341" t="str">
        <f t="shared" si="217"/>
        <v>PR-154</v>
      </c>
      <c r="M2341">
        <f t="shared" si="218"/>
        <v>2.2999999999999998</v>
      </c>
      <c r="N2341">
        <f t="shared" si="219"/>
        <v>0.30136833937388929</v>
      </c>
      <c r="O2341" t="str">
        <f t="shared" si="220"/>
        <v>PR-1542.3</v>
      </c>
      <c r="P2341" t="str">
        <f t="shared" si="221"/>
        <v/>
      </c>
    </row>
    <row r="2342" spans="1:16" x14ac:dyDescent="0.25">
      <c r="A2342">
        <v>59</v>
      </c>
      <c r="B2342">
        <v>96</v>
      </c>
      <c r="C2342" t="s">
        <v>1460</v>
      </c>
      <c r="D2342">
        <v>0</v>
      </c>
      <c r="E2342">
        <v>1.47</v>
      </c>
      <c r="F2342" t="s">
        <v>11</v>
      </c>
      <c r="G2342">
        <v>0.03</v>
      </c>
      <c r="H2342" t="s">
        <v>12</v>
      </c>
      <c r="I2342">
        <v>100</v>
      </c>
      <c r="K2342">
        <f t="shared" si="216"/>
        <v>155</v>
      </c>
      <c r="L2342" t="str">
        <f t="shared" si="217"/>
        <v>PR-155</v>
      </c>
      <c r="M2342">
        <f t="shared" si="218"/>
        <v>1.47</v>
      </c>
      <c r="N2342">
        <f t="shared" si="219"/>
        <v>0.47152869425846616</v>
      </c>
      <c r="O2342" t="str">
        <f t="shared" si="220"/>
        <v>PR-1551.47</v>
      </c>
      <c r="P2342" t="str">
        <f t="shared" si="221"/>
        <v/>
      </c>
    </row>
    <row r="2343" spans="1:16" x14ac:dyDescent="0.25">
      <c r="A2343">
        <v>59</v>
      </c>
      <c r="B2343">
        <v>97</v>
      </c>
      <c r="C2343" t="s">
        <v>1463</v>
      </c>
      <c r="D2343">
        <v>0</v>
      </c>
      <c r="E2343">
        <v>444</v>
      </c>
      <c r="F2343" t="s">
        <v>17</v>
      </c>
      <c r="G2343">
        <v>6</v>
      </c>
      <c r="H2343" t="s">
        <v>12</v>
      </c>
      <c r="I2343">
        <v>100</v>
      </c>
      <c r="K2343">
        <f t="shared" si="216"/>
        <v>156</v>
      </c>
      <c r="L2343" t="str">
        <f t="shared" si="217"/>
        <v>PR-156</v>
      </c>
      <c r="M2343">
        <f t="shared" si="218"/>
        <v>0.44400000000000001</v>
      </c>
      <c r="N2343">
        <f t="shared" si="219"/>
        <v>1.5611422985584353</v>
      </c>
      <c r="O2343" t="str">
        <f t="shared" si="220"/>
        <v>PR-1560.444</v>
      </c>
      <c r="P2343" t="str">
        <f t="shared" si="221"/>
        <v/>
      </c>
    </row>
    <row r="2344" spans="1:16" x14ac:dyDescent="0.25">
      <c r="A2344">
        <v>59</v>
      </c>
      <c r="B2344">
        <v>98</v>
      </c>
      <c r="C2344" t="s">
        <v>1462</v>
      </c>
      <c r="D2344">
        <v>0</v>
      </c>
      <c r="E2344">
        <v>295</v>
      </c>
      <c r="F2344" t="s">
        <v>17</v>
      </c>
      <c r="G2344">
        <f>29-11</f>
        <v>18</v>
      </c>
      <c r="H2344" t="s">
        <v>12</v>
      </c>
      <c r="I2344">
        <v>100</v>
      </c>
      <c r="K2344">
        <f t="shared" si="216"/>
        <v>157</v>
      </c>
      <c r="L2344" t="str">
        <f t="shared" si="217"/>
        <v>PR-157</v>
      </c>
      <c r="M2344">
        <f t="shared" si="218"/>
        <v>0.29499999999999998</v>
      </c>
      <c r="N2344">
        <f t="shared" si="219"/>
        <v>2.3496514595252385</v>
      </c>
      <c r="O2344" t="str">
        <f t="shared" si="220"/>
        <v>PR-1570.295</v>
      </c>
      <c r="P2344" t="str">
        <f t="shared" si="221"/>
        <v/>
      </c>
    </row>
    <row r="2345" spans="1:16" x14ac:dyDescent="0.25">
      <c r="A2345">
        <v>59</v>
      </c>
      <c r="B2345">
        <v>99</v>
      </c>
      <c r="C2345" t="s">
        <v>1468</v>
      </c>
      <c r="D2345">
        <v>0</v>
      </c>
      <c r="E2345">
        <v>181</v>
      </c>
      <c r="F2345" t="s">
        <v>17</v>
      </c>
      <c r="G2345">
        <v>14</v>
      </c>
      <c r="H2345" t="s">
        <v>12</v>
      </c>
      <c r="I2345">
        <v>100</v>
      </c>
      <c r="K2345">
        <f t="shared" si="216"/>
        <v>158</v>
      </c>
      <c r="L2345" t="str">
        <f t="shared" si="217"/>
        <v>PR-158</v>
      </c>
      <c r="M2345">
        <f t="shared" si="218"/>
        <v>0.18099999999999999</v>
      </c>
      <c r="N2345">
        <f t="shared" si="219"/>
        <v>3.829542434032847</v>
      </c>
      <c r="O2345" t="str">
        <f t="shared" si="220"/>
        <v>PR-1580.181</v>
      </c>
      <c r="P2345" t="str">
        <f t="shared" si="221"/>
        <v/>
      </c>
    </row>
    <row r="2346" spans="1:16" x14ac:dyDescent="0.25">
      <c r="A2346">
        <v>59</v>
      </c>
      <c r="B2346">
        <v>100</v>
      </c>
      <c r="C2346" t="s">
        <v>1447</v>
      </c>
      <c r="D2346">
        <v>0</v>
      </c>
      <c r="E2346">
        <v>134</v>
      </c>
      <c r="F2346" t="s">
        <v>17</v>
      </c>
      <c r="G2346">
        <v>43</v>
      </c>
      <c r="H2346" t="s">
        <v>12</v>
      </c>
      <c r="I2346">
        <v>100</v>
      </c>
      <c r="K2346">
        <f t="shared" si="216"/>
        <v>159</v>
      </c>
      <c r="L2346" t="str">
        <f t="shared" si="217"/>
        <v>PR-159</v>
      </c>
      <c r="M2346">
        <f t="shared" si="218"/>
        <v>0.13400000000000001</v>
      </c>
      <c r="N2346">
        <f t="shared" si="219"/>
        <v>5.1727401534324269</v>
      </c>
      <c r="O2346" t="str">
        <f t="shared" si="220"/>
        <v>PR-1590.134</v>
      </c>
      <c r="P2346" t="str">
        <f t="shared" si="221"/>
        <v/>
      </c>
    </row>
    <row r="2347" spans="1:16" x14ac:dyDescent="0.25">
      <c r="A2347">
        <v>59</v>
      </c>
      <c r="B2347">
        <v>101</v>
      </c>
      <c r="C2347" t="s">
        <v>1448</v>
      </c>
      <c r="D2347">
        <v>0</v>
      </c>
      <c r="E2347">
        <v>170</v>
      </c>
      <c r="F2347" t="s">
        <v>17</v>
      </c>
      <c r="G2347">
        <v>140</v>
      </c>
      <c r="H2347" t="s">
        <v>12</v>
      </c>
      <c r="I2347">
        <v>100</v>
      </c>
      <c r="K2347">
        <f t="shared" si="216"/>
        <v>160</v>
      </c>
      <c r="L2347" t="str">
        <f t="shared" si="217"/>
        <v>PR-160</v>
      </c>
      <c r="M2347">
        <f t="shared" si="218"/>
        <v>0.17</v>
      </c>
      <c r="N2347">
        <f t="shared" si="219"/>
        <v>4.077336356234972</v>
      </c>
      <c r="O2347" t="str">
        <f t="shared" si="220"/>
        <v>PR-1600.17</v>
      </c>
      <c r="P2347" t="str">
        <f t="shared" si="221"/>
        <v/>
      </c>
    </row>
    <row r="2348" spans="1:16" x14ac:dyDescent="0.25">
      <c r="A2348">
        <v>78</v>
      </c>
      <c r="B2348">
        <v>87</v>
      </c>
      <c r="C2348" t="s">
        <v>2106</v>
      </c>
      <c r="D2348">
        <v>0</v>
      </c>
      <c r="E2348">
        <v>260</v>
      </c>
      <c r="F2348" t="s">
        <v>1188</v>
      </c>
      <c r="G2348">
        <f>260-90</f>
        <v>170</v>
      </c>
      <c r="H2348" t="s">
        <v>27</v>
      </c>
      <c r="I2348">
        <v>100</v>
      </c>
      <c r="K2348">
        <f t="shared" si="216"/>
        <v>165</v>
      </c>
      <c r="L2348" t="str">
        <f t="shared" si="217"/>
        <v>PT-165</v>
      </c>
      <c r="M2348">
        <f t="shared" si="218"/>
        <v>2.5999999999999998E-4</v>
      </c>
      <c r="N2348">
        <f t="shared" si="219"/>
        <v>2665.9506944613281</v>
      </c>
      <c r="O2348" t="str">
        <f t="shared" si="220"/>
        <v>PT-1650.00026</v>
      </c>
      <c r="P2348" t="str">
        <f t="shared" si="221"/>
        <v/>
      </c>
    </row>
    <row r="2349" spans="1:16" x14ac:dyDescent="0.25">
      <c r="A2349">
        <v>78</v>
      </c>
      <c r="B2349">
        <v>88</v>
      </c>
      <c r="C2349" t="s">
        <v>2105</v>
      </c>
      <c r="D2349">
        <v>0</v>
      </c>
      <c r="E2349">
        <v>280</v>
      </c>
      <c r="F2349" t="s">
        <v>1188</v>
      </c>
      <c r="G2349">
        <f>71-60</f>
        <v>11</v>
      </c>
      <c r="H2349" t="s">
        <v>27</v>
      </c>
      <c r="I2349">
        <v>100</v>
      </c>
      <c r="K2349">
        <f t="shared" si="216"/>
        <v>166</v>
      </c>
      <c r="L2349" t="str">
        <f t="shared" si="217"/>
        <v>PT-166</v>
      </c>
      <c r="M2349">
        <f t="shared" si="218"/>
        <v>2.7999999999999998E-4</v>
      </c>
      <c r="N2349">
        <f t="shared" si="219"/>
        <v>2475.5256448569476</v>
      </c>
      <c r="O2349" t="str">
        <f t="shared" si="220"/>
        <v>PT-1660.00028</v>
      </c>
      <c r="P2349" t="str">
        <f t="shared" si="221"/>
        <v/>
      </c>
    </row>
    <row r="2350" spans="1:16" x14ac:dyDescent="0.25">
      <c r="A2350">
        <v>78</v>
      </c>
      <c r="B2350">
        <v>89</v>
      </c>
      <c r="C2350" t="s">
        <v>2107</v>
      </c>
      <c r="D2350">
        <v>0</v>
      </c>
      <c r="E2350">
        <v>0.9</v>
      </c>
      <c r="F2350" t="s">
        <v>17</v>
      </c>
      <c r="G2350">
        <v>0.1</v>
      </c>
      <c r="H2350" t="s">
        <v>27</v>
      </c>
      <c r="I2350">
        <v>100</v>
      </c>
      <c r="K2350">
        <f t="shared" si="216"/>
        <v>167</v>
      </c>
      <c r="L2350" t="str">
        <f t="shared" si="217"/>
        <v>PT-167</v>
      </c>
      <c r="M2350">
        <f t="shared" si="218"/>
        <v>9.0000000000000008E-4</v>
      </c>
      <c r="N2350">
        <f t="shared" si="219"/>
        <v>770.1635339554947</v>
      </c>
      <c r="O2350" t="str">
        <f t="shared" si="220"/>
        <v>PT-1670.0009</v>
      </c>
      <c r="P2350" t="str">
        <f t="shared" si="221"/>
        <v/>
      </c>
    </row>
    <row r="2351" spans="1:16" x14ac:dyDescent="0.25">
      <c r="A2351">
        <v>78</v>
      </c>
      <c r="B2351">
        <v>90</v>
      </c>
      <c r="C2351" t="s">
        <v>2109</v>
      </c>
      <c r="D2351">
        <v>0</v>
      </c>
      <c r="E2351">
        <v>2.02</v>
      </c>
      <c r="F2351" t="s">
        <v>17</v>
      </c>
      <c r="G2351">
        <v>0.1</v>
      </c>
      <c r="H2351" t="s">
        <v>27</v>
      </c>
      <c r="I2351">
        <v>100</v>
      </c>
      <c r="K2351">
        <f t="shared" si="216"/>
        <v>168</v>
      </c>
      <c r="L2351" t="str">
        <f t="shared" si="217"/>
        <v>PT-168</v>
      </c>
      <c r="M2351">
        <f t="shared" si="218"/>
        <v>2.0200000000000001E-3</v>
      </c>
      <c r="N2351">
        <f t="shared" si="219"/>
        <v>343.14216859403228</v>
      </c>
      <c r="O2351" t="str">
        <f t="shared" si="220"/>
        <v>PT-1680.00202</v>
      </c>
      <c r="P2351" t="str">
        <f t="shared" si="221"/>
        <v/>
      </c>
    </row>
    <row r="2352" spans="1:16" x14ac:dyDescent="0.25">
      <c r="A2352">
        <v>78</v>
      </c>
      <c r="B2352">
        <v>91</v>
      </c>
      <c r="C2352" t="s">
        <v>2108</v>
      </c>
      <c r="D2352">
        <v>0</v>
      </c>
      <c r="E2352">
        <v>6.99</v>
      </c>
      <c r="F2352" t="s">
        <v>17</v>
      </c>
      <c r="G2352">
        <v>0.1</v>
      </c>
      <c r="H2352" t="s">
        <v>27</v>
      </c>
      <c r="I2352">
        <v>100</v>
      </c>
      <c r="K2352">
        <f t="shared" si="216"/>
        <v>169</v>
      </c>
      <c r="L2352" t="str">
        <f t="shared" si="217"/>
        <v>PT-169</v>
      </c>
      <c r="M2352">
        <f t="shared" si="218"/>
        <v>6.9900000000000006E-3</v>
      </c>
      <c r="N2352">
        <f t="shared" si="219"/>
        <v>99.162686775385581</v>
      </c>
      <c r="O2352" t="str">
        <f t="shared" si="220"/>
        <v>PT-1690.00699</v>
      </c>
      <c r="P2352" t="str">
        <f t="shared" si="221"/>
        <v/>
      </c>
    </row>
    <row r="2353" spans="1:16" x14ac:dyDescent="0.25">
      <c r="A2353">
        <v>78</v>
      </c>
      <c r="B2353">
        <v>92</v>
      </c>
      <c r="C2353" t="s">
        <v>2111</v>
      </c>
      <c r="D2353">
        <v>0</v>
      </c>
      <c r="E2353">
        <v>13.9</v>
      </c>
      <c r="F2353" t="s">
        <v>17</v>
      </c>
      <c r="G2353">
        <v>0.2</v>
      </c>
      <c r="H2353" t="s">
        <v>27</v>
      </c>
      <c r="I2353">
        <v>100</v>
      </c>
      <c r="K2353">
        <f t="shared" si="216"/>
        <v>170</v>
      </c>
      <c r="L2353" t="str">
        <f t="shared" si="217"/>
        <v>PT-170</v>
      </c>
      <c r="M2353">
        <f t="shared" si="218"/>
        <v>1.3900000000000001E-2</v>
      </c>
      <c r="N2353">
        <f t="shared" si="219"/>
        <v>49.866703637406133</v>
      </c>
      <c r="O2353" t="str">
        <f t="shared" si="220"/>
        <v>PT-1700.0139</v>
      </c>
      <c r="P2353" t="str">
        <f t="shared" si="221"/>
        <v/>
      </c>
    </row>
    <row r="2354" spans="1:16" x14ac:dyDescent="0.25">
      <c r="A2354">
        <v>78</v>
      </c>
      <c r="B2354">
        <v>93</v>
      </c>
      <c r="C2354" t="s">
        <v>2110</v>
      </c>
      <c r="D2354">
        <v>0</v>
      </c>
      <c r="E2354">
        <v>46</v>
      </c>
      <c r="F2354" t="s">
        <v>17</v>
      </c>
      <c r="G2354">
        <v>2</v>
      </c>
      <c r="H2354" t="s">
        <v>27</v>
      </c>
      <c r="I2354">
        <v>90</v>
      </c>
      <c r="J2354">
        <v>7</v>
      </c>
      <c r="K2354">
        <f t="shared" si="216"/>
        <v>171</v>
      </c>
      <c r="L2354" t="str">
        <f t="shared" si="217"/>
        <v>PT-171</v>
      </c>
      <c r="M2354">
        <f t="shared" si="218"/>
        <v>4.5999999999999999E-2</v>
      </c>
      <c r="N2354">
        <f t="shared" si="219"/>
        <v>15.068416968694462</v>
      </c>
      <c r="O2354" t="str">
        <f t="shared" si="220"/>
        <v>PT-1710.046</v>
      </c>
      <c r="P2354" t="str">
        <f t="shared" si="221"/>
        <v/>
      </c>
    </row>
    <row r="2355" spans="1:16" x14ac:dyDescent="0.25">
      <c r="A2355">
        <v>78</v>
      </c>
      <c r="B2355">
        <v>94</v>
      </c>
      <c r="C2355" t="s">
        <v>2113</v>
      </c>
      <c r="D2355">
        <v>0</v>
      </c>
      <c r="E2355">
        <v>97.4</v>
      </c>
      <c r="F2355" t="s">
        <v>17</v>
      </c>
      <c r="G2355">
        <v>1.2</v>
      </c>
      <c r="H2355" t="s">
        <v>27</v>
      </c>
      <c r="I2355">
        <v>97</v>
      </c>
      <c r="J2355">
        <v>3</v>
      </c>
      <c r="K2355">
        <f t="shared" si="216"/>
        <v>172</v>
      </c>
      <c r="L2355" t="str">
        <f t="shared" si="217"/>
        <v>PT-172</v>
      </c>
      <c r="M2355">
        <f t="shared" si="218"/>
        <v>9.7400000000000014E-2</v>
      </c>
      <c r="N2355">
        <f t="shared" si="219"/>
        <v>7.1165008271041597</v>
      </c>
      <c r="O2355" t="str">
        <f t="shared" si="220"/>
        <v>PT-1720.0974</v>
      </c>
      <c r="P2355" t="str">
        <f t="shared" si="221"/>
        <v/>
      </c>
    </row>
    <row r="2356" spans="1:16" x14ac:dyDescent="0.25">
      <c r="A2356">
        <v>78</v>
      </c>
      <c r="B2356">
        <v>95</v>
      </c>
      <c r="C2356" t="s">
        <v>2112</v>
      </c>
      <c r="D2356">
        <v>0</v>
      </c>
      <c r="E2356">
        <v>374</v>
      </c>
      <c r="F2356" t="s">
        <v>17</v>
      </c>
      <c r="G2356">
        <v>7</v>
      </c>
      <c r="H2356" t="s">
        <v>27</v>
      </c>
      <c r="I2356">
        <v>84</v>
      </c>
      <c r="J2356">
        <v>6</v>
      </c>
      <c r="K2356">
        <f t="shared" si="216"/>
        <v>173</v>
      </c>
      <c r="L2356" t="str">
        <f t="shared" si="217"/>
        <v>PT-173</v>
      </c>
      <c r="M2356">
        <f t="shared" si="218"/>
        <v>0.374</v>
      </c>
      <c r="N2356">
        <f t="shared" si="219"/>
        <v>1.8533347073795328</v>
      </c>
      <c r="O2356" t="str">
        <f t="shared" si="220"/>
        <v>PT-1730.374</v>
      </c>
      <c r="P2356" t="str">
        <f t="shared" si="221"/>
        <v/>
      </c>
    </row>
    <row r="2357" spans="1:16" x14ac:dyDescent="0.25">
      <c r="A2357">
        <v>78</v>
      </c>
      <c r="B2357">
        <v>96</v>
      </c>
      <c r="C2357" t="s">
        <v>2115</v>
      </c>
      <c r="D2357">
        <v>0</v>
      </c>
      <c r="E2357">
        <v>0.86799999999999999</v>
      </c>
      <c r="F2357" t="s">
        <v>11</v>
      </c>
      <c r="G2357">
        <v>0.01</v>
      </c>
      <c r="H2357" t="s">
        <v>27</v>
      </c>
      <c r="I2357">
        <v>75</v>
      </c>
      <c r="J2357">
        <v>4</v>
      </c>
      <c r="K2357">
        <f t="shared" si="216"/>
        <v>174</v>
      </c>
      <c r="L2357" t="str">
        <f t="shared" si="217"/>
        <v>PT-174</v>
      </c>
      <c r="M2357">
        <f t="shared" si="218"/>
        <v>0.86799999999999999</v>
      </c>
      <c r="N2357">
        <f t="shared" si="219"/>
        <v>0.79855665963127342</v>
      </c>
      <c r="O2357" t="str">
        <f t="shared" si="220"/>
        <v>PT-1740.868</v>
      </c>
      <c r="P2357" t="str">
        <f t="shared" si="221"/>
        <v/>
      </c>
    </row>
    <row r="2358" spans="1:16" x14ac:dyDescent="0.25">
      <c r="A2358">
        <v>78</v>
      </c>
      <c r="B2358">
        <v>97</v>
      </c>
      <c r="C2358" t="s">
        <v>2114</v>
      </c>
      <c r="D2358">
        <v>0</v>
      </c>
      <c r="E2358">
        <v>2.4300000000000002</v>
      </c>
      <c r="F2358" t="s">
        <v>11</v>
      </c>
      <c r="G2358">
        <v>0.04</v>
      </c>
      <c r="H2358" t="s">
        <v>27</v>
      </c>
      <c r="I2358">
        <v>64</v>
      </c>
      <c r="J2358">
        <v>5</v>
      </c>
      <c r="K2358">
        <f t="shared" si="216"/>
        <v>175</v>
      </c>
      <c r="L2358" t="str">
        <f t="shared" si="217"/>
        <v>PT-175</v>
      </c>
      <c r="M2358">
        <f t="shared" si="218"/>
        <v>2.4300000000000002</v>
      </c>
      <c r="N2358">
        <f t="shared" si="219"/>
        <v>0.28524575331684987</v>
      </c>
      <c r="O2358" t="str">
        <f t="shared" si="220"/>
        <v>PT-1752.43</v>
      </c>
      <c r="P2358" t="str">
        <f t="shared" si="221"/>
        <v/>
      </c>
    </row>
    <row r="2359" spans="1:16" x14ac:dyDescent="0.25">
      <c r="A2359">
        <v>78</v>
      </c>
      <c r="B2359">
        <v>98</v>
      </c>
      <c r="C2359" t="s">
        <v>2117</v>
      </c>
      <c r="D2359">
        <v>0</v>
      </c>
      <c r="E2359">
        <v>6.32</v>
      </c>
      <c r="F2359" t="s">
        <v>11</v>
      </c>
      <c r="G2359">
        <v>0.14000000000000001</v>
      </c>
      <c r="H2359" t="s">
        <v>36</v>
      </c>
      <c r="I2359">
        <v>60</v>
      </c>
      <c r="J2359">
        <v>2</v>
      </c>
      <c r="K2359">
        <f t="shared" si="216"/>
        <v>176</v>
      </c>
      <c r="L2359" t="str">
        <f t="shared" si="217"/>
        <v>PT-176</v>
      </c>
      <c r="M2359">
        <f t="shared" si="218"/>
        <v>6.32</v>
      </c>
      <c r="N2359">
        <f t="shared" si="219"/>
        <v>0.10967518679745969</v>
      </c>
      <c r="O2359" t="str">
        <f t="shared" si="220"/>
        <v>PT-1766.32</v>
      </c>
      <c r="P2359" t="str">
        <f t="shared" si="221"/>
        <v/>
      </c>
    </row>
    <row r="2360" spans="1:16" x14ac:dyDescent="0.25">
      <c r="A2360">
        <v>78</v>
      </c>
      <c r="B2360">
        <v>99</v>
      </c>
      <c r="C2360" t="s">
        <v>2116</v>
      </c>
      <c r="D2360">
        <v>0</v>
      </c>
      <c r="E2360">
        <v>10</v>
      </c>
      <c r="F2360" t="s">
        <v>11</v>
      </c>
      <c r="G2360">
        <v>0.4</v>
      </c>
      <c r="H2360" t="s">
        <v>36</v>
      </c>
      <c r="I2360">
        <v>94.3</v>
      </c>
      <c r="J2360">
        <v>0.5</v>
      </c>
      <c r="K2360">
        <f t="shared" si="216"/>
        <v>177</v>
      </c>
      <c r="L2360" t="str">
        <f t="shared" si="217"/>
        <v>PT-177</v>
      </c>
      <c r="M2360">
        <f t="shared" si="218"/>
        <v>10</v>
      </c>
      <c r="N2360">
        <f t="shared" si="219"/>
        <v>6.9314718055994526E-2</v>
      </c>
      <c r="O2360" t="str">
        <f t="shared" si="220"/>
        <v>PT-17710</v>
      </c>
      <c r="P2360" t="str">
        <f t="shared" si="221"/>
        <v/>
      </c>
    </row>
    <row r="2361" spans="1:16" x14ac:dyDescent="0.25">
      <c r="A2361">
        <v>78</v>
      </c>
      <c r="B2361">
        <v>100</v>
      </c>
      <c r="C2361" t="s">
        <v>2082</v>
      </c>
      <c r="D2361">
        <v>0</v>
      </c>
      <c r="E2361">
        <v>21</v>
      </c>
      <c r="F2361" t="s">
        <v>11</v>
      </c>
      <c r="G2361">
        <v>1</v>
      </c>
      <c r="H2361" t="s">
        <v>36</v>
      </c>
      <c r="I2361">
        <v>92.3</v>
      </c>
      <c r="J2361">
        <v>0.3</v>
      </c>
      <c r="K2361">
        <f t="shared" si="216"/>
        <v>178</v>
      </c>
      <c r="L2361" t="str">
        <f t="shared" si="217"/>
        <v>PT-178</v>
      </c>
      <c r="M2361">
        <f t="shared" si="218"/>
        <v>21</v>
      </c>
      <c r="N2361">
        <f t="shared" si="219"/>
        <v>3.3007008598092635E-2</v>
      </c>
      <c r="O2361" t="str">
        <f t="shared" si="220"/>
        <v>PT-17821</v>
      </c>
      <c r="P2361" t="str">
        <f t="shared" si="221"/>
        <v/>
      </c>
    </row>
    <row r="2362" spans="1:16" x14ac:dyDescent="0.25">
      <c r="A2362">
        <v>78</v>
      </c>
      <c r="B2362">
        <v>101</v>
      </c>
      <c r="C2362" t="s">
        <v>2083</v>
      </c>
      <c r="D2362">
        <v>0</v>
      </c>
      <c r="E2362">
        <v>21.2</v>
      </c>
      <c r="F2362" t="s">
        <v>11</v>
      </c>
      <c r="G2362">
        <v>0.4</v>
      </c>
      <c r="H2362" t="s">
        <v>36</v>
      </c>
      <c r="I2362">
        <v>99.76</v>
      </c>
      <c r="J2362">
        <v>0.03</v>
      </c>
      <c r="K2362">
        <f t="shared" si="216"/>
        <v>179</v>
      </c>
      <c r="L2362" t="str">
        <f t="shared" si="217"/>
        <v>PT-179</v>
      </c>
      <c r="M2362">
        <f t="shared" si="218"/>
        <v>21.2</v>
      </c>
      <c r="N2362">
        <f t="shared" si="219"/>
        <v>3.2695621724525725E-2</v>
      </c>
      <c r="O2362" t="str">
        <f t="shared" si="220"/>
        <v>PT-17921.2</v>
      </c>
      <c r="P2362" t="str">
        <f t="shared" si="221"/>
        <v/>
      </c>
    </row>
    <row r="2363" spans="1:16" x14ac:dyDescent="0.25">
      <c r="A2363">
        <v>78</v>
      </c>
      <c r="B2363">
        <v>102</v>
      </c>
      <c r="C2363" t="s">
        <v>2088</v>
      </c>
      <c r="D2363">
        <v>0</v>
      </c>
      <c r="E2363">
        <v>56</v>
      </c>
      <c r="F2363" t="s">
        <v>11</v>
      </c>
      <c r="G2363">
        <v>3</v>
      </c>
      <c r="H2363" t="s">
        <v>36</v>
      </c>
      <c r="I2363">
        <v>99.48</v>
      </c>
      <c r="J2363">
        <v>0.05</v>
      </c>
      <c r="K2363">
        <f t="shared" si="216"/>
        <v>180</v>
      </c>
      <c r="L2363" t="str">
        <f t="shared" si="217"/>
        <v>PT-180</v>
      </c>
      <c r="M2363">
        <f t="shared" si="218"/>
        <v>56</v>
      </c>
      <c r="N2363">
        <f t="shared" si="219"/>
        <v>1.2377628224284737E-2</v>
      </c>
      <c r="O2363" t="str">
        <f t="shared" si="220"/>
        <v>PT-18056</v>
      </c>
      <c r="P2363" t="str">
        <f t="shared" si="221"/>
        <v/>
      </c>
    </row>
    <row r="2364" spans="1:16" x14ac:dyDescent="0.25">
      <c r="A2364">
        <v>78</v>
      </c>
      <c r="B2364">
        <v>103</v>
      </c>
      <c r="C2364" t="s">
        <v>2089</v>
      </c>
      <c r="D2364">
        <v>0</v>
      </c>
      <c r="E2364">
        <v>52</v>
      </c>
      <c r="F2364" t="s">
        <v>11</v>
      </c>
      <c r="G2364">
        <v>2.2000000000000002</v>
      </c>
      <c r="H2364" t="s">
        <v>36</v>
      </c>
      <c r="I2364">
        <v>99.926000000000002</v>
      </c>
      <c r="J2364">
        <v>0.01</v>
      </c>
      <c r="K2364">
        <f t="shared" si="216"/>
        <v>181</v>
      </c>
      <c r="L2364" t="str">
        <f t="shared" si="217"/>
        <v>PT-181</v>
      </c>
      <c r="M2364">
        <f t="shared" si="218"/>
        <v>52</v>
      </c>
      <c r="N2364">
        <f t="shared" si="219"/>
        <v>1.332975347230664E-2</v>
      </c>
      <c r="O2364" t="str">
        <f t="shared" si="220"/>
        <v>PT-18152</v>
      </c>
      <c r="P2364" t="str">
        <f t="shared" si="221"/>
        <v/>
      </c>
    </row>
    <row r="2365" spans="1:16" x14ac:dyDescent="0.25">
      <c r="A2365">
        <v>78</v>
      </c>
      <c r="B2365">
        <v>104</v>
      </c>
      <c r="C2365" t="s">
        <v>2090</v>
      </c>
      <c r="D2365">
        <v>0</v>
      </c>
      <c r="E2365">
        <v>2.7</v>
      </c>
      <c r="F2365" t="s">
        <v>43</v>
      </c>
      <c r="G2365">
        <v>0.1</v>
      </c>
      <c r="H2365" t="s">
        <v>36</v>
      </c>
      <c r="I2365">
        <v>99.962000000000003</v>
      </c>
      <c r="J2365">
        <v>2E-3</v>
      </c>
      <c r="K2365">
        <f t="shared" si="216"/>
        <v>182</v>
      </c>
      <c r="L2365" t="str">
        <f t="shared" si="217"/>
        <v>PT-182</v>
      </c>
      <c r="M2365">
        <f t="shared" si="218"/>
        <v>162</v>
      </c>
      <c r="N2365">
        <f t="shared" si="219"/>
        <v>4.278686299752749E-3</v>
      </c>
      <c r="O2365" t="str">
        <f t="shared" si="220"/>
        <v>PT-182162</v>
      </c>
      <c r="P2365" t="str">
        <f t="shared" si="221"/>
        <v/>
      </c>
    </row>
    <row r="2366" spans="1:16" x14ac:dyDescent="0.25">
      <c r="A2366">
        <v>78</v>
      </c>
      <c r="B2366">
        <v>105</v>
      </c>
      <c r="C2366" t="s">
        <v>2091</v>
      </c>
      <c r="D2366">
        <v>0</v>
      </c>
      <c r="E2366">
        <v>6.5</v>
      </c>
      <c r="F2366" t="s">
        <v>43</v>
      </c>
      <c r="G2366">
        <v>1</v>
      </c>
      <c r="H2366" t="s">
        <v>36</v>
      </c>
      <c r="I2366">
        <v>99.990399999999994</v>
      </c>
      <c r="J2366">
        <v>5.0000000000000001E-4</v>
      </c>
      <c r="K2366">
        <f t="shared" si="216"/>
        <v>183</v>
      </c>
      <c r="L2366" t="str">
        <f t="shared" si="217"/>
        <v>PT-183</v>
      </c>
      <c r="M2366">
        <f t="shared" si="218"/>
        <v>390</v>
      </c>
      <c r="N2366">
        <f t="shared" si="219"/>
        <v>1.7773004629742187E-3</v>
      </c>
      <c r="O2366" t="str">
        <f t="shared" si="220"/>
        <v>PT-183390</v>
      </c>
      <c r="P2366" t="str">
        <f t="shared" si="221"/>
        <v/>
      </c>
    </row>
    <row r="2367" spans="1:16" x14ac:dyDescent="0.25">
      <c r="A2367">
        <v>78</v>
      </c>
      <c r="B2367">
        <v>105</v>
      </c>
      <c r="C2367" t="s">
        <v>2091</v>
      </c>
      <c r="D2367">
        <v>3.474E-2</v>
      </c>
      <c r="E2367">
        <v>43</v>
      </c>
      <c r="F2367" t="s">
        <v>11</v>
      </c>
      <c r="G2367">
        <v>5</v>
      </c>
      <c r="H2367" t="s">
        <v>77</v>
      </c>
      <c r="I2367">
        <v>3.1</v>
      </c>
      <c r="J2367">
        <v>0.8</v>
      </c>
      <c r="K2367">
        <f t="shared" si="216"/>
        <v>183</v>
      </c>
      <c r="L2367" t="str">
        <f t="shared" si="217"/>
        <v>PT-183M</v>
      </c>
      <c r="M2367">
        <f t="shared" si="218"/>
        <v>43</v>
      </c>
      <c r="N2367">
        <f t="shared" si="219"/>
        <v>1.6119701873487099E-2</v>
      </c>
      <c r="O2367" t="str">
        <f t="shared" si="220"/>
        <v>PT-183M43</v>
      </c>
      <c r="P2367" t="str">
        <f t="shared" si="221"/>
        <v/>
      </c>
    </row>
    <row r="2368" spans="1:16" x14ac:dyDescent="0.25">
      <c r="A2368">
        <v>78</v>
      </c>
      <c r="B2368">
        <v>106</v>
      </c>
      <c r="C2368" t="s">
        <v>2084</v>
      </c>
      <c r="D2368">
        <v>0</v>
      </c>
      <c r="E2368">
        <v>17.3</v>
      </c>
      <c r="F2368" t="s">
        <v>43</v>
      </c>
      <c r="G2368">
        <v>0.2</v>
      </c>
      <c r="H2368" t="s">
        <v>36</v>
      </c>
      <c r="I2368">
        <v>99.9983</v>
      </c>
      <c r="J2368">
        <v>6.9999999999999999E-4</v>
      </c>
      <c r="K2368">
        <f t="shared" si="216"/>
        <v>184</v>
      </c>
      <c r="L2368" t="str">
        <f t="shared" si="217"/>
        <v>PT-184</v>
      </c>
      <c r="M2368">
        <f t="shared" si="218"/>
        <v>1038</v>
      </c>
      <c r="N2368">
        <f t="shared" si="219"/>
        <v>6.6777185025042904E-4</v>
      </c>
      <c r="O2368" t="str">
        <f t="shared" si="220"/>
        <v>PT-1841038</v>
      </c>
      <c r="P2368" t="str">
        <f t="shared" si="221"/>
        <v/>
      </c>
    </row>
    <row r="2369" spans="1:16" x14ac:dyDescent="0.25">
      <c r="A2369">
        <v>78</v>
      </c>
      <c r="B2369">
        <v>107</v>
      </c>
      <c r="C2369" t="s">
        <v>2085</v>
      </c>
      <c r="D2369">
        <v>0</v>
      </c>
      <c r="E2369">
        <v>70.900000000000006</v>
      </c>
      <c r="F2369" t="s">
        <v>43</v>
      </c>
      <c r="G2369">
        <v>2.4</v>
      </c>
      <c r="H2369" t="s">
        <v>36</v>
      </c>
      <c r="I2369">
        <v>99.995000000000005</v>
      </c>
      <c r="J2369">
        <v>2E-3</v>
      </c>
      <c r="K2369">
        <f t="shared" si="216"/>
        <v>185</v>
      </c>
      <c r="L2369" t="str">
        <f t="shared" si="217"/>
        <v>PT-185</v>
      </c>
      <c r="M2369">
        <f t="shared" si="218"/>
        <v>4254</v>
      </c>
      <c r="N2369">
        <f t="shared" si="219"/>
        <v>1.6294009886223443E-4</v>
      </c>
      <c r="O2369" t="str">
        <f t="shared" si="220"/>
        <v>PT-1854254</v>
      </c>
      <c r="P2369" t="str">
        <f t="shared" si="221"/>
        <v/>
      </c>
    </row>
    <row r="2370" spans="1:16" x14ac:dyDescent="0.25">
      <c r="A2370">
        <v>78</v>
      </c>
      <c r="B2370">
        <v>107</v>
      </c>
      <c r="C2370" t="s">
        <v>2085</v>
      </c>
      <c r="D2370">
        <v>0.10341</v>
      </c>
      <c r="E2370">
        <v>33</v>
      </c>
      <c r="F2370" t="s">
        <v>43</v>
      </c>
      <c r="G2370">
        <v>0.8</v>
      </c>
      <c r="H2370" t="s">
        <v>77</v>
      </c>
      <c r="I2370">
        <v>1</v>
      </c>
      <c r="J2370">
        <v>1</v>
      </c>
      <c r="K2370">
        <f t="shared" ref="K2370:K2433" si="222">A2370+B2370</f>
        <v>185</v>
      </c>
      <c r="L2370" t="str">
        <f t="shared" ref="L2370:L2433" si="223">UPPER(SUBSTITUTE(C2370,K2370,""))&amp;"-"&amp;K2370&amp;IF(H2370="IT","M","")</f>
        <v>PT-185M</v>
      </c>
      <c r="M2370">
        <f t="shared" ref="M2370:M2433" si="224">E2370*VLOOKUP(F2370,_TimeConvert,2,FALSE)</f>
        <v>1980</v>
      </c>
      <c r="N2370">
        <f t="shared" ref="N2370:N2433" si="225">LN(2)/M2370</f>
        <v>3.5007433361613398E-4</v>
      </c>
      <c r="O2370" t="str">
        <f t="shared" ref="O2370:O2433" si="226">L2370&amp;M2370</f>
        <v>PT-185M1980</v>
      </c>
      <c r="P2370" t="str">
        <f t="shared" ref="P2370:P2433" si="227">IF(AND(RIGHT(L2371,1)="M",M2370=M2371),"Delete","")</f>
        <v/>
      </c>
    </row>
    <row r="2371" spans="1:16" x14ac:dyDescent="0.25">
      <c r="A2371">
        <v>78</v>
      </c>
      <c r="B2371">
        <v>108</v>
      </c>
      <c r="C2371" t="s">
        <v>2086</v>
      </c>
      <c r="D2371">
        <v>0</v>
      </c>
      <c r="E2371">
        <v>2.08</v>
      </c>
      <c r="F2371" t="s">
        <v>109</v>
      </c>
      <c r="G2371">
        <v>0.05</v>
      </c>
      <c r="H2371" t="s">
        <v>36</v>
      </c>
      <c r="I2371">
        <v>99.999859999999998</v>
      </c>
      <c r="K2371">
        <f t="shared" si="222"/>
        <v>186</v>
      </c>
      <c r="L2371" t="str">
        <f t="shared" si="223"/>
        <v>PT-186</v>
      </c>
      <c r="M2371">
        <f t="shared" si="224"/>
        <v>7488</v>
      </c>
      <c r="N2371">
        <f t="shared" si="225"/>
        <v>9.2567732446573888E-5</v>
      </c>
      <c r="O2371" t="str">
        <f t="shared" si="226"/>
        <v>PT-1867488</v>
      </c>
      <c r="P2371" t="str">
        <f t="shared" si="227"/>
        <v/>
      </c>
    </row>
    <row r="2372" spans="1:16" x14ac:dyDescent="0.25">
      <c r="A2372">
        <v>78</v>
      </c>
      <c r="B2372">
        <v>109</v>
      </c>
      <c r="C2372" t="s">
        <v>2087</v>
      </c>
      <c r="D2372">
        <v>0</v>
      </c>
      <c r="E2372">
        <v>2.35</v>
      </c>
      <c r="F2372" t="s">
        <v>109</v>
      </c>
      <c r="G2372">
        <v>0.03</v>
      </c>
      <c r="H2372" t="s">
        <v>36</v>
      </c>
      <c r="I2372">
        <v>100</v>
      </c>
      <c r="K2372">
        <f t="shared" si="222"/>
        <v>187</v>
      </c>
      <c r="L2372" t="str">
        <f t="shared" si="223"/>
        <v>PT-187</v>
      </c>
      <c r="M2372">
        <f t="shared" si="224"/>
        <v>8460</v>
      </c>
      <c r="N2372">
        <f t="shared" si="225"/>
        <v>8.1932290846329226E-5</v>
      </c>
      <c r="O2372" t="str">
        <f t="shared" si="226"/>
        <v>PT-1878460</v>
      </c>
      <c r="P2372" t="str">
        <f t="shared" si="227"/>
        <v/>
      </c>
    </row>
    <row r="2373" spans="1:16" x14ac:dyDescent="0.25">
      <c r="A2373">
        <v>78</v>
      </c>
      <c r="B2373">
        <v>110</v>
      </c>
      <c r="C2373" t="s">
        <v>2092</v>
      </c>
      <c r="D2373">
        <v>0</v>
      </c>
      <c r="E2373">
        <v>10.199999999999999</v>
      </c>
      <c r="F2373" t="s">
        <v>25</v>
      </c>
      <c r="G2373">
        <v>0.2</v>
      </c>
      <c r="H2373" t="s">
        <v>36</v>
      </c>
      <c r="I2373">
        <v>99.999973999999995</v>
      </c>
      <c r="J2373">
        <v>3.0000000000000001E-6</v>
      </c>
      <c r="K2373">
        <f t="shared" si="222"/>
        <v>188</v>
      </c>
      <c r="L2373" t="str">
        <f t="shared" si="223"/>
        <v>PT-188</v>
      </c>
      <c r="M2373">
        <f t="shared" si="224"/>
        <v>881279.99999999988</v>
      </c>
      <c r="N2373">
        <f t="shared" si="225"/>
        <v>7.8652321686631422E-7</v>
      </c>
      <c r="O2373" t="str">
        <f t="shared" si="226"/>
        <v>PT-188881280</v>
      </c>
      <c r="P2373" t="str">
        <f t="shared" si="227"/>
        <v/>
      </c>
    </row>
    <row r="2374" spans="1:16" x14ac:dyDescent="0.25">
      <c r="A2374">
        <v>78</v>
      </c>
      <c r="B2374">
        <v>111</v>
      </c>
      <c r="C2374" t="s">
        <v>2093</v>
      </c>
      <c r="D2374">
        <v>0</v>
      </c>
      <c r="E2374">
        <v>10.89</v>
      </c>
      <c r="F2374" t="s">
        <v>109</v>
      </c>
      <c r="G2374">
        <v>0.11</v>
      </c>
      <c r="H2374" t="s">
        <v>36</v>
      </c>
      <c r="I2374">
        <v>100</v>
      </c>
      <c r="K2374">
        <f t="shared" si="222"/>
        <v>189</v>
      </c>
      <c r="L2374" t="str">
        <f t="shared" si="223"/>
        <v>PT-189</v>
      </c>
      <c r="M2374">
        <f t="shared" si="224"/>
        <v>39204</v>
      </c>
      <c r="N2374">
        <f t="shared" si="225"/>
        <v>1.7680521899804745E-5</v>
      </c>
      <c r="O2374" t="str">
        <f t="shared" si="226"/>
        <v>PT-18939204</v>
      </c>
      <c r="P2374" t="str">
        <f t="shared" si="227"/>
        <v/>
      </c>
    </row>
    <row r="2375" spans="1:16" x14ac:dyDescent="0.25">
      <c r="A2375">
        <v>78</v>
      </c>
      <c r="B2375">
        <v>112</v>
      </c>
      <c r="C2375" t="s">
        <v>2094</v>
      </c>
      <c r="D2375">
        <v>0</v>
      </c>
      <c r="E2375" s="1">
        <v>490000000000</v>
      </c>
      <c r="F2375" t="s">
        <v>14</v>
      </c>
      <c r="G2375" s="1">
        <v>10900000000</v>
      </c>
      <c r="H2375" t="s">
        <v>27</v>
      </c>
      <c r="I2375">
        <v>100</v>
      </c>
      <c r="K2375">
        <f t="shared" si="222"/>
        <v>190</v>
      </c>
      <c r="L2375" t="str">
        <f t="shared" si="223"/>
        <v>PT-190</v>
      </c>
      <c r="M2375">
        <f t="shared" si="224"/>
        <v>1.5463224E+19</v>
      </c>
      <c r="N2375">
        <f t="shared" si="225"/>
        <v>4.4825528011490053E-20</v>
      </c>
      <c r="O2375" t="str">
        <f t="shared" si="226"/>
        <v>PT-19015463224000000000000</v>
      </c>
      <c r="P2375" t="str">
        <f t="shared" si="227"/>
        <v/>
      </c>
    </row>
    <row r="2376" spans="1:16" x14ac:dyDescent="0.25">
      <c r="A2376">
        <v>78</v>
      </c>
      <c r="B2376">
        <v>113</v>
      </c>
      <c r="C2376" t="s">
        <v>2097</v>
      </c>
      <c r="D2376">
        <v>0</v>
      </c>
      <c r="E2376">
        <v>2.86</v>
      </c>
      <c r="F2376" t="s">
        <v>25</v>
      </c>
      <c r="G2376">
        <v>0.02</v>
      </c>
      <c r="H2376" t="s">
        <v>36</v>
      </c>
      <c r="I2376">
        <v>100</v>
      </c>
      <c r="K2376">
        <f t="shared" si="222"/>
        <v>191</v>
      </c>
      <c r="L2376" t="str">
        <f t="shared" si="223"/>
        <v>PT-191</v>
      </c>
      <c r="M2376">
        <f t="shared" si="224"/>
        <v>247104</v>
      </c>
      <c r="N2376">
        <f t="shared" si="225"/>
        <v>2.80508280141133E-6</v>
      </c>
      <c r="O2376" t="str">
        <f t="shared" si="226"/>
        <v>PT-191247104</v>
      </c>
      <c r="P2376" t="str">
        <f t="shared" si="227"/>
        <v/>
      </c>
    </row>
    <row r="2377" spans="1:16" x14ac:dyDescent="0.25">
      <c r="A2377">
        <v>78</v>
      </c>
      <c r="B2377">
        <v>115</v>
      </c>
      <c r="C2377" t="s">
        <v>2098</v>
      </c>
      <c r="D2377">
        <v>0</v>
      </c>
      <c r="E2377">
        <v>50</v>
      </c>
      <c r="F2377" t="s">
        <v>14</v>
      </c>
      <c r="G2377">
        <v>6</v>
      </c>
      <c r="H2377" t="s">
        <v>26</v>
      </c>
      <c r="I2377">
        <v>100</v>
      </c>
      <c r="K2377">
        <f t="shared" si="222"/>
        <v>193</v>
      </c>
      <c r="L2377" t="str">
        <f t="shared" si="223"/>
        <v>PT-193</v>
      </c>
      <c r="M2377">
        <f t="shared" si="224"/>
        <v>1577880000</v>
      </c>
      <c r="N2377">
        <f t="shared" si="225"/>
        <v>4.3929017451260253E-10</v>
      </c>
      <c r="O2377" t="str">
        <f t="shared" si="226"/>
        <v>PT-1931577880000</v>
      </c>
      <c r="P2377" t="str">
        <f t="shared" si="227"/>
        <v/>
      </c>
    </row>
    <row r="2378" spans="1:16" x14ac:dyDescent="0.25">
      <c r="A2378">
        <v>78</v>
      </c>
      <c r="B2378">
        <v>115</v>
      </c>
      <c r="C2378" t="s">
        <v>2098</v>
      </c>
      <c r="D2378">
        <v>0.14978</v>
      </c>
      <c r="E2378">
        <v>4.33</v>
      </c>
      <c r="F2378" t="s">
        <v>25</v>
      </c>
      <c r="G2378">
        <v>0.03</v>
      </c>
      <c r="H2378" t="s">
        <v>77</v>
      </c>
      <c r="I2378">
        <v>100</v>
      </c>
      <c r="K2378">
        <f t="shared" si="222"/>
        <v>193</v>
      </c>
      <c r="L2378" t="str">
        <f t="shared" si="223"/>
        <v>PT-193M</v>
      </c>
      <c r="M2378">
        <f t="shared" si="224"/>
        <v>374112</v>
      </c>
      <c r="N2378">
        <f t="shared" si="225"/>
        <v>1.8527798642116406E-6</v>
      </c>
      <c r="O2378" t="str">
        <f t="shared" si="226"/>
        <v>PT-193M374112</v>
      </c>
      <c r="P2378" t="str">
        <f t="shared" si="227"/>
        <v/>
      </c>
    </row>
    <row r="2379" spans="1:16" x14ac:dyDescent="0.25">
      <c r="A2379">
        <v>78</v>
      </c>
      <c r="B2379">
        <v>117</v>
      </c>
      <c r="C2379" t="s">
        <v>2095</v>
      </c>
      <c r="D2379">
        <v>0.259077</v>
      </c>
      <c r="E2379">
        <v>4.01</v>
      </c>
      <c r="F2379" t="s">
        <v>25</v>
      </c>
      <c r="G2379">
        <v>8.0000000000000002E-3</v>
      </c>
      <c r="H2379" t="s">
        <v>77</v>
      </c>
      <c r="I2379">
        <v>100</v>
      </c>
      <c r="K2379">
        <f t="shared" si="222"/>
        <v>195</v>
      </c>
      <c r="L2379" t="str">
        <f t="shared" si="223"/>
        <v>PT-195M</v>
      </c>
      <c r="M2379">
        <f t="shared" si="224"/>
        <v>346464</v>
      </c>
      <c r="N2379">
        <f t="shared" si="225"/>
        <v>2.0006326214554623E-6</v>
      </c>
      <c r="O2379" t="str">
        <f t="shared" si="226"/>
        <v>PT-195M346464</v>
      </c>
      <c r="P2379" t="str">
        <f t="shared" si="227"/>
        <v/>
      </c>
    </row>
    <row r="2380" spans="1:16" x14ac:dyDescent="0.25">
      <c r="A2380">
        <v>78</v>
      </c>
      <c r="B2380">
        <v>119</v>
      </c>
      <c r="C2380" t="s">
        <v>2096</v>
      </c>
      <c r="D2380">
        <v>0</v>
      </c>
      <c r="E2380">
        <v>19.891500000000001</v>
      </c>
      <c r="F2380" t="s">
        <v>109</v>
      </c>
      <c r="G2380">
        <v>1.9E-3</v>
      </c>
      <c r="H2380" t="s">
        <v>12</v>
      </c>
      <c r="I2380">
        <v>100</v>
      </c>
      <c r="K2380">
        <f t="shared" si="222"/>
        <v>197</v>
      </c>
      <c r="L2380" t="str">
        <f t="shared" si="223"/>
        <v>PT-197</v>
      </c>
      <c r="M2380">
        <f t="shared" si="224"/>
        <v>71609.400000000009</v>
      </c>
      <c r="N2380">
        <f t="shared" si="225"/>
        <v>9.6795557644659101E-6</v>
      </c>
      <c r="O2380" t="str">
        <f t="shared" si="226"/>
        <v>PT-19771609.4</v>
      </c>
      <c r="P2380" t="str">
        <f t="shared" si="227"/>
        <v/>
      </c>
    </row>
    <row r="2381" spans="1:16" x14ac:dyDescent="0.25">
      <c r="A2381">
        <v>78</v>
      </c>
      <c r="B2381">
        <v>119</v>
      </c>
      <c r="C2381" t="s">
        <v>2096</v>
      </c>
      <c r="D2381">
        <v>0.39959</v>
      </c>
      <c r="E2381">
        <v>95.41</v>
      </c>
      <c r="F2381" t="s">
        <v>43</v>
      </c>
      <c r="G2381">
        <v>0.18</v>
      </c>
      <c r="H2381" t="s">
        <v>77</v>
      </c>
      <c r="I2381">
        <v>96.7</v>
      </c>
      <c r="J2381">
        <v>0.4</v>
      </c>
      <c r="K2381">
        <f t="shared" si="222"/>
        <v>197</v>
      </c>
      <c r="L2381" t="str">
        <f t="shared" si="223"/>
        <v>PT-197M</v>
      </c>
      <c r="M2381">
        <f t="shared" si="224"/>
        <v>5724.5999999999995</v>
      </c>
      <c r="N2381">
        <f t="shared" si="225"/>
        <v>1.2108220322117622E-4</v>
      </c>
      <c r="O2381" t="str">
        <f t="shared" si="226"/>
        <v>PT-197M5724.6</v>
      </c>
      <c r="P2381" t="str">
        <f t="shared" si="227"/>
        <v/>
      </c>
    </row>
    <row r="2382" spans="1:16" x14ac:dyDescent="0.25">
      <c r="A2382">
        <v>78</v>
      </c>
      <c r="B2382">
        <v>121</v>
      </c>
      <c r="C2382" t="s">
        <v>2099</v>
      </c>
      <c r="D2382">
        <v>0</v>
      </c>
      <c r="E2382">
        <v>30.51</v>
      </c>
      <c r="F2382" t="s">
        <v>43</v>
      </c>
      <c r="G2382">
        <v>0.03</v>
      </c>
      <c r="H2382" t="s">
        <v>12</v>
      </c>
      <c r="I2382">
        <v>100</v>
      </c>
      <c r="K2382">
        <f t="shared" si="222"/>
        <v>199</v>
      </c>
      <c r="L2382" t="str">
        <f t="shared" si="223"/>
        <v>PT-199</v>
      </c>
      <c r="M2382">
        <f t="shared" si="224"/>
        <v>1830.6000000000001</v>
      </c>
      <c r="N2382">
        <f t="shared" si="225"/>
        <v>3.7864480528785384E-4</v>
      </c>
      <c r="O2382" t="str">
        <f t="shared" si="226"/>
        <v>PT-1991830.6</v>
      </c>
      <c r="P2382" t="str">
        <f t="shared" si="227"/>
        <v/>
      </c>
    </row>
    <row r="2383" spans="1:16" x14ac:dyDescent="0.25">
      <c r="A2383">
        <v>78</v>
      </c>
      <c r="B2383">
        <v>121</v>
      </c>
      <c r="C2383" t="s">
        <v>2099</v>
      </c>
      <c r="D2383">
        <v>0.42399999999999999</v>
      </c>
      <c r="E2383">
        <v>13.5</v>
      </c>
      <c r="F2383" t="s">
        <v>11</v>
      </c>
      <c r="G2383">
        <v>0.3</v>
      </c>
      <c r="H2383" t="s">
        <v>77</v>
      </c>
      <c r="I2383">
        <v>100</v>
      </c>
      <c r="K2383">
        <f t="shared" si="222"/>
        <v>199</v>
      </c>
      <c r="L2383" t="str">
        <f t="shared" si="223"/>
        <v>PT-199M</v>
      </c>
      <c r="M2383">
        <f t="shared" si="224"/>
        <v>13.5</v>
      </c>
      <c r="N2383">
        <f t="shared" si="225"/>
        <v>5.1344235597032988E-2</v>
      </c>
      <c r="O2383" t="str">
        <f t="shared" si="226"/>
        <v>PT-199M13.5</v>
      </c>
      <c r="P2383" t="str">
        <f t="shared" si="227"/>
        <v/>
      </c>
    </row>
    <row r="2384" spans="1:16" x14ac:dyDescent="0.25">
      <c r="A2384">
        <v>78</v>
      </c>
      <c r="B2384">
        <v>122</v>
      </c>
      <c r="C2384" t="s">
        <v>2100</v>
      </c>
      <c r="D2384">
        <v>0</v>
      </c>
      <c r="E2384">
        <v>12.6</v>
      </c>
      <c r="F2384" t="s">
        <v>109</v>
      </c>
      <c r="G2384">
        <v>0.3</v>
      </c>
      <c r="H2384" t="s">
        <v>12</v>
      </c>
      <c r="I2384">
        <v>100</v>
      </c>
      <c r="K2384">
        <f t="shared" si="222"/>
        <v>200</v>
      </c>
      <c r="L2384" t="str">
        <f t="shared" si="223"/>
        <v>PT-200</v>
      </c>
      <c r="M2384">
        <f t="shared" si="224"/>
        <v>45360</v>
      </c>
      <c r="N2384">
        <f t="shared" si="225"/>
        <v>1.5281022499116961E-5</v>
      </c>
      <c r="O2384" t="str">
        <f t="shared" si="226"/>
        <v>PT-20045360</v>
      </c>
      <c r="P2384" t="str">
        <f t="shared" si="227"/>
        <v/>
      </c>
    </row>
    <row r="2385" spans="1:16" x14ac:dyDescent="0.25">
      <c r="A2385">
        <v>78</v>
      </c>
      <c r="B2385">
        <v>123</v>
      </c>
      <c r="C2385" t="s">
        <v>2101</v>
      </c>
      <c r="D2385">
        <v>0</v>
      </c>
      <c r="E2385">
        <v>2.5</v>
      </c>
      <c r="F2385" t="s">
        <v>43</v>
      </c>
      <c r="G2385">
        <v>0.1</v>
      </c>
      <c r="H2385" t="s">
        <v>12</v>
      </c>
      <c r="I2385">
        <v>100</v>
      </c>
      <c r="K2385">
        <f t="shared" si="222"/>
        <v>201</v>
      </c>
      <c r="L2385" t="str">
        <f t="shared" si="223"/>
        <v>PT-201</v>
      </c>
      <c r="M2385">
        <f t="shared" si="224"/>
        <v>150</v>
      </c>
      <c r="N2385">
        <f t="shared" si="225"/>
        <v>4.6209812037329686E-3</v>
      </c>
      <c r="O2385" t="str">
        <f t="shared" si="226"/>
        <v>PT-201150</v>
      </c>
      <c r="P2385" t="str">
        <f t="shared" si="227"/>
        <v/>
      </c>
    </row>
    <row r="2386" spans="1:16" x14ac:dyDescent="0.25">
      <c r="A2386">
        <v>78</v>
      </c>
      <c r="B2386">
        <v>124</v>
      </c>
      <c r="C2386" t="s">
        <v>2102</v>
      </c>
      <c r="D2386">
        <v>0</v>
      </c>
      <c r="E2386">
        <v>44</v>
      </c>
      <c r="F2386" t="s">
        <v>109</v>
      </c>
      <c r="G2386">
        <v>15</v>
      </c>
      <c r="H2386" t="s">
        <v>12</v>
      </c>
      <c r="I2386">
        <v>100</v>
      </c>
      <c r="K2386">
        <f t="shared" si="222"/>
        <v>202</v>
      </c>
      <c r="L2386" t="str">
        <f t="shared" si="223"/>
        <v>PT-202</v>
      </c>
      <c r="M2386">
        <f t="shared" si="224"/>
        <v>158400</v>
      </c>
      <c r="N2386">
        <f t="shared" si="225"/>
        <v>4.3759291702016748E-6</v>
      </c>
      <c r="O2386" t="str">
        <f t="shared" si="226"/>
        <v>PT-202158400</v>
      </c>
      <c r="P2386" t="str">
        <f t="shared" si="227"/>
        <v/>
      </c>
    </row>
    <row r="2387" spans="1:16" x14ac:dyDescent="0.25">
      <c r="A2387">
        <v>78</v>
      </c>
      <c r="B2387">
        <v>125</v>
      </c>
      <c r="C2387" t="s">
        <v>2103</v>
      </c>
      <c r="D2387">
        <v>0</v>
      </c>
      <c r="E2387">
        <v>22</v>
      </c>
      <c r="F2387" t="s">
        <v>11</v>
      </c>
      <c r="G2387">
        <v>4</v>
      </c>
      <c r="H2387" t="s">
        <v>12</v>
      </c>
      <c r="I2387">
        <v>100</v>
      </c>
      <c r="K2387">
        <f t="shared" si="222"/>
        <v>203</v>
      </c>
      <c r="L2387" t="str">
        <f t="shared" si="223"/>
        <v>PT-203</v>
      </c>
      <c r="M2387">
        <f t="shared" si="224"/>
        <v>22</v>
      </c>
      <c r="N2387">
        <f t="shared" si="225"/>
        <v>3.1506690025452061E-2</v>
      </c>
      <c r="O2387" t="str">
        <f t="shared" si="226"/>
        <v>PT-20322</v>
      </c>
      <c r="P2387" t="str">
        <f t="shared" si="227"/>
        <v/>
      </c>
    </row>
    <row r="2388" spans="1:16" x14ac:dyDescent="0.25">
      <c r="A2388">
        <v>78</v>
      </c>
      <c r="B2388">
        <v>125</v>
      </c>
      <c r="C2388" t="s">
        <v>2103</v>
      </c>
      <c r="D2388">
        <v>1.367</v>
      </c>
      <c r="E2388">
        <v>12</v>
      </c>
      <c r="F2388" t="s">
        <v>11</v>
      </c>
      <c r="G2388">
        <v>5</v>
      </c>
      <c r="H2388" t="s">
        <v>77</v>
      </c>
      <c r="K2388">
        <f t="shared" si="222"/>
        <v>203</v>
      </c>
      <c r="L2388" t="str">
        <f t="shared" si="223"/>
        <v>PT-203M</v>
      </c>
      <c r="M2388">
        <f t="shared" si="224"/>
        <v>12</v>
      </c>
      <c r="N2388">
        <f t="shared" si="225"/>
        <v>5.7762265046662105E-2</v>
      </c>
      <c r="O2388" t="str">
        <f t="shared" si="226"/>
        <v>PT-203M12</v>
      </c>
      <c r="P2388" t="str">
        <f t="shared" si="227"/>
        <v/>
      </c>
    </row>
    <row r="2389" spans="1:16" x14ac:dyDescent="0.25">
      <c r="A2389">
        <v>78</v>
      </c>
      <c r="B2389">
        <v>126</v>
      </c>
      <c r="C2389" t="s">
        <v>2104</v>
      </c>
      <c r="D2389">
        <v>0</v>
      </c>
      <c r="E2389">
        <v>10.7</v>
      </c>
      <c r="F2389" t="s">
        <v>11</v>
      </c>
      <c r="G2389">
        <v>1.3</v>
      </c>
      <c r="H2389" t="s">
        <v>12</v>
      </c>
      <c r="I2389">
        <v>100</v>
      </c>
      <c r="K2389">
        <f t="shared" si="222"/>
        <v>204</v>
      </c>
      <c r="L2389" t="str">
        <f t="shared" si="223"/>
        <v>PT-204</v>
      </c>
      <c r="M2389">
        <f t="shared" si="224"/>
        <v>10.7</v>
      </c>
      <c r="N2389">
        <f t="shared" si="225"/>
        <v>6.4780110332705171E-2</v>
      </c>
      <c r="O2389" t="str">
        <f t="shared" si="226"/>
        <v>PT-20410.7</v>
      </c>
      <c r="P2389" t="str">
        <f t="shared" si="227"/>
        <v/>
      </c>
    </row>
    <row r="2390" spans="1:16" x14ac:dyDescent="0.25">
      <c r="A2390">
        <v>94</v>
      </c>
      <c r="B2390">
        <v>134</v>
      </c>
      <c r="C2390" t="s">
        <v>2645</v>
      </c>
      <c r="D2390">
        <v>0</v>
      </c>
      <c r="E2390">
        <v>1.1000000000000001</v>
      </c>
      <c r="F2390" t="s">
        <v>11</v>
      </c>
      <c r="G2390">
        <f>2-0.5</f>
        <v>1.5</v>
      </c>
      <c r="H2390" t="s">
        <v>27</v>
      </c>
      <c r="I2390">
        <v>100</v>
      </c>
      <c r="K2390">
        <f t="shared" si="222"/>
        <v>228</v>
      </c>
      <c r="L2390" t="str">
        <f t="shared" si="223"/>
        <v>PU-228</v>
      </c>
      <c r="M2390">
        <f t="shared" si="224"/>
        <v>1.1000000000000001</v>
      </c>
      <c r="N2390">
        <f t="shared" si="225"/>
        <v>0.63013380050904111</v>
      </c>
      <c r="O2390" t="str">
        <f t="shared" si="226"/>
        <v>PU-2281.1</v>
      </c>
      <c r="P2390" t="str">
        <f t="shared" si="227"/>
        <v/>
      </c>
    </row>
    <row r="2391" spans="1:16" x14ac:dyDescent="0.25">
      <c r="A2391">
        <v>94</v>
      </c>
      <c r="B2391">
        <v>135</v>
      </c>
      <c r="C2391" t="s">
        <v>2647</v>
      </c>
      <c r="D2391">
        <v>0</v>
      </c>
      <c r="E2391">
        <v>83</v>
      </c>
      <c r="F2391" t="s">
        <v>11</v>
      </c>
      <c r="G2391">
        <f>28-22</f>
        <v>6</v>
      </c>
      <c r="H2391" t="s">
        <v>27</v>
      </c>
      <c r="I2391">
        <v>50</v>
      </c>
      <c r="J2391">
        <v>20</v>
      </c>
      <c r="K2391">
        <f t="shared" si="222"/>
        <v>229</v>
      </c>
      <c r="L2391" t="str">
        <f t="shared" si="223"/>
        <v>PU-229</v>
      </c>
      <c r="M2391">
        <f t="shared" si="224"/>
        <v>83</v>
      </c>
      <c r="N2391">
        <f t="shared" si="225"/>
        <v>8.3511708501198233E-3</v>
      </c>
      <c r="O2391" t="str">
        <f t="shared" si="226"/>
        <v>PU-22983</v>
      </c>
      <c r="P2391" t="str">
        <f t="shared" si="227"/>
        <v/>
      </c>
    </row>
    <row r="2392" spans="1:16" x14ac:dyDescent="0.25">
      <c r="A2392">
        <v>94</v>
      </c>
      <c r="B2392">
        <v>136</v>
      </c>
      <c r="C2392" t="s">
        <v>2646</v>
      </c>
      <c r="D2392">
        <v>0</v>
      </c>
      <c r="E2392">
        <v>107</v>
      </c>
      <c r="F2392" t="s">
        <v>11</v>
      </c>
      <c r="G2392">
        <v>22</v>
      </c>
      <c r="H2392" t="s">
        <v>27</v>
      </c>
      <c r="I2392">
        <v>100</v>
      </c>
      <c r="K2392">
        <f t="shared" si="222"/>
        <v>230</v>
      </c>
      <c r="L2392" t="str">
        <f t="shared" si="223"/>
        <v>PU-230</v>
      </c>
      <c r="M2392">
        <f t="shared" si="224"/>
        <v>107</v>
      </c>
      <c r="N2392">
        <f t="shared" si="225"/>
        <v>6.4780110332705171E-3</v>
      </c>
      <c r="O2392" t="str">
        <f t="shared" si="226"/>
        <v>PU-230107</v>
      </c>
      <c r="P2392" t="str">
        <f t="shared" si="227"/>
        <v/>
      </c>
    </row>
    <row r="2393" spans="1:16" x14ac:dyDescent="0.25">
      <c r="A2393">
        <v>94</v>
      </c>
      <c r="B2393">
        <v>137</v>
      </c>
      <c r="C2393" t="s">
        <v>2643</v>
      </c>
      <c r="D2393">
        <v>0</v>
      </c>
      <c r="E2393">
        <v>8.6</v>
      </c>
      <c r="F2393" t="s">
        <v>43</v>
      </c>
      <c r="G2393">
        <v>0.5</v>
      </c>
      <c r="H2393" t="s">
        <v>36</v>
      </c>
      <c r="I2393">
        <v>90</v>
      </c>
      <c r="K2393">
        <f t="shared" si="222"/>
        <v>231</v>
      </c>
      <c r="L2393" t="str">
        <f t="shared" si="223"/>
        <v>PU-231</v>
      </c>
      <c r="M2393">
        <f t="shared" si="224"/>
        <v>516</v>
      </c>
      <c r="N2393">
        <f t="shared" si="225"/>
        <v>1.3433084894572582E-3</v>
      </c>
      <c r="O2393" t="str">
        <f t="shared" si="226"/>
        <v>PU-231516</v>
      </c>
      <c r="P2393" t="str">
        <f t="shared" si="227"/>
        <v/>
      </c>
    </row>
    <row r="2394" spans="1:16" x14ac:dyDescent="0.25">
      <c r="A2394">
        <v>94</v>
      </c>
      <c r="B2394">
        <v>138</v>
      </c>
      <c r="C2394" t="s">
        <v>2642</v>
      </c>
      <c r="D2394">
        <v>0</v>
      </c>
      <c r="E2394">
        <v>33.1</v>
      </c>
      <c r="F2394" t="s">
        <v>43</v>
      </c>
      <c r="G2394">
        <v>0.8</v>
      </c>
      <c r="H2394" t="s">
        <v>26</v>
      </c>
      <c r="I2394">
        <v>89</v>
      </c>
      <c r="J2394">
        <v>9</v>
      </c>
      <c r="K2394">
        <f t="shared" si="222"/>
        <v>232</v>
      </c>
      <c r="L2394" t="str">
        <f t="shared" si="223"/>
        <v>PU-232</v>
      </c>
      <c r="M2394">
        <f t="shared" si="224"/>
        <v>1986</v>
      </c>
      <c r="N2394">
        <f t="shared" si="225"/>
        <v>3.4901670723058676E-4</v>
      </c>
      <c r="O2394" t="str">
        <f t="shared" si="226"/>
        <v>PU-2321986</v>
      </c>
      <c r="P2394" t="str">
        <f t="shared" si="227"/>
        <v/>
      </c>
    </row>
    <row r="2395" spans="1:16" x14ac:dyDescent="0.25">
      <c r="A2395">
        <v>94</v>
      </c>
      <c r="B2395">
        <v>139</v>
      </c>
      <c r="C2395" t="s">
        <v>2644</v>
      </c>
      <c r="D2395">
        <v>0</v>
      </c>
      <c r="E2395">
        <v>20.9</v>
      </c>
      <c r="F2395" t="s">
        <v>43</v>
      </c>
      <c r="G2395">
        <v>0.4</v>
      </c>
      <c r="H2395" t="s">
        <v>36</v>
      </c>
      <c r="I2395">
        <v>99.88</v>
      </c>
      <c r="J2395">
        <v>0.05</v>
      </c>
      <c r="K2395">
        <f t="shared" si="222"/>
        <v>233</v>
      </c>
      <c r="L2395" t="str">
        <f t="shared" si="223"/>
        <v>PU-233</v>
      </c>
      <c r="M2395">
        <f t="shared" si="224"/>
        <v>1254</v>
      </c>
      <c r="N2395">
        <f t="shared" si="225"/>
        <v>5.5274894781494842E-4</v>
      </c>
      <c r="O2395" t="str">
        <f t="shared" si="226"/>
        <v>PU-2331254</v>
      </c>
      <c r="P2395" t="str">
        <f t="shared" si="227"/>
        <v/>
      </c>
    </row>
    <row r="2396" spans="1:16" x14ac:dyDescent="0.25">
      <c r="A2396">
        <v>94</v>
      </c>
      <c r="B2396">
        <v>140</v>
      </c>
      <c r="C2396" t="s">
        <v>2639</v>
      </c>
      <c r="D2396">
        <v>0</v>
      </c>
      <c r="E2396">
        <v>8.8000000000000007</v>
      </c>
      <c r="F2396" t="s">
        <v>109</v>
      </c>
      <c r="G2396">
        <v>0.1</v>
      </c>
      <c r="H2396" t="s">
        <v>26</v>
      </c>
      <c r="I2396">
        <v>94</v>
      </c>
      <c r="K2396">
        <f t="shared" si="222"/>
        <v>234</v>
      </c>
      <c r="L2396" t="str">
        <f t="shared" si="223"/>
        <v>PU-234</v>
      </c>
      <c r="M2396">
        <f t="shared" si="224"/>
        <v>31680.000000000004</v>
      </c>
      <c r="N2396">
        <f t="shared" si="225"/>
        <v>2.187964585100837E-5</v>
      </c>
      <c r="O2396" t="str">
        <f t="shared" si="226"/>
        <v>PU-23431680</v>
      </c>
      <c r="P2396" t="str">
        <f t="shared" si="227"/>
        <v/>
      </c>
    </row>
    <row r="2397" spans="1:16" x14ac:dyDescent="0.25">
      <c r="A2397">
        <v>94</v>
      </c>
      <c r="B2397">
        <v>141</v>
      </c>
      <c r="C2397" t="s">
        <v>2638</v>
      </c>
      <c r="D2397">
        <v>0</v>
      </c>
      <c r="E2397">
        <v>25.3</v>
      </c>
      <c r="F2397" t="s">
        <v>43</v>
      </c>
      <c r="G2397">
        <v>0.5</v>
      </c>
      <c r="H2397" t="s">
        <v>36</v>
      </c>
      <c r="I2397">
        <v>99.997200000000007</v>
      </c>
      <c r="J2397">
        <v>6.9999999999999999E-4</v>
      </c>
      <c r="K2397">
        <f t="shared" si="222"/>
        <v>235</v>
      </c>
      <c r="L2397" t="str">
        <f t="shared" si="223"/>
        <v>PU-235</v>
      </c>
      <c r="M2397">
        <f t="shared" si="224"/>
        <v>1518</v>
      </c>
      <c r="N2397">
        <f t="shared" si="225"/>
        <v>4.5661869602104435E-4</v>
      </c>
      <c r="O2397" t="str">
        <f t="shared" si="226"/>
        <v>PU-2351518</v>
      </c>
      <c r="P2397" t="str">
        <f t="shared" si="227"/>
        <v/>
      </c>
    </row>
    <row r="2398" spans="1:16" x14ac:dyDescent="0.25">
      <c r="A2398">
        <v>94</v>
      </c>
      <c r="B2398">
        <v>142</v>
      </c>
      <c r="C2398" t="s">
        <v>2641</v>
      </c>
      <c r="D2398">
        <v>0</v>
      </c>
      <c r="E2398">
        <v>2.8580000000000001</v>
      </c>
      <c r="F2398" t="s">
        <v>14</v>
      </c>
      <c r="G2398">
        <v>7.0000000000000001E-3</v>
      </c>
      <c r="H2398" t="s">
        <v>27</v>
      </c>
      <c r="I2398">
        <v>100</v>
      </c>
      <c r="K2398">
        <f t="shared" si="222"/>
        <v>236</v>
      </c>
      <c r="L2398" t="str">
        <f t="shared" si="223"/>
        <v>PU-236</v>
      </c>
      <c r="M2398">
        <f t="shared" si="224"/>
        <v>90191620.799999997</v>
      </c>
      <c r="N2398">
        <f t="shared" si="225"/>
        <v>7.6852724722288765E-9</v>
      </c>
      <c r="O2398" t="str">
        <f t="shared" si="226"/>
        <v>PU-23690191620.8</v>
      </c>
      <c r="P2398" t="str">
        <f t="shared" si="227"/>
        <v/>
      </c>
    </row>
    <row r="2399" spans="1:16" x14ac:dyDescent="0.25">
      <c r="A2399">
        <v>94</v>
      </c>
      <c r="B2399">
        <v>143</v>
      </c>
      <c r="C2399" t="s">
        <v>2640</v>
      </c>
      <c r="D2399">
        <v>0</v>
      </c>
      <c r="E2399">
        <v>45.64</v>
      </c>
      <c r="F2399" t="s">
        <v>25</v>
      </c>
      <c r="G2399">
        <v>0.04</v>
      </c>
      <c r="H2399" t="s">
        <v>26</v>
      </c>
      <c r="I2399">
        <v>99.996799999999993</v>
      </c>
      <c r="J2399">
        <v>5.9999999999999995E-4</v>
      </c>
      <c r="K2399">
        <f t="shared" si="222"/>
        <v>237</v>
      </c>
      <c r="L2399" t="str">
        <f t="shared" si="223"/>
        <v>PU-237</v>
      </c>
      <c r="M2399">
        <f t="shared" si="224"/>
        <v>3943296</v>
      </c>
      <c r="N2399">
        <f t="shared" si="225"/>
        <v>1.7577863304198956E-7</v>
      </c>
      <c r="O2399" t="str">
        <f t="shared" si="226"/>
        <v>PU-2373943296</v>
      </c>
      <c r="P2399" t="str">
        <f t="shared" si="227"/>
        <v/>
      </c>
    </row>
    <row r="2400" spans="1:16" x14ac:dyDescent="0.25">
      <c r="A2400">
        <v>94</v>
      </c>
      <c r="B2400">
        <v>143</v>
      </c>
      <c r="C2400" t="s">
        <v>2640</v>
      </c>
      <c r="D2400">
        <v>0.14554300000000001</v>
      </c>
      <c r="E2400">
        <v>0.18</v>
      </c>
      <c r="F2400" t="s">
        <v>11</v>
      </c>
      <c r="G2400">
        <v>0.02</v>
      </c>
      <c r="H2400" t="s">
        <v>77</v>
      </c>
      <c r="I2400">
        <v>100</v>
      </c>
      <c r="K2400">
        <f t="shared" si="222"/>
        <v>237</v>
      </c>
      <c r="L2400" t="str">
        <f t="shared" si="223"/>
        <v>PU-237M</v>
      </c>
      <c r="M2400">
        <f t="shared" si="224"/>
        <v>0.18</v>
      </c>
      <c r="N2400">
        <f t="shared" si="225"/>
        <v>3.8508176697774741</v>
      </c>
      <c r="O2400" t="str">
        <f t="shared" si="226"/>
        <v>PU-237M0.18</v>
      </c>
      <c r="P2400" t="str">
        <f t="shared" si="227"/>
        <v/>
      </c>
    </row>
    <row r="2401" spans="1:16" x14ac:dyDescent="0.25">
      <c r="A2401">
        <v>94</v>
      </c>
      <c r="B2401">
        <v>144</v>
      </c>
      <c r="C2401" t="s">
        <v>2635</v>
      </c>
      <c r="D2401">
        <v>0</v>
      </c>
      <c r="E2401">
        <v>87.7</v>
      </c>
      <c r="F2401" t="s">
        <v>14</v>
      </c>
      <c r="G2401">
        <v>0.1</v>
      </c>
      <c r="H2401" t="s">
        <v>27</v>
      </c>
      <c r="I2401">
        <v>100</v>
      </c>
      <c r="K2401">
        <f t="shared" si="222"/>
        <v>238</v>
      </c>
      <c r="L2401" t="str">
        <f t="shared" si="223"/>
        <v>PU-238</v>
      </c>
      <c r="M2401">
        <f t="shared" si="224"/>
        <v>2767601520</v>
      </c>
      <c r="N2401">
        <f t="shared" si="225"/>
        <v>2.5045049858187148E-10</v>
      </c>
      <c r="O2401" t="str">
        <f t="shared" si="226"/>
        <v>PU-2382767601520</v>
      </c>
      <c r="P2401" t="str">
        <f t="shared" si="227"/>
        <v/>
      </c>
    </row>
    <row r="2402" spans="1:16" x14ac:dyDescent="0.25">
      <c r="A2402">
        <v>94</v>
      </c>
      <c r="B2402">
        <v>145</v>
      </c>
      <c r="C2402" t="s">
        <v>2634</v>
      </c>
      <c r="D2402">
        <v>0</v>
      </c>
      <c r="E2402" s="1">
        <v>24100</v>
      </c>
      <c r="F2402" t="s">
        <v>14</v>
      </c>
      <c r="G2402" s="1">
        <v>15</v>
      </c>
      <c r="H2402" t="s">
        <v>27</v>
      </c>
      <c r="I2402">
        <v>100</v>
      </c>
      <c r="K2402">
        <f t="shared" si="222"/>
        <v>239</v>
      </c>
      <c r="L2402" t="str">
        <f t="shared" si="223"/>
        <v>PU-239</v>
      </c>
      <c r="M2402">
        <f t="shared" si="224"/>
        <v>760538160000</v>
      </c>
      <c r="N2402">
        <f t="shared" si="225"/>
        <v>9.1139040355311721E-13</v>
      </c>
      <c r="O2402" t="str">
        <f t="shared" si="226"/>
        <v>PU-239760538160000</v>
      </c>
      <c r="P2402" t="str">
        <f t="shared" si="227"/>
        <v/>
      </c>
    </row>
    <row r="2403" spans="1:16" x14ac:dyDescent="0.25">
      <c r="A2403">
        <v>94</v>
      </c>
      <c r="B2403">
        <v>146</v>
      </c>
      <c r="C2403" t="s">
        <v>2637</v>
      </c>
      <c r="D2403">
        <v>0</v>
      </c>
      <c r="E2403">
        <v>6562.2</v>
      </c>
      <c r="F2403" t="s">
        <v>14</v>
      </c>
      <c r="G2403">
        <v>5.8</v>
      </c>
      <c r="H2403" t="s">
        <v>27</v>
      </c>
      <c r="I2403">
        <v>100</v>
      </c>
      <c r="K2403">
        <f t="shared" si="222"/>
        <v>240</v>
      </c>
      <c r="L2403" t="str">
        <f t="shared" si="223"/>
        <v>PU-240</v>
      </c>
      <c r="M2403">
        <f t="shared" si="224"/>
        <v>207087282720</v>
      </c>
      <c r="N2403">
        <f t="shared" si="225"/>
        <v>3.347125769655013E-12</v>
      </c>
      <c r="O2403" t="str">
        <f t="shared" si="226"/>
        <v>PU-240207087282720</v>
      </c>
      <c r="P2403" t="str">
        <f t="shared" si="227"/>
        <v/>
      </c>
    </row>
    <row r="2404" spans="1:16" x14ac:dyDescent="0.25">
      <c r="A2404">
        <v>94</v>
      </c>
      <c r="B2404">
        <v>147</v>
      </c>
      <c r="C2404" t="s">
        <v>2636</v>
      </c>
      <c r="D2404">
        <v>0</v>
      </c>
      <c r="E2404">
        <v>14.329000000000001</v>
      </c>
      <c r="F2404" t="s">
        <v>14</v>
      </c>
      <c r="G2404">
        <v>2.9000000000000001E-2</v>
      </c>
      <c r="H2404" t="s">
        <v>12</v>
      </c>
      <c r="I2404">
        <v>99.997550000000004</v>
      </c>
      <c r="J2404">
        <v>8.0000000000000007E-5</v>
      </c>
      <c r="K2404">
        <f t="shared" si="222"/>
        <v>241</v>
      </c>
      <c r="L2404" t="str">
        <f t="shared" si="223"/>
        <v>PU-241</v>
      </c>
      <c r="M2404">
        <f t="shared" si="224"/>
        <v>452188850.40000004</v>
      </c>
      <c r="N2404">
        <f t="shared" si="225"/>
        <v>1.5328710116288734E-9</v>
      </c>
      <c r="O2404" t="str">
        <f t="shared" si="226"/>
        <v>PU-241452188850.4</v>
      </c>
      <c r="P2404" t="str">
        <f t="shared" si="227"/>
        <v/>
      </c>
    </row>
    <row r="2405" spans="1:16" x14ac:dyDescent="0.25">
      <c r="A2405">
        <v>94</v>
      </c>
      <c r="B2405">
        <v>148</v>
      </c>
      <c r="C2405" t="s">
        <v>2633</v>
      </c>
      <c r="D2405">
        <v>0</v>
      </c>
      <c r="E2405" s="1">
        <v>375000</v>
      </c>
      <c r="F2405" t="s">
        <v>14</v>
      </c>
      <c r="G2405" s="1">
        <v>2000</v>
      </c>
      <c r="H2405" t="s">
        <v>27</v>
      </c>
      <c r="I2405">
        <v>100</v>
      </c>
      <c r="K2405">
        <f t="shared" si="222"/>
        <v>242</v>
      </c>
      <c r="L2405" t="str">
        <f t="shared" si="223"/>
        <v>PU-242</v>
      </c>
      <c r="M2405">
        <f t="shared" si="224"/>
        <v>11834100000000</v>
      </c>
      <c r="N2405">
        <f t="shared" si="225"/>
        <v>5.8572023268347008E-14</v>
      </c>
      <c r="O2405" t="str">
        <f t="shared" si="226"/>
        <v>PU-24211834100000000</v>
      </c>
      <c r="P2405" t="str">
        <f t="shared" si="227"/>
        <v/>
      </c>
    </row>
    <row r="2406" spans="1:16" x14ac:dyDescent="0.25">
      <c r="A2406">
        <v>94</v>
      </c>
      <c r="B2406">
        <v>149</v>
      </c>
      <c r="C2406" t="s">
        <v>2632</v>
      </c>
      <c r="D2406">
        <v>0</v>
      </c>
      <c r="E2406">
        <v>4.9550000000000001</v>
      </c>
      <c r="F2406" t="s">
        <v>109</v>
      </c>
      <c r="G2406">
        <v>2E-3</v>
      </c>
      <c r="H2406" t="s">
        <v>12</v>
      </c>
      <c r="I2406">
        <v>100</v>
      </c>
      <c r="K2406">
        <f t="shared" si="222"/>
        <v>243</v>
      </c>
      <c r="L2406" t="str">
        <f t="shared" si="223"/>
        <v>PU-243</v>
      </c>
      <c r="M2406">
        <f t="shared" si="224"/>
        <v>17838</v>
      </c>
      <c r="N2406">
        <f t="shared" si="225"/>
        <v>3.8857897777774713E-5</v>
      </c>
      <c r="O2406" t="str">
        <f t="shared" si="226"/>
        <v>PU-24317838</v>
      </c>
      <c r="P2406" t="str">
        <f t="shared" si="227"/>
        <v/>
      </c>
    </row>
    <row r="2407" spans="1:16" x14ac:dyDescent="0.25">
      <c r="A2407">
        <v>94</v>
      </c>
      <c r="B2407">
        <v>150</v>
      </c>
      <c r="C2407" t="s">
        <v>2631</v>
      </c>
      <c r="D2407">
        <v>0</v>
      </c>
      <c r="E2407" s="1">
        <v>81300000</v>
      </c>
      <c r="F2407" t="s">
        <v>14</v>
      </c>
      <c r="G2407" s="1">
        <v>300000</v>
      </c>
      <c r="H2407" t="s">
        <v>27</v>
      </c>
      <c r="I2407">
        <v>99.876999999999995</v>
      </c>
      <c r="J2407">
        <v>6.0000000000000001E-3</v>
      </c>
      <c r="K2407">
        <f t="shared" si="222"/>
        <v>244</v>
      </c>
      <c r="L2407" t="str">
        <f t="shared" si="223"/>
        <v>PU-244</v>
      </c>
      <c r="M2407">
        <f t="shared" si="224"/>
        <v>2565632880000000</v>
      </c>
      <c r="N2407">
        <f t="shared" si="225"/>
        <v>2.7016615898684041E-16</v>
      </c>
      <c r="O2407" t="str">
        <f t="shared" si="226"/>
        <v>PU-2442565632880000000</v>
      </c>
      <c r="P2407" t="str">
        <f t="shared" si="227"/>
        <v/>
      </c>
    </row>
    <row r="2408" spans="1:16" x14ac:dyDescent="0.25">
      <c r="A2408">
        <v>94</v>
      </c>
      <c r="B2408">
        <v>150</v>
      </c>
      <c r="C2408" t="s">
        <v>2631</v>
      </c>
      <c r="D2408">
        <v>1.2112000000000001</v>
      </c>
      <c r="E2408">
        <v>1.75</v>
      </c>
      <c r="F2408" t="s">
        <v>11</v>
      </c>
      <c r="G2408">
        <v>0.12</v>
      </c>
      <c r="H2408" t="s">
        <v>77</v>
      </c>
      <c r="I2408">
        <v>100</v>
      </c>
      <c r="K2408">
        <f t="shared" si="222"/>
        <v>244</v>
      </c>
      <c r="L2408" t="str">
        <f t="shared" si="223"/>
        <v>PU-244M</v>
      </c>
      <c r="M2408">
        <f t="shared" si="224"/>
        <v>1.75</v>
      </c>
      <c r="N2408">
        <f t="shared" si="225"/>
        <v>0.39608410317711157</v>
      </c>
      <c r="O2408" t="str">
        <f t="shared" si="226"/>
        <v>PU-244M1.75</v>
      </c>
      <c r="P2408" t="str">
        <f t="shared" si="227"/>
        <v/>
      </c>
    </row>
    <row r="2409" spans="1:16" x14ac:dyDescent="0.25">
      <c r="A2409">
        <v>94</v>
      </c>
      <c r="B2409">
        <v>151</v>
      </c>
      <c r="C2409" t="s">
        <v>2629</v>
      </c>
      <c r="D2409">
        <v>0</v>
      </c>
      <c r="E2409">
        <v>10.54</v>
      </c>
      <c r="F2409" t="s">
        <v>109</v>
      </c>
      <c r="G2409">
        <v>7.0000000000000007E-2</v>
      </c>
      <c r="H2409" t="s">
        <v>12</v>
      </c>
      <c r="I2409">
        <v>100</v>
      </c>
      <c r="K2409">
        <f t="shared" si="222"/>
        <v>245</v>
      </c>
      <c r="L2409" t="str">
        <f t="shared" si="223"/>
        <v>PU-245</v>
      </c>
      <c r="M2409">
        <f t="shared" si="224"/>
        <v>37944</v>
      </c>
      <c r="N2409">
        <f t="shared" si="225"/>
        <v>1.8267636004636973E-5</v>
      </c>
      <c r="O2409" t="str">
        <f t="shared" si="226"/>
        <v>PU-24537944</v>
      </c>
      <c r="P2409" t="str">
        <f t="shared" si="227"/>
        <v/>
      </c>
    </row>
    <row r="2410" spans="1:16" x14ac:dyDescent="0.25">
      <c r="A2410">
        <v>94</v>
      </c>
      <c r="B2410">
        <v>152</v>
      </c>
      <c r="C2410" t="s">
        <v>2628</v>
      </c>
      <c r="D2410">
        <v>0</v>
      </c>
      <c r="E2410">
        <v>10.84</v>
      </c>
      <c r="F2410" t="s">
        <v>25</v>
      </c>
      <c r="G2410">
        <v>0.02</v>
      </c>
      <c r="H2410" t="s">
        <v>12</v>
      </c>
      <c r="I2410">
        <v>100</v>
      </c>
      <c r="K2410">
        <f t="shared" si="222"/>
        <v>246</v>
      </c>
      <c r="L2410" t="str">
        <f t="shared" si="223"/>
        <v>PU-246</v>
      </c>
      <c r="M2410">
        <f t="shared" si="224"/>
        <v>936576</v>
      </c>
      <c r="N2410">
        <f t="shared" si="225"/>
        <v>7.4008642177457594E-7</v>
      </c>
      <c r="O2410" t="str">
        <f t="shared" si="226"/>
        <v>PU-246936576</v>
      </c>
      <c r="P2410" t="str">
        <f t="shared" si="227"/>
        <v/>
      </c>
    </row>
    <row r="2411" spans="1:16" x14ac:dyDescent="0.25">
      <c r="A2411">
        <v>94</v>
      </c>
      <c r="B2411">
        <v>153</v>
      </c>
      <c r="C2411" t="s">
        <v>2630</v>
      </c>
      <c r="D2411">
        <v>0</v>
      </c>
      <c r="E2411">
        <v>2.27</v>
      </c>
      <c r="F2411" t="s">
        <v>25</v>
      </c>
      <c r="G2411">
        <v>0.23</v>
      </c>
      <c r="H2411" t="s">
        <v>12</v>
      </c>
      <c r="I2411">
        <v>100</v>
      </c>
      <c r="K2411">
        <f t="shared" si="222"/>
        <v>247</v>
      </c>
      <c r="L2411" t="str">
        <f t="shared" si="223"/>
        <v>PU-247</v>
      </c>
      <c r="M2411">
        <f t="shared" si="224"/>
        <v>196128</v>
      </c>
      <c r="N2411">
        <f t="shared" si="225"/>
        <v>3.5341571859191205E-6</v>
      </c>
      <c r="O2411" t="str">
        <f t="shared" si="226"/>
        <v>PU-247196128</v>
      </c>
      <c r="P2411" t="str">
        <f t="shared" si="227"/>
        <v/>
      </c>
    </row>
    <row r="2412" spans="1:16" x14ac:dyDescent="0.25">
      <c r="A2412">
        <v>88</v>
      </c>
      <c r="B2412">
        <v>113</v>
      </c>
      <c r="C2412" t="s">
        <v>2483</v>
      </c>
      <c r="D2412">
        <v>0</v>
      </c>
      <c r="E2412">
        <v>8</v>
      </c>
      <c r="F2412" t="s">
        <v>17</v>
      </c>
      <c r="G2412">
        <f>40-4</f>
        <v>36</v>
      </c>
      <c r="H2412" t="s">
        <v>27</v>
      </c>
      <c r="I2412">
        <v>100</v>
      </c>
      <c r="K2412">
        <f t="shared" si="222"/>
        <v>201</v>
      </c>
      <c r="L2412" t="str">
        <f t="shared" si="223"/>
        <v>RA-201</v>
      </c>
      <c r="M2412">
        <f t="shared" si="224"/>
        <v>8.0000000000000002E-3</v>
      </c>
      <c r="N2412">
        <f t="shared" si="225"/>
        <v>86.643397569993155</v>
      </c>
      <c r="O2412" t="str">
        <f t="shared" si="226"/>
        <v>RA-2010.008</v>
      </c>
      <c r="P2412" t="str">
        <f t="shared" si="227"/>
        <v/>
      </c>
    </row>
    <row r="2413" spans="1:16" x14ac:dyDescent="0.25">
      <c r="A2413">
        <v>88</v>
      </c>
      <c r="B2413">
        <v>113</v>
      </c>
      <c r="C2413" t="s">
        <v>2483</v>
      </c>
      <c r="D2413">
        <v>0.26</v>
      </c>
      <c r="E2413">
        <v>1.6</v>
      </c>
      <c r="F2413" t="s">
        <v>17</v>
      </c>
      <c r="G2413">
        <f>7.7-0.7</f>
        <v>7</v>
      </c>
      <c r="H2413" t="s">
        <v>27</v>
      </c>
      <c r="I2413">
        <v>100</v>
      </c>
      <c r="K2413">
        <f t="shared" si="222"/>
        <v>201</v>
      </c>
      <c r="L2413" t="str">
        <f t="shared" si="223"/>
        <v>RA-201</v>
      </c>
      <c r="M2413">
        <f t="shared" si="224"/>
        <v>1.6000000000000001E-3</v>
      </c>
      <c r="N2413">
        <f t="shared" si="225"/>
        <v>433.21698784996579</v>
      </c>
      <c r="O2413" t="str">
        <f t="shared" si="226"/>
        <v>RA-2010.0016</v>
      </c>
      <c r="P2413" t="str">
        <f t="shared" si="227"/>
        <v/>
      </c>
    </row>
    <row r="2414" spans="1:16" x14ac:dyDescent="0.25">
      <c r="A2414">
        <v>88</v>
      </c>
      <c r="B2414">
        <v>114</v>
      </c>
      <c r="C2414" t="s">
        <v>2478</v>
      </c>
      <c r="D2414">
        <v>0</v>
      </c>
      <c r="E2414">
        <v>3.8</v>
      </c>
      <c r="F2414" t="s">
        <v>17</v>
      </c>
      <c r="G2414">
        <f>1.6-1.1</f>
        <v>0.5</v>
      </c>
      <c r="H2414" t="s">
        <v>27</v>
      </c>
      <c r="I2414">
        <v>100</v>
      </c>
      <c r="K2414">
        <f t="shared" si="222"/>
        <v>202</v>
      </c>
      <c r="L2414" t="str">
        <f t="shared" si="223"/>
        <v>RA-202</v>
      </c>
      <c r="M2414">
        <f t="shared" si="224"/>
        <v>3.8E-3</v>
      </c>
      <c r="N2414">
        <f t="shared" si="225"/>
        <v>182.40715277893298</v>
      </c>
      <c r="O2414" t="str">
        <f t="shared" si="226"/>
        <v>RA-2020.0038</v>
      </c>
      <c r="P2414" t="str">
        <f t="shared" si="227"/>
        <v/>
      </c>
    </row>
    <row r="2415" spans="1:16" x14ac:dyDescent="0.25">
      <c r="A2415">
        <v>88</v>
      </c>
      <c r="B2415">
        <v>115</v>
      </c>
      <c r="C2415" t="s">
        <v>2477</v>
      </c>
      <c r="D2415">
        <v>0</v>
      </c>
      <c r="E2415">
        <v>31</v>
      </c>
      <c r="F2415" t="s">
        <v>17</v>
      </c>
      <c r="G2415">
        <f>17-9</f>
        <v>8</v>
      </c>
      <c r="H2415" t="s">
        <v>27</v>
      </c>
      <c r="I2415">
        <v>100</v>
      </c>
      <c r="K2415">
        <f t="shared" si="222"/>
        <v>203</v>
      </c>
      <c r="L2415" t="str">
        <f t="shared" si="223"/>
        <v>RA-203</v>
      </c>
      <c r="M2415">
        <f t="shared" si="224"/>
        <v>3.1E-2</v>
      </c>
      <c r="N2415">
        <f t="shared" si="225"/>
        <v>22.359586469675655</v>
      </c>
      <c r="O2415" t="str">
        <f t="shared" si="226"/>
        <v>RA-2030.031</v>
      </c>
      <c r="P2415" t="str">
        <f t="shared" si="227"/>
        <v/>
      </c>
    </row>
    <row r="2416" spans="1:16" x14ac:dyDescent="0.25">
      <c r="A2416">
        <v>88</v>
      </c>
      <c r="B2416">
        <v>116</v>
      </c>
      <c r="C2416" t="s">
        <v>2480</v>
      </c>
      <c r="D2416">
        <v>0</v>
      </c>
      <c r="E2416">
        <v>58</v>
      </c>
      <c r="F2416" t="s">
        <v>17</v>
      </c>
      <c r="G2416">
        <f>9-8</f>
        <v>1</v>
      </c>
      <c r="H2416" t="s">
        <v>27</v>
      </c>
      <c r="I2416">
        <v>100</v>
      </c>
      <c r="K2416">
        <f t="shared" si="222"/>
        <v>204</v>
      </c>
      <c r="L2416" t="str">
        <f t="shared" si="223"/>
        <v>RA-204</v>
      </c>
      <c r="M2416">
        <f t="shared" si="224"/>
        <v>5.8000000000000003E-2</v>
      </c>
      <c r="N2416">
        <f t="shared" si="225"/>
        <v>11.95081345793009</v>
      </c>
      <c r="O2416" t="str">
        <f t="shared" si="226"/>
        <v>RA-2040.058</v>
      </c>
      <c r="P2416" t="str">
        <f t="shared" si="227"/>
        <v/>
      </c>
    </row>
    <row r="2417" spans="1:16" x14ac:dyDescent="0.25">
      <c r="A2417">
        <v>88</v>
      </c>
      <c r="B2417">
        <v>117</v>
      </c>
      <c r="C2417" t="s">
        <v>2479</v>
      </c>
      <c r="D2417">
        <v>0</v>
      </c>
      <c r="E2417">
        <v>215</v>
      </c>
      <c r="F2417" t="s">
        <v>17</v>
      </c>
      <c r="G2417">
        <f>42-35</f>
        <v>7</v>
      </c>
      <c r="H2417" t="s">
        <v>27</v>
      </c>
      <c r="I2417">
        <v>100</v>
      </c>
      <c r="K2417">
        <f t="shared" si="222"/>
        <v>205</v>
      </c>
      <c r="L2417" t="str">
        <f t="shared" si="223"/>
        <v>RA-205</v>
      </c>
      <c r="M2417">
        <f t="shared" si="224"/>
        <v>0.215</v>
      </c>
      <c r="N2417">
        <f t="shared" si="225"/>
        <v>3.22394037469742</v>
      </c>
      <c r="O2417" t="str">
        <f t="shared" si="226"/>
        <v>RA-2050.215</v>
      </c>
      <c r="P2417" t="str">
        <f t="shared" si="227"/>
        <v/>
      </c>
    </row>
    <row r="2418" spans="1:16" x14ac:dyDescent="0.25">
      <c r="A2418">
        <v>88</v>
      </c>
      <c r="B2418">
        <v>117</v>
      </c>
      <c r="C2418" t="s">
        <v>2479</v>
      </c>
      <c r="D2418">
        <v>0.26300000000000001</v>
      </c>
      <c r="E2418">
        <v>170</v>
      </c>
      <c r="F2418" t="s">
        <v>17</v>
      </c>
      <c r="G2418">
        <f>60-40</f>
        <v>20</v>
      </c>
      <c r="H2418" t="s">
        <v>27</v>
      </c>
      <c r="I2418">
        <v>100</v>
      </c>
      <c r="K2418">
        <f t="shared" si="222"/>
        <v>205</v>
      </c>
      <c r="L2418" t="str">
        <f t="shared" si="223"/>
        <v>RA-205</v>
      </c>
      <c r="M2418">
        <f t="shared" si="224"/>
        <v>0.17</v>
      </c>
      <c r="N2418">
        <f t="shared" si="225"/>
        <v>4.077336356234972</v>
      </c>
      <c r="O2418" t="str">
        <f t="shared" si="226"/>
        <v>RA-2050.17</v>
      </c>
      <c r="P2418" t="str">
        <f t="shared" si="227"/>
        <v/>
      </c>
    </row>
    <row r="2419" spans="1:16" x14ac:dyDescent="0.25">
      <c r="A2419">
        <v>88</v>
      </c>
      <c r="B2419">
        <v>118</v>
      </c>
      <c r="C2419" t="s">
        <v>2482</v>
      </c>
      <c r="D2419">
        <v>0</v>
      </c>
      <c r="E2419">
        <v>240</v>
      </c>
      <c r="F2419" t="s">
        <v>17</v>
      </c>
      <c r="G2419">
        <v>17</v>
      </c>
      <c r="H2419" t="s">
        <v>27</v>
      </c>
      <c r="I2419">
        <v>100</v>
      </c>
      <c r="K2419">
        <f t="shared" si="222"/>
        <v>206</v>
      </c>
      <c r="L2419" t="str">
        <f t="shared" si="223"/>
        <v>RA-206</v>
      </c>
      <c r="M2419">
        <f t="shared" si="224"/>
        <v>0.24</v>
      </c>
      <c r="N2419">
        <f t="shared" si="225"/>
        <v>2.8881132523331057</v>
      </c>
      <c r="O2419" t="str">
        <f t="shared" si="226"/>
        <v>RA-2060.24</v>
      </c>
      <c r="P2419" t="str">
        <f t="shared" si="227"/>
        <v/>
      </c>
    </row>
    <row r="2420" spans="1:16" x14ac:dyDescent="0.25">
      <c r="A2420">
        <v>88</v>
      </c>
      <c r="B2420">
        <v>119</v>
      </c>
      <c r="C2420" t="s">
        <v>2481</v>
      </c>
      <c r="D2420">
        <v>0</v>
      </c>
      <c r="E2420">
        <v>1.4</v>
      </c>
      <c r="F2420" t="s">
        <v>11</v>
      </c>
      <c r="G2420">
        <v>0.2</v>
      </c>
      <c r="H2420" t="s">
        <v>27</v>
      </c>
      <c r="I2420">
        <v>86</v>
      </c>
      <c r="K2420">
        <f t="shared" si="222"/>
        <v>207</v>
      </c>
      <c r="L2420" t="str">
        <f t="shared" si="223"/>
        <v>RA-207</v>
      </c>
      <c r="M2420">
        <f t="shared" si="224"/>
        <v>1.4</v>
      </c>
      <c r="N2420">
        <f t="shared" si="225"/>
        <v>0.49510512897138953</v>
      </c>
      <c r="O2420" t="str">
        <f t="shared" si="226"/>
        <v>RA-2071.4</v>
      </c>
      <c r="P2420" t="str">
        <f t="shared" si="227"/>
        <v/>
      </c>
    </row>
    <row r="2421" spans="1:16" x14ac:dyDescent="0.25">
      <c r="A2421">
        <v>88</v>
      </c>
      <c r="B2421">
        <v>120</v>
      </c>
      <c r="C2421" t="s">
        <v>2465</v>
      </c>
      <c r="D2421">
        <v>0</v>
      </c>
      <c r="E2421">
        <v>1.1100000000000001</v>
      </c>
      <c r="F2421" t="s">
        <v>11</v>
      </c>
      <c r="G2421">
        <v>4.4999999999999998E-2</v>
      </c>
      <c r="H2421" t="s">
        <v>27</v>
      </c>
      <c r="I2421">
        <v>87</v>
      </c>
      <c r="J2421">
        <v>3</v>
      </c>
      <c r="K2421">
        <f t="shared" si="222"/>
        <v>208</v>
      </c>
      <c r="L2421" t="str">
        <f t="shared" si="223"/>
        <v>RA-208</v>
      </c>
      <c r="M2421">
        <f t="shared" si="224"/>
        <v>1.1100000000000001</v>
      </c>
      <c r="N2421">
        <f t="shared" si="225"/>
        <v>0.62445691942337411</v>
      </c>
      <c r="O2421" t="str">
        <f t="shared" si="226"/>
        <v>RA-2081.11</v>
      </c>
      <c r="P2421" t="str">
        <f t="shared" si="227"/>
        <v/>
      </c>
    </row>
    <row r="2422" spans="1:16" x14ac:dyDescent="0.25">
      <c r="A2422">
        <v>88</v>
      </c>
      <c r="B2422">
        <v>121</v>
      </c>
      <c r="C2422" t="s">
        <v>2467</v>
      </c>
      <c r="D2422">
        <v>0</v>
      </c>
      <c r="E2422">
        <v>4.8</v>
      </c>
      <c r="F2422" t="s">
        <v>11</v>
      </c>
      <c r="G2422">
        <v>0.2</v>
      </c>
      <c r="H2422" t="s">
        <v>27</v>
      </c>
      <c r="I2422">
        <v>100</v>
      </c>
      <c r="K2422">
        <f t="shared" si="222"/>
        <v>209</v>
      </c>
      <c r="L2422" t="str">
        <f t="shared" si="223"/>
        <v>RA-209</v>
      </c>
      <c r="M2422">
        <f t="shared" si="224"/>
        <v>4.8</v>
      </c>
      <c r="N2422">
        <f t="shared" si="225"/>
        <v>0.14440566261665527</v>
      </c>
      <c r="O2422" t="str">
        <f t="shared" si="226"/>
        <v>RA-2094.8</v>
      </c>
      <c r="P2422" t="str">
        <f t="shared" si="227"/>
        <v/>
      </c>
    </row>
    <row r="2423" spans="1:16" x14ac:dyDescent="0.25">
      <c r="A2423">
        <v>88</v>
      </c>
      <c r="B2423">
        <v>122</v>
      </c>
      <c r="C2423" t="s">
        <v>2466</v>
      </c>
      <c r="D2423">
        <v>0</v>
      </c>
      <c r="E2423">
        <v>3.9</v>
      </c>
      <c r="F2423" t="s">
        <v>11</v>
      </c>
      <c r="G2423">
        <v>0.1</v>
      </c>
      <c r="H2423" t="s">
        <v>27</v>
      </c>
      <c r="I2423">
        <v>100</v>
      </c>
      <c r="K2423">
        <f t="shared" si="222"/>
        <v>210</v>
      </c>
      <c r="L2423" t="str">
        <f t="shared" si="223"/>
        <v>RA-210</v>
      </c>
      <c r="M2423">
        <f t="shared" si="224"/>
        <v>3.9</v>
      </c>
      <c r="N2423">
        <f t="shared" si="225"/>
        <v>0.17773004629742187</v>
      </c>
      <c r="O2423" t="str">
        <f t="shared" si="226"/>
        <v>RA-2103.9</v>
      </c>
      <c r="P2423" t="str">
        <f t="shared" si="227"/>
        <v/>
      </c>
    </row>
    <row r="2424" spans="1:16" x14ac:dyDescent="0.25">
      <c r="A2424">
        <v>88</v>
      </c>
      <c r="B2424">
        <v>123</v>
      </c>
      <c r="C2424" t="s">
        <v>2469</v>
      </c>
      <c r="D2424">
        <v>0</v>
      </c>
      <c r="E2424">
        <v>13</v>
      </c>
      <c r="F2424" t="s">
        <v>11</v>
      </c>
      <c r="G2424">
        <v>1</v>
      </c>
      <c r="H2424" t="s">
        <v>27</v>
      </c>
      <c r="I2424">
        <v>100</v>
      </c>
      <c r="K2424">
        <f t="shared" si="222"/>
        <v>211</v>
      </c>
      <c r="L2424" t="str">
        <f t="shared" si="223"/>
        <v>RA-211</v>
      </c>
      <c r="M2424">
        <f t="shared" si="224"/>
        <v>13</v>
      </c>
      <c r="N2424">
        <f t="shared" si="225"/>
        <v>5.3319013889226559E-2</v>
      </c>
      <c r="O2424" t="str">
        <f t="shared" si="226"/>
        <v>RA-21113</v>
      </c>
      <c r="P2424" t="str">
        <f t="shared" si="227"/>
        <v/>
      </c>
    </row>
    <row r="2425" spans="1:16" x14ac:dyDescent="0.25">
      <c r="A2425">
        <v>88</v>
      </c>
      <c r="B2425">
        <v>124</v>
      </c>
      <c r="C2425" t="s">
        <v>2468</v>
      </c>
      <c r="D2425">
        <v>0</v>
      </c>
      <c r="E2425">
        <v>13</v>
      </c>
      <c r="F2425" t="s">
        <v>11</v>
      </c>
      <c r="G2425">
        <v>0.2</v>
      </c>
      <c r="H2425" t="s">
        <v>27</v>
      </c>
      <c r="I2425">
        <v>100</v>
      </c>
      <c r="K2425">
        <f t="shared" si="222"/>
        <v>212</v>
      </c>
      <c r="L2425" t="str">
        <f t="shared" si="223"/>
        <v>RA-212</v>
      </c>
      <c r="M2425">
        <f t="shared" si="224"/>
        <v>13</v>
      </c>
      <c r="N2425">
        <f t="shared" si="225"/>
        <v>5.3319013889226559E-2</v>
      </c>
      <c r="O2425" t="str">
        <f t="shared" si="226"/>
        <v>RA-21213</v>
      </c>
      <c r="P2425" t="str">
        <f t="shared" si="227"/>
        <v/>
      </c>
    </row>
    <row r="2426" spans="1:16" x14ac:dyDescent="0.25">
      <c r="A2426">
        <v>88</v>
      </c>
      <c r="B2426">
        <v>125</v>
      </c>
      <c r="C2426" t="s">
        <v>2461</v>
      </c>
      <c r="D2426">
        <v>0</v>
      </c>
      <c r="E2426">
        <v>2.73</v>
      </c>
      <c r="F2426" t="s">
        <v>43</v>
      </c>
      <c r="G2426">
        <v>0.05</v>
      </c>
      <c r="H2426" t="s">
        <v>27</v>
      </c>
      <c r="I2426">
        <v>86</v>
      </c>
      <c r="J2426">
        <v>2</v>
      </c>
      <c r="K2426">
        <f t="shared" si="222"/>
        <v>213</v>
      </c>
      <c r="L2426" t="str">
        <f t="shared" si="223"/>
        <v>RA-213</v>
      </c>
      <c r="M2426">
        <f t="shared" si="224"/>
        <v>163.80000000000001</v>
      </c>
      <c r="N2426">
        <f t="shared" si="225"/>
        <v>4.2316677689862347E-3</v>
      </c>
      <c r="O2426" t="str">
        <f t="shared" si="226"/>
        <v>RA-213163.8</v>
      </c>
      <c r="P2426" t="str">
        <f t="shared" si="227"/>
        <v/>
      </c>
    </row>
    <row r="2427" spans="1:16" x14ac:dyDescent="0.25">
      <c r="A2427">
        <v>88</v>
      </c>
      <c r="B2427">
        <v>126</v>
      </c>
      <c r="C2427" t="s">
        <v>2460</v>
      </c>
      <c r="D2427">
        <v>0</v>
      </c>
      <c r="E2427">
        <v>2.4380000000000002</v>
      </c>
      <c r="F2427" t="s">
        <v>11</v>
      </c>
      <c r="G2427">
        <v>1.6E-2</v>
      </c>
      <c r="H2427" t="s">
        <v>27</v>
      </c>
      <c r="I2427">
        <v>99.94</v>
      </c>
      <c r="J2427">
        <v>4.0000000000000001E-3</v>
      </c>
      <c r="K2427">
        <f t="shared" si="222"/>
        <v>214</v>
      </c>
      <c r="L2427" t="str">
        <f t="shared" si="223"/>
        <v>RA-214</v>
      </c>
      <c r="M2427">
        <f t="shared" si="224"/>
        <v>2.4380000000000002</v>
      </c>
      <c r="N2427">
        <f t="shared" si="225"/>
        <v>0.2843097541263106</v>
      </c>
      <c r="O2427" t="str">
        <f t="shared" si="226"/>
        <v>RA-2142.438</v>
      </c>
      <c r="P2427" t="str">
        <f t="shared" si="227"/>
        <v/>
      </c>
    </row>
    <row r="2428" spans="1:16" x14ac:dyDescent="0.25">
      <c r="A2428">
        <v>88</v>
      </c>
      <c r="B2428">
        <v>127</v>
      </c>
      <c r="C2428" t="s">
        <v>2463</v>
      </c>
      <c r="D2428">
        <v>0</v>
      </c>
      <c r="E2428">
        <v>1.68</v>
      </c>
      <c r="F2428" t="s">
        <v>17</v>
      </c>
      <c r="G2428">
        <v>0.01</v>
      </c>
      <c r="H2428" t="s">
        <v>27</v>
      </c>
      <c r="I2428">
        <v>100</v>
      </c>
      <c r="K2428">
        <f t="shared" si="222"/>
        <v>215</v>
      </c>
      <c r="L2428" t="str">
        <f t="shared" si="223"/>
        <v>RA-215</v>
      </c>
      <c r="M2428">
        <f t="shared" si="224"/>
        <v>1.6800000000000001E-3</v>
      </c>
      <c r="N2428">
        <f t="shared" si="225"/>
        <v>412.58760747615787</v>
      </c>
      <c r="O2428" t="str">
        <f t="shared" si="226"/>
        <v>RA-2150.00168</v>
      </c>
      <c r="P2428" t="str">
        <f t="shared" si="227"/>
        <v/>
      </c>
    </row>
    <row r="2429" spans="1:16" x14ac:dyDescent="0.25">
      <c r="A2429">
        <v>88</v>
      </c>
      <c r="B2429">
        <v>128</v>
      </c>
      <c r="C2429" t="s">
        <v>2462</v>
      </c>
      <c r="D2429">
        <v>0</v>
      </c>
      <c r="E2429">
        <v>172</v>
      </c>
      <c r="F2429" t="s">
        <v>54</v>
      </c>
      <c r="G2429">
        <v>7</v>
      </c>
      <c r="H2429" t="s">
        <v>27</v>
      </c>
      <c r="I2429">
        <v>100</v>
      </c>
      <c r="K2429">
        <f t="shared" si="222"/>
        <v>216</v>
      </c>
      <c r="L2429" t="str">
        <f t="shared" si="223"/>
        <v>RA-216</v>
      </c>
      <c r="M2429">
        <f t="shared" si="224"/>
        <v>1.72E-7</v>
      </c>
      <c r="N2429">
        <f t="shared" si="225"/>
        <v>4029925.468371775</v>
      </c>
      <c r="O2429" t="str">
        <f t="shared" si="226"/>
        <v>RA-2160.000000172</v>
      </c>
      <c r="P2429" t="str">
        <f t="shared" si="227"/>
        <v/>
      </c>
    </row>
    <row r="2430" spans="1:16" x14ac:dyDescent="0.25">
      <c r="A2430">
        <v>88</v>
      </c>
      <c r="B2430">
        <v>129</v>
      </c>
      <c r="C2430" t="s">
        <v>2464</v>
      </c>
      <c r="D2430">
        <v>0</v>
      </c>
      <c r="E2430">
        <v>1.59</v>
      </c>
      <c r="F2430" t="s">
        <v>1188</v>
      </c>
      <c r="G2430">
        <v>0.14000000000000001</v>
      </c>
      <c r="H2430" t="s">
        <v>27</v>
      </c>
      <c r="I2430">
        <v>100</v>
      </c>
      <c r="K2430">
        <f t="shared" si="222"/>
        <v>217</v>
      </c>
      <c r="L2430" t="str">
        <f t="shared" si="223"/>
        <v>RA-217</v>
      </c>
      <c r="M2430">
        <f t="shared" si="224"/>
        <v>1.59E-6</v>
      </c>
      <c r="N2430">
        <f t="shared" si="225"/>
        <v>435941.62299367628</v>
      </c>
      <c r="O2430" t="str">
        <f t="shared" si="226"/>
        <v>RA-2170.00000159</v>
      </c>
      <c r="P2430" t="str">
        <f t="shared" si="227"/>
        <v/>
      </c>
    </row>
    <row r="2431" spans="1:16" x14ac:dyDescent="0.25">
      <c r="A2431">
        <v>88</v>
      </c>
      <c r="B2431">
        <v>130</v>
      </c>
      <c r="C2431" t="s">
        <v>2455</v>
      </c>
      <c r="D2431">
        <v>0</v>
      </c>
      <c r="E2431">
        <v>25.91</v>
      </c>
      <c r="F2431" t="s">
        <v>1188</v>
      </c>
      <c r="G2431">
        <v>0.14000000000000001</v>
      </c>
      <c r="H2431" t="s">
        <v>27</v>
      </c>
      <c r="I2431">
        <v>100</v>
      </c>
      <c r="K2431">
        <f t="shared" si="222"/>
        <v>218</v>
      </c>
      <c r="L2431" t="str">
        <f t="shared" si="223"/>
        <v>RA-218</v>
      </c>
      <c r="M2431">
        <f t="shared" si="224"/>
        <v>2.5909999999999998E-5</v>
      </c>
      <c r="N2431">
        <f t="shared" si="225"/>
        <v>26752.110403703024</v>
      </c>
      <c r="O2431" t="str">
        <f t="shared" si="226"/>
        <v>RA-2180.00002591</v>
      </c>
      <c r="P2431" t="str">
        <f t="shared" si="227"/>
        <v/>
      </c>
    </row>
    <row r="2432" spans="1:16" x14ac:dyDescent="0.25">
      <c r="A2432">
        <v>88</v>
      </c>
      <c r="B2432">
        <v>131</v>
      </c>
      <c r="C2432" t="s">
        <v>2454</v>
      </c>
      <c r="D2432">
        <v>0</v>
      </c>
      <c r="E2432">
        <v>9</v>
      </c>
      <c r="F2432" t="s">
        <v>17</v>
      </c>
      <c r="G2432">
        <v>2</v>
      </c>
      <c r="H2432" t="s">
        <v>27</v>
      </c>
      <c r="I2432">
        <v>100</v>
      </c>
      <c r="K2432">
        <f t="shared" si="222"/>
        <v>219</v>
      </c>
      <c r="L2432" t="str">
        <f t="shared" si="223"/>
        <v>RA-219</v>
      </c>
      <c r="M2432">
        <f t="shared" si="224"/>
        <v>9.0000000000000011E-3</v>
      </c>
      <c r="N2432">
        <f t="shared" si="225"/>
        <v>77.016353395549473</v>
      </c>
      <c r="O2432" t="str">
        <f t="shared" si="226"/>
        <v>RA-2190.009</v>
      </c>
      <c r="P2432" t="str">
        <f t="shared" si="227"/>
        <v/>
      </c>
    </row>
    <row r="2433" spans="1:16" x14ac:dyDescent="0.25">
      <c r="A2433">
        <v>88</v>
      </c>
      <c r="B2433">
        <v>132</v>
      </c>
      <c r="C2433" t="s">
        <v>2457</v>
      </c>
      <c r="D2433">
        <v>0</v>
      </c>
      <c r="E2433">
        <v>18</v>
      </c>
      <c r="F2433" t="s">
        <v>17</v>
      </c>
      <c r="G2433">
        <v>2</v>
      </c>
      <c r="H2433" t="s">
        <v>27</v>
      </c>
      <c r="I2433">
        <v>100</v>
      </c>
      <c r="K2433">
        <f t="shared" si="222"/>
        <v>220</v>
      </c>
      <c r="L2433" t="str">
        <f t="shared" si="223"/>
        <v>RA-220</v>
      </c>
      <c r="M2433">
        <f t="shared" si="224"/>
        <v>1.8000000000000002E-2</v>
      </c>
      <c r="N2433">
        <f t="shared" si="225"/>
        <v>38.508176697774736</v>
      </c>
      <c r="O2433" t="str">
        <f t="shared" si="226"/>
        <v>RA-2200.018</v>
      </c>
      <c r="P2433" t="str">
        <f t="shared" si="227"/>
        <v/>
      </c>
    </row>
    <row r="2434" spans="1:16" x14ac:dyDescent="0.25">
      <c r="A2434">
        <v>88</v>
      </c>
      <c r="B2434">
        <v>133</v>
      </c>
      <c r="C2434" t="s">
        <v>2456</v>
      </c>
      <c r="D2434">
        <v>0</v>
      </c>
      <c r="E2434">
        <v>16</v>
      </c>
      <c r="F2434" t="s">
        <v>11</v>
      </c>
      <c r="G2434">
        <v>2</v>
      </c>
      <c r="H2434" t="s">
        <v>27</v>
      </c>
      <c r="I2434">
        <v>100</v>
      </c>
      <c r="K2434">
        <f t="shared" ref="K2434:K2497" si="228">A2434+B2434</f>
        <v>221</v>
      </c>
      <c r="L2434" t="str">
        <f t="shared" ref="L2434:L2497" si="229">UPPER(SUBSTITUTE(C2434,K2434,""))&amp;"-"&amp;K2434&amp;IF(H2434="IT","M","")</f>
        <v>RA-221</v>
      </c>
      <c r="M2434">
        <f t="shared" ref="M2434:M2497" si="230">E2434*VLOOKUP(F2434,_TimeConvert,2,FALSE)</f>
        <v>16</v>
      </c>
      <c r="N2434">
        <f t="shared" ref="N2434:N2497" si="231">LN(2)/M2434</f>
        <v>4.332169878499658E-2</v>
      </c>
      <c r="O2434" t="str">
        <f t="shared" ref="O2434:O2497" si="232">L2434&amp;M2434</f>
        <v>RA-22116</v>
      </c>
      <c r="P2434" t="str">
        <f t="shared" ref="P2434:P2497" si="233">IF(AND(RIGHT(L2435,1)="M",M2434=M2435),"Delete","")</f>
        <v/>
      </c>
    </row>
    <row r="2435" spans="1:16" x14ac:dyDescent="0.25">
      <c r="A2435">
        <v>88</v>
      </c>
      <c r="B2435">
        <v>134</v>
      </c>
      <c r="C2435" t="s">
        <v>2459</v>
      </c>
      <c r="D2435">
        <v>0</v>
      </c>
      <c r="E2435">
        <v>33.6</v>
      </c>
      <c r="F2435" t="s">
        <v>11</v>
      </c>
      <c r="G2435">
        <v>0.4</v>
      </c>
      <c r="H2435" t="s">
        <v>27</v>
      </c>
      <c r="I2435">
        <v>100</v>
      </c>
      <c r="K2435">
        <f t="shared" si="228"/>
        <v>222</v>
      </c>
      <c r="L2435" t="str">
        <f t="shared" si="229"/>
        <v>RA-222</v>
      </c>
      <c r="M2435">
        <f t="shared" si="230"/>
        <v>33.6</v>
      </c>
      <c r="N2435">
        <f t="shared" si="231"/>
        <v>2.0629380373807894E-2</v>
      </c>
      <c r="O2435" t="str">
        <f t="shared" si="232"/>
        <v>RA-22233.6</v>
      </c>
      <c r="P2435" t="str">
        <f t="shared" si="233"/>
        <v/>
      </c>
    </row>
    <row r="2436" spans="1:16" x14ac:dyDescent="0.25">
      <c r="A2436">
        <v>88</v>
      </c>
      <c r="B2436">
        <v>135</v>
      </c>
      <c r="C2436" t="s">
        <v>2458</v>
      </c>
      <c r="D2436">
        <v>0</v>
      </c>
      <c r="E2436">
        <v>11.4352</v>
      </c>
      <c r="F2436" t="s">
        <v>25</v>
      </c>
      <c r="G2436">
        <v>1E-3</v>
      </c>
      <c r="H2436" t="s">
        <v>27</v>
      </c>
      <c r="I2436">
        <v>100</v>
      </c>
      <c r="K2436">
        <f t="shared" si="228"/>
        <v>223</v>
      </c>
      <c r="L2436" t="str">
        <f t="shared" si="229"/>
        <v>RA-223</v>
      </c>
      <c r="M2436">
        <f t="shared" si="230"/>
        <v>988001.28000000003</v>
      </c>
      <c r="N2436">
        <f t="shared" si="231"/>
        <v>7.0156506331646177E-7</v>
      </c>
      <c r="O2436" t="str">
        <f t="shared" si="232"/>
        <v>RA-223988001.28</v>
      </c>
      <c r="P2436" t="str">
        <f t="shared" si="233"/>
        <v/>
      </c>
    </row>
    <row r="2437" spans="1:16" x14ac:dyDescent="0.25">
      <c r="A2437">
        <v>88</v>
      </c>
      <c r="B2437">
        <v>136</v>
      </c>
      <c r="C2437" t="s">
        <v>2451</v>
      </c>
      <c r="D2437">
        <v>0</v>
      </c>
      <c r="E2437">
        <v>3.6313</v>
      </c>
      <c r="F2437" t="s">
        <v>25</v>
      </c>
      <c r="G2437">
        <v>1.1999999999999999E-3</v>
      </c>
      <c r="H2437" t="s">
        <v>27</v>
      </c>
      <c r="I2437">
        <v>100</v>
      </c>
      <c r="K2437">
        <f t="shared" si="228"/>
        <v>224</v>
      </c>
      <c r="L2437" t="str">
        <f t="shared" si="229"/>
        <v>RA-224</v>
      </c>
      <c r="M2437">
        <f t="shared" si="230"/>
        <v>313744.32</v>
      </c>
      <c r="N2437">
        <f t="shared" si="231"/>
        <v>2.2092740374071005E-6</v>
      </c>
      <c r="O2437" t="str">
        <f t="shared" si="232"/>
        <v>RA-224313744.32</v>
      </c>
      <c r="P2437" t="str">
        <f t="shared" si="233"/>
        <v/>
      </c>
    </row>
    <row r="2438" spans="1:16" x14ac:dyDescent="0.25">
      <c r="A2438">
        <v>88</v>
      </c>
      <c r="B2438">
        <v>137</v>
      </c>
      <c r="C2438" t="s">
        <v>2450</v>
      </c>
      <c r="D2438">
        <v>0</v>
      </c>
      <c r="E2438">
        <v>14.8</v>
      </c>
      <c r="F2438" t="s">
        <v>25</v>
      </c>
      <c r="G2438">
        <v>0.2</v>
      </c>
      <c r="H2438" t="s">
        <v>12</v>
      </c>
      <c r="I2438">
        <v>100</v>
      </c>
      <c r="K2438">
        <f t="shared" si="228"/>
        <v>225</v>
      </c>
      <c r="L2438" t="str">
        <f t="shared" si="229"/>
        <v>RA-225</v>
      </c>
      <c r="M2438">
        <f t="shared" si="230"/>
        <v>1278720</v>
      </c>
      <c r="N2438">
        <f t="shared" si="231"/>
        <v>5.4206329811056779E-7</v>
      </c>
      <c r="O2438" t="str">
        <f t="shared" si="232"/>
        <v>RA-2251278720</v>
      </c>
      <c r="P2438" t="str">
        <f t="shared" si="233"/>
        <v/>
      </c>
    </row>
    <row r="2439" spans="1:16" x14ac:dyDescent="0.25">
      <c r="A2439">
        <v>88</v>
      </c>
      <c r="B2439">
        <v>138</v>
      </c>
      <c r="C2439" t="s">
        <v>2453</v>
      </c>
      <c r="D2439">
        <v>0</v>
      </c>
      <c r="E2439">
        <v>1600</v>
      </c>
      <c r="F2439" t="s">
        <v>14</v>
      </c>
      <c r="G2439">
        <v>7</v>
      </c>
      <c r="H2439" t="s">
        <v>27</v>
      </c>
      <c r="I2439">
        <v>100</v>
      </c>
      <c r="K2439">
        <f t="shared" si="228"/>
        <v>226</v>
      </c>
      <c r="L2439" t="str">
        <f t="shared" si="229"/>
        <v>RA-226</v>
      </c>
      <c r="M2439">
        <f t="shared" si="230"/>
        <v>50492160000</v>
      </c>
      <c r="N2439">
        <f t="shared" si="231"/>
        <v>1.3727817953518829E-11</v>
      </c>
      <c r="O2439" t="str">
        <f t="shared" si="232"/>
        <v>RA-22650492160000</v>
      </c>
      <c r="P2439" t="str">
        <f t="shared" si="233"/>
        <v/>
      </c>
    </row>
    <row r="2440" spans="1:16" x14ac:dyDescent="0.25">
      <c r="A2440">
        <v>88</v>
      </c>
      <c r="B2440">
        <v>139</v>
      </c>
      <c r="C2440" t="s">
        <v>2452</v>
      </c>
      <c r="D2440">
        <v>0</v>
      </c>
      <c r="E2440">
        <v>42.2</v>
      </c>
      <c r="F2440" t="s">
        <v>43</v>
      </c>
      <c r="G2440">
        <v>0.5</v>
      </c>
      <c r="H2440" t="s">
        <v>12</v>
      </c>
      <c r="I2440">
        <v>100</v>
      </c>
      <c r="K2440">
        <f t="shared" si="228"/>
        <v>227</v>
      </c>
      <c r="L2440" t="str">
        <f t="shared" si="229"/>
        <v>RA-227</v>
      </c>
      <c r="M2440">
        <f t="shared" si="230"/>
        <v>2532</v>
      </c>
      <c r="N2440">
        <f t="shared" si="231"/>
        <v>2.7375481064768772E-4</v>
      </c>
      <c r="O2440" t="str">
        <f t="shared" si="232"/>
        <v>RA-2272532</v>
      </c>
      <c r="P2440" t="str">
        <f t="shared" si="233"/>
        <v/>
      </c>
    </row>
    <row r="2441" spans="1:16" x14ac:dyDescent="0.25">
      <c r="A2441">
        <v>88</v>
      </c>
      <c r="B2441">
        <v>140</v>
      </c>
      <c r="C2441" t="s">
        <v>2470</v>
      </c>
      <c r="D2441">
        <v>0</v>
      </c>
      <c r="E2441">
        <v>5.75</v>
      </c>
      <c r="F2441" t="s">
        <v>14</v>
      </c>
      <c r="G2441">
        <v>0.03</v>
      </c>
      <c r="H2441" t="s">
        <v>12</v>
      </c>
      <c r="I2441">
        <v>100</v>
      </c>
      <c r="K2441">
        <f t="shared" si="228"/>
        <v>228</v>
      </c>
      <c r="L2441" t="str">
        <f t="shared" si="229"/>
        <v>RA-228</v>
      </c>
      <c r="M2441">
        <f t="shared" si="230"/>
        <v>181456200</v>
      </c>
      <c r="N2441">
        <f t="shared" si="231"/>
        <v>3.8199145609791522E-9</v>
      </c>
      <c r="O2441" t="str">
        <f t="shared" si="232"/>
        <v>RA-228181456200</v>
      </c>
      <c r="P2441" t="str">
        <f t="shared" si="233"/>
        <v/>
      </c>
    </row>
    <row r="2442" spans="1:16" x14ac:dyDescent="0.25">
      <c r="A2442">
        <v>88</v>
      </c>
      <c r="B2442">
        <v>141</v>
      </c>
      <c r="C2442" t="s">
        <v>2472</v>
      </c>
      <c r="D2442">
        <v>0</v>
      </c>
      <c r="E2442">
        <v>4</v>
      </c>
      <c r="F2442" t="s">
        <v>43</v>
      </c>
      <c r="G2442">
        <v>0.2</v>
      </c>
      <c r="H2442" t="s">
        <v>12</v>
      </c>
      <c r="I2442">
        <v>100</v>
      </c>
      <c r="K2442">
        <f t="shared" si="228"/>
        <v>229</v>
      </c>
      <c r="L2442" t="str">
        <f t="shared" si="229"/>
        <v>RA-229</v>
      </c>
      <c r="M2442">
        <f t="shared" si="230"/>
        <v>240</v>
      </c>
      <c r="N2442">
        <f t="shared" si="231"/>
        <v>2.8881132523331052E-3</v>
      </c>
      <c r="O2442" t="str">
        <f t="shared" si="232"/>
        <v>RA-229240</v>
      </c>
      <c r="P2442" t="str">
        <f t="shared" si="233"/>
        <v/>
      </c>
    </row>
    <row r="2443" spans="1:16" x14ac:dyDescent="0.25">
      <c r="A2443">
        <v>88</v>
      </c>
      <c r="B2443">
        <v>142</v>
      </c>
      <c r="C2443" t="s">
        <v>2471</v>
      </c>
      <c r="D2443">
        <v>0</v>
      </c>
      <c r="E2443">
        <v>93</v>
      </c>
      <c r="F2443" t="s">
        <v>43</v>
      </c>
      <c r="G2443">
        <v>2</v>
      </c>
      <c r="H2443" t="s">
        <v>12</v>
      </c>
      <c r="I2443">
        <v>100</v>
      </c>
      <c r="K2443">
        <f t="shared" si="228"/>
        <v>230</v>
      </c>
      <c r="L2443" t="str">
        <f t="shared" si="229"/>
        <v>RA-230</v>
      </c>
      <c r="M2443">
        <f t="shared" si="230"/>
        <v>5580</v>
      </c>
      <c r="N2443">
        <f t="shared" si="231"/>
        <v>1.2421992483153141E-4</v>
      </c>
      <c r="O2443" t="str">
        <f t="shared" si="232"/>
        <v>RA-2305580</v>
      </c>
      <c r="P2443" t="str">
        <f t="shared" si="233"/>
        <v/>
      </c>
    </row>
    <row r="2444" spans="1:16" x14ac:dyDescent="0.25">
      <c r="A2444">
        <v>88</v>
      </c>
      <c r="B2444">
        <v>143</v>
      </c>
      <c r="C2444" t="s">
        <v>2474</v>
      </c>
      <c r="D2444">
        <v>0</v>
      </c>
      <c r="E2444">
        <v>103.9</v>
      </c>
      <c r="F2444" t="s">
        <v>11</v>
      </c>
      <c r="G2444">
        <v>1.3</v>
      </c>
      <c r="H2444" t="s">
        <v>12</v>
      </c>
      <c r="I2444">
        <v>100</v>
      </c>
      <c r="K2444">
        <f t="shared" si="228"/>
        <v>231</v>
      </c>
      <c r="L2444" t="str">
        <f t="shared" si="229"/>
        <v>RA-231</v>
      </c>
      <c r="M2444">
        <f t="shared" si="230"/>
        <v>103.9</v>
      </c>
      <c r="N2444">
        <f t="shared" si="231"/>
        <v>6.6712914394604934E-3</v>
      </c>
      <c r="O2444" t="str">
        <f t="shared" si="232"/>
        <v>RA-231103.9</v>
      </c>
      <c r="P2444" t="str">
        <f t="shared" si="233"/>
        <v/>
      </c>
    </row>
    <row r="2445" spans="1:16" x14ac:dyDescent="0.25">
      <c r="A2445">
        <v>88</v>
      </c>
      <c r="B2445">
        <v>144</v>
      </c>
      <c r="C2445" t="s">
        <v>2473</v>
      </c>
      <c r="D2445">
        <v>0</v>
      </c>
      <c r="E2445">
        <v>4.2</v>
      </c>
      <c r="F2445" t="s">
        <v>43</v>
      </c>
      <c r="G2445">
        <v>0.8</v>
      </c>
      <c r="H2445" t="s">
        <v>12</v>
      </c>
      <c r="I2445">
        <v>100</v>
      </c>
      <c r="K2445">
        <f t="shared" si="228"/>
        <v>232</v>
      </c>
      <c r="L2445" t="str">
        <f t="shared" si="229"/>
        <v>RA-232</v>
      </c>
      <c r="M2445">
        <f t="shared" si="230"/>
        <v>252</v>
      </c>
      <c r="N2445">
        <f t="shared" si="231"/>
        <v>2.7505840498410527E-3</v>
      </c>
      <c r="O2445" t="str">
        <f t="shared" si="232"/>
        <v>RA-232252</v>
      </c>
      <c r="P2445" t="str">
        <f t="shared" si="233"/>
        <v/>
      </c>
    </row>
    <row r="2446" spans="1:16" x14ac:dyDescent="0.25">
      <c r="A2446">
        <v>88</v>
      </c>
      <c r="B2446">
        <v>145</v>
      </c>
      <c r="C2446" t="s">
        <v>2476</v>
      </c>
      <c r="D2446">
        <v>0</v>
      </c>
      <c r="E2446">
        <v>30</v>
      </c>
      <c r="F2446" t="s">
        <v>11</v>
      </c>
      <c r="G2446">
        <v>5</v>
      </c>
      <c r="H2446" t="s">
        <v>12</v>
      </c>
      <c r="I2446">
        <v>100</v>
      </c>
      <c r="K2446">
        <f t="shared" si="228"/>
        <v>233</v>
      </c>
      <c r="L2446" t="str">
        <f t="shared" si="229"/>
        <v>RA-233</v>
      </c>
      <c r="M2446">
        <f t="shared" si="230"/>
        <v>30</v>
      </c>
      <c r="N2446">
        <f t="shared" si="231"/>
        <v>2.3104906018664842E-2</v>
      </c>
      <c r="O2446" t="str">
        <f t="shared" si="232"/>
        <v>RA-23330</v>
      </c>
      <c r="P2446" t="str">
        <f t="shared" si="233"/>
        <v/>
      </c>
    </row>
    <row r="2447" spans="1:16" x14ac:dyDescent="0.25">
      <c r="A2447">
        <v>88</v>
      </c>
      <c r="B2447">
        <v>146</v>
      </c>
      <c r="C2447" t="s">
        <v>2475</v>
      </c>
      <c r="D2447">
        <v>0</v>
      </c>
      <c r="E2447">
        <v>30</v>
      </c>
      <c r="F2447" t="s">
        <v>11</v>
      </c>
      <c r="G2447">
        <v>10</v>
      </c>
      <c r="H2447" t="s">
        <v>12</v>
      </c>
      <c r="I2447">
        <v>100</v>
      </c>
      <c r="K2447">
        <f t="shared" si="228"/>
        <v>234</v>
      </c>
      <c r="L2447" t="str">
        <f t="shared" si="229"/>
        <v>RA-234</v>
      </c>
      <c r="M2447">
        <f t="shared" si="230"/>
        <v>30</v>
      </c>
      <c r="N2447">
        <f t="shared" si="231"/>
        <v>2.3104906018664842E-2</v>
      </c>
      <c r="O2447" t="str">
        <f t="shared" si="232"/>
        <v>RA-23430</v>
      </c>
      <c r="P2447" t="str">
        <f t="shared" si="233"/>
        <v/>
      </c>
    </row>
    <row r="2448" spans="1:16" x14ac:dyDescent="0.25">
      <c r="A2448">
        <v>37</v>
      </c>
      <c r="B2448">
        <v>63</v>
      </c>
      <c r="C2448" t="s">
        <v>698</v>
      </c>
      <c r="D2448">
        <v>0</v>
      </c>
      <c r="E2448">
        <v>52</v>
      </c>
      <c r="F2448" t="s">
        <v>17</v>
      </c>
      <c r="G2448">
        <v>2</v>
      </c>
      <c r="H2448" t="s">
        <v>12</v>
      </c>
      <c r="I2448">
        <v>100</v>
      </c>
      <c r="K2448">
        <f t="shared" si="228"/>
        <v>100</v>
      </c>
      <c r="L2448" t="str">
        <f t="shared" si="229"/>
        <v>RB-100</v>
      </c>
      <c r="M2448">
        <f t="shared" si="230"/>
        <v>5.2000000000000005E-2</v>
      </c>
      <c r="N2448">
        <f t="shared" si="231"/>
        <v>13.329753472306638</v>
      </c>
      <c r="O2448" t="str">
        <f t="shared" si="232"/>
        <v>RB-1000.052</v>
      </c>
      <c r="P2448" t="str">
        <f t="shared" si="233"/>
        <v/>
      </c>
    </row>
    <row r="2449" spans="1:16" x14ac:dyDescent="0.25">
      <c r="A2449">
        <v>37</v>
      </c>
      <c r="B2449">
        <v>64</v>
      </c>
      <c r="C2449" t="s">
        <v>699</v>
      </c>
      <c r="D2449">
        <v>0</v>
      </c>
      <c r="E2449">
        <v>32</v>
      </c>
      <c r="F2449" t="s">
        <v>17</v>
      </c>
      <c r="G2449">
        <f>4-3</f>
        <v>1</v>
      </c>
      <c r="H2449" t="s">
        <v>12</v>
      </c>
      <c r="I2449">
        <v>100</v>
      </c>
      <c r="K2449">
        <f t="shared" si="228"/>
        <v>101</v>
      </c>
      <c r="L2449" t="str">
        <f t="shared" si="229"/>
        <v>RB-101</v>
      </c>
      <c r="M2449">
        <f t="shared" si="230"/>
        <v>3.2000000000000001E-2</v>
      </c>
      <c r="N2449">
        <f t="shared" si="231"/>
        <v>21.660849392498289</v>
      </c>
      <c r="O2449" t="str">
        <f t="shared" si="232"/>
        <v>RB-1010.032</v>
      </c>
      <c r="P2449" t="str">
        <f t="shared" si="233"/>
        <v/>
      </c>
    </row>
    <row r="2450" spans="1:16" x14ac:dyDescent="0.25">
      <c r="A2450">
        <v>37</v>
      </c>
      <c r="B2450">
        <v>65</v>
      </c>
      <c r="C2450" t="s">
        <v>700</v>
      </c>
      <c r="D2450">
        <v>0</v>
      </c>
      <c r="E2450">
        <v>37</v>
      </c>
      <c r="F2450" t="s">
        <v>17</v>
      </c>
      <c r="G2450">
        <v>4</v>
      </c>
      <c r="H2450" t="s">
        <v>12</v>
      </c>
      <c r="I2450">
        <v>100</v>
      </c>
      <c r="K2450">
        <f t="shared" si="228"/>
        <v>102</v>
      </c>
      <c r="L2450" t="str">
        <f t="shared" si="229"/>
        <v>RB-102</v>
      </c>
      <c r="M2450">
        <f t="shared" si="230"/>
        <v>3.6999999999999998E-2</v>
      </c>
      <c r="N2450">
        <f t="shared" si="231"/>
        <v>18.733707582701225</v>
      </c>
      <c r="O2450" t="str">
        <f t="shared" si="232"/>
        <v>RB-1020.037</v>
      </c>
      <c r="P2450" t="str">
        <f t="shared" si="233"/>
        <v/>
      </c>
    </row>
    <row r="2451" spans="1:16" x14ac:dyDescent="0.25">
      <c r="A2451">
        <v>37</v>
      </c>
      <c r="B2451">
        <v>66</v>
      </c>
      <c r="C2451" t="s">
        <v>694</v>
      </c>
      <c r="D2451">
        <v>0</v>
      </c>
      <c r="E2451">
        <v>23</v>
      </c>
      <c r="F2451" t="s">
        <v>17</v>
      </c>
      <c r="G2451">
        <f>13-9</f>
        <v>4</v>
      </c>
      <c r="H2451" t="s">
        <v>12</v>
      </c>
      <c r="I2451">
        <v>100</v>
      </c>
      <c r="K2451">
        <f t="shared" si="228"/>
        <v>103</v>
      </c>
      <c r="L2451" t="str">
        <f t="shared" si="229"/>
        <v>RB-103</v>
      </c>
      <c r="M2451">
        <f t="shared" si="230"/>
        <v>2.3E-2</v>
      </c>
      <c r="N2451">
        <f t="shared" si="231"/>
        <v>30.136833937388925</v>
      </c>
      <c r="O2451" t="str">
        <f t="shared" si="232"/>
        <v>RB-1030.023</v>
      </c>
      <c r="P2451" t="str">
        <f t="shared" si="233"/>
        <v/>
      </c>
    </row>
    <row r="2452" spans="1:16" x14ac:dyDescent="0.25">
      <c r="A2452">
        <v>37</v>
      </c>
      <c r="B2452">
        <v>35</v>
      </c>
      <c r="C2452" t="s">
        <v>690</v>
      </c>
      <c r="D2452">
        <v>0</v>
      </c>
      <c r="E2452">
        <v>103</v>
      </c>
      <c r="F2452" t="s">
        <v>54</v>
      </c>
      <c r="G2452">
        <v>22</v>
      </c>
      <c r="H2452" t="s">
        <v>19</v>
      </c>
      <c r="K2452">
        <f t="shared" si="228"/>
        <v>72</v>
      </c>
      <c r="L2452" t="str">
        <f t="shared" si="229"/>
        <v>RB-72</v>
      </c>
      <c r="M2452">
        <f t="shared" si="230"/>
        <v>1.0300000000000001E-7</v>
      </c>
      <c r="N2452">
        <f t="shared" si="231"/>
        <v>6729584.2772810217</v>
      </c>
      <c r="O2452" t="str">
        <f t="shared" si="232"/>
        <v>RB-720.000000103</v>
      </c>
      <c r="P2452" t="str">
        <f t="shared" si="233"/>
        <v/>
      </c>
    </row>
    <row r="2453" spans="1:16" x14ac:dyDescent="0.25">
      <c r="A2453">
        <v>37</v>
      </c>
      <c r="B2453">
        <v>37</v>
      </c>
      <c r="C2453" t="s">
        <v>691</v>
      </c>
      <c r="D2453">
        <v>0</v>
      </c>
      <c r="E2453">
        <v>64.777000000000001</v>
      </c>
      <c r="F2453" t="s">
        <v>17</v>
      </c>
      <c r="G2453">
        <v>2.9000000000000001E-2</v>
      </c>
      <c r="H2453" t="s">
        <v>36</v>
      </c>
      <c r="I2453">
        <v>100</v>
      </c>
      <c r="K2453">
        <f t="shared" si="228"/>
        <v>74</v>
      </c>
      <c r="L2453" t="str">
        <f t="shared" si="229"/>
        <v>RB-74</v>
      </c>
      <c r="M2453">
        <f t="shared" si="230"/>
        <v>6.4777000000000001E-2</v>
      </c>
      <c r="N2453">
        <f t="shared" si="231"/>
        <v>10.700513771245122</v>
      </c>
      <c r="O2453" t="str">
        <f t="shared" si="232"/>
        <v>RB-740.064777</v>
      </c>
      <c r="P2453" t="str">
        <f t="shared" si="233"/>
        <v/>
      </c>
    </row>
    <row r="2454" spans="1:16" x14ac:dyDescent="0.25">
      <c r="A2454">
        <v>37</v>
      </c>
      <c r="B2454">
        <v>38</v>
      </c>
      <c r="C2454" t="s">
        <v>692</v>
      </c>
      <c r="D2454">
        <v>0</v>
      </c>
      <c r="E2454">
        <v>19</v>
      </c>
      <c r="F2454" t="s">
        <v>11</v>
      </c>
      <c r="G2454">
        <v>1.2</v>
      </c>
      <c r="H2454" t="s">
        <v>36</v>
      </c>
      <c r="I2454">
        <v>100</v>
      </c>
      <c r="K2454">
        <f t="shared" si="228"/>
        <v>75</v>
      </c>
      <c r="L2454" t="str">
        <f t="shared" si="229"/>
        <v>RB-75</v>
      </c>
      <c r="M2454">
        <f t="shared" si="230"/>
        <v>19</v>
      </c>
      <c r="N2454">
        <f t="shared" si="231"/>
        <v>3.6481430555786593E-2</v>
      </c>
      <c r="O2454" t="str">
        <f t="shared" si="232"/>
        <v>RB-7519</v>
      </c>
      <c r="P2454" t="str">
        <f t="shared" si="233"/>
        <v/>
      </c>
    </row>
    <row r="2455" spans="1:16" x14ac:dyDescent="0.25">
      <c r="A2455">
        <v>37</v>
      </c>
      <c r="B2455">
        <v>39</v>
      </c>
      <c r="C2455" t="s">
        <v>693</v>
      </c>
      <c r="D2455">
        <v>0</v>
      </c>
      <c r="E2455">
        <v>36.5</v>
      </c>
      <c r="F2455" t="s">
        <v>11</v>
      </c>
      <c r="G2455">
        <v>0.5</v>
      </c>
      <c r="H2455" t="s">
        <v>36</v>
      </c>
      <c r="I2455">
        <v>100</v>
      </c>
      <c r="K2455">
        <f t="shared" si="228"/>
        <v>76</v>
      </c>
      <c r="L2455" t="str">
        <f t="shared" si="229"/>
        <v>RB-76</v>
      </c>
      <c r="M2455">
        <f t="shared" si="230"/>
        <v>36.5</v>
      </c>
      <c r="N2455">
        <f t="shared" si="231"/>
        <v>1.8990333713971103E-2</v>
      </c>
      <c r="O2455" t="str">
        <f t="shared" si="232"/>
        <v>RB-7636.5</v>
      </c>
      <c r="P2455" t="str">
        <f t="shared" si="233"/>
        <v/>
      </c>
    </row>
    <row r="2456" spans="1:16" x14ac:dyDescent="0.25">
      <c r="A2456">
        <v>37</v>
      </c>
      <c r="B2456">
        <v>40</v>
      </c>
      <c r="C2456" t="s">
        <v>686</v>
      </c>
      <c r="D2456">
        <v>0</v>
      </c>
      <c r="E2456">
        <v>3.78</v>
      </c>
      <c r="F2456" t="s">
        <v>43</v>
      </c>
      <c r="G2456">
        <v>0.04</v>
      </c>
      <c r="H2456" t="s">
        <v>36</v>
      </c>
      <c r="I2456">
        <v>100</v>
      </c>
      <c r="K2456">
        <f t="shared" si="228"/>
        <v>77</v>
      </c>
      <c r="L2456" t="str">
        <f t="shared" si="229"/>
        <v>RB-77</v>
      </c>
      <c r="M2456">
        <f t="shared" si="230"/>
        <v>226.79999999999998</v>
      </c>
      <c r="N2456">
        <f t="shared" si="231"/>
        <v>3.0562044998233922E-3</v>
      </c>
      <c r="O2456" t="str">
        <f t="shared" si="232"/>
        <v>RB-77226.8</v>
      </c>
      <c r="P2456" t="str">
        <f t="shared" si="233"/>
        <v/>
      </c>
    </row>
    <row r="2457" spans="1:16" x14ac:dyDescent="0.25">
      <c r="A2457">
        <v>37</v>
      </c>
      <c r="B2457">
        <v>41</v>
      </c>
      <c r="C2457" t="s">
        <v>687</v>
      </c>
      <c r="D2457">
        <v>0</v>
      </c>
      <c r="E2457">
        <v>17.66</v>
      </c>
      <c r="F2457" t="s">
        <v>43</v>
      </c>
      <c r="G2457">
        <v>0.04</v>
      </c>
      <c r="H2457" t="s">
        <v>36</v>
      </c>
      <c r="I2457">
        <v>100</v>
      </c>
      <c r="K2457">
        <f t="shared" si="228"/>
        <v>78</v>
      </c>
      <c r="L2457" t="str">
        <f t="shared" si="229"/>
        <v>RB-78</v>
      </c>
      <c r="M2457">
        <f t="shared" si="230"/>
        <v>1059.5999999999999</v>
      </c>
      <c r="N2457">
        <f t="shared" si="231"/>
        <v>6.5415928705166604E-4</v>
      </c>
      <c r="O2457" t="str">
        <f t="shared" si="232"/>
        <v>RB-781059.6</v>
      </c>
      <c r="P2457" t="str">
        <f t="shared" si="233"/>
        <v/>
      </c>
    </row>
    <row r="2458" spans="1:16" x14ac:dyDescent="0.25">
      <c r="A2458">
        <v>37</v>
      </c>
      <c r="B2458">
        <v>41</v>
      </c>
      <c r="C2458" t="s">
        <v>687</v>
      </c>
      <c r="D2458">
        <v>0.11119</v>
      </c>
      <c r="E2458">
        <v>5.75</v>
      </c>
      <c r="F2458" t="s">
        <v>43</v>
      </c>
      <c r="G2458">
        <v>0.03</v>
      </c>
      <c r="H2458" t="s">
        <v>77</v>
      </c>
      <c r="I2458">
        <v>9</v>
      </c>
      <c r="J2458">
        <v>2</v>
      </c>
      <c r="K2458">
        <f t="shared" si="228"/>
        <v>78</v>
      </c>
      <c r="L2458" t="str">
        <f t="shared" si="229"/>
        <v>RB-78M</v>
      </c>
      <c r="M2458">
        <f t="shared" si="230"/>
        <v>345</v>
      </c>
      <c r="N2458">
        <f t="shared" si="231"/>
        <v>2.0091222624925948E-3</v>
      </c>
      <c r="O2458" t="str">
        <f t="shared" si="232"/>
        <v>RB-78M345</v>
      </c>
      <c r="P2458" t="str">
        <f t="shared" si="233"/>
        <v/>
      </c>
    </row>
    <row r="2459" spans="1:16" x14ac:dyDescent="0.25">
      <c r="A2459">
        <v>37</v>
      </c>
      <c r="B2459">
        <v>42</v>
      </c>
      <c r="C2459" t="s">
        <v>688</v>
      </c>
      <c r="D2459">
        <v>0</v>
      </c>
      <c r="E2459">
        <v>22.8</v>
      </c>
      <c r="F2459" t="s">
        <v>43</v>
      </c>
      <c r="G2459">
        <v>0.3</v>
      </c>
      <c r="H2459" t="s">
        <v>36</v>
      </c>
      <c r="I2459">
        <v>100</v>
      </c>
      <c r="K2459">
        <f t="shared" si="228"/>
        <v>79</v>
      </c>
      <c r="L2459" t="str">
        <f t="shared" si="229"/>
        <v>RB-79</v>
      </c>
      <c r="M2459">
        <f t="shared" si="230"/>
        <v>1368</v>
      </c>
      <c r="N2459">
        <f t="shared" si="231"/>
        <v>5.0668653549703604E-4</v>
      </c>
      <c r="O2459" t="str">
        <f t="shared" si="232"/>
        <v>RB-791368</v>
      </c>
      <c r="P2459" t="str">
        <f t="shared" si="233"/>
        <v/>
      </c>
    </row>
    <row r="2460" spans="1:16" x14ac:dyDescent="0.25">
      <c r="A2460">
        <v>37</v>
      </c>
      <c r="B2460">
        <v>43</v>
      </c>
      <c r="C2460" t="s">
        <v>689</v>
      </c>
      <c r="D2460">
        <v>0</v>
      </c>
      <c r="E2460">
        <v>33.4</v>
      </c>
      <c r="F2460" t="s">
        <v>11</v>
      </c>
      <c r="G2460">
        <v>0.7</v>
      </c>
      <c r="H2460" t="s">
        <v>36</v>
      </c>
      <c r="I2460">
        <v>100</v>
      </c>
      <c r="K2460">
        <f t="shared" si="228"/>
        <v>80</v>
      </c>
      <c r="L2460" t="str">
        <f t="shared" si="229"/>
        <v>RB-80</v>
      </c>
      <c r="M2460">
        <f t="shared" si="230"/>
        <v>33.4</v>
      </c>
      <c r="N2460">
        <f t="shared" si="231"/>
        <v>2.0752909597603154E-2</v>
      </c>
      <c r="O2460" t="str">
        <f t="shared" si="232"/>
        <v>RB-8033.4</v>
      </c>
      <c r="P2460" t="str">
        <f t="shared" si="233"/>
        <v/>
      </c>
    </row>
    <row r="2461" spans="1:16" x14ac:dyDescent="0.25">
      <c r="A2461">
        <v>37</v>
      </c>
      <c r="B2461">
        <v>44</v>
      </c>
      <c r="C2461" t="s">
        <v>681</v>
      </c>
      <c r="D2461">
        <v>0</v>
      </c>
      <c r="E2461">
        <v>4.5709999999999997</v>
      </c>
      <c r="F2461" t="s">
        <v>109</v>
      </c>
      <c r="G2461">
        <v>3.0000000000000001E-3</v>
      </c>
      <c r="H2461" t="s">
        <v>36</v>
      </c>
      <c r="I2461">
        <v>100</v>
      </c>
      <c r="K2461">
        <f t="shared" si="228"/>
        <v>81</v>
      </c>
      <c r="L2461" t="str">
        <f t="shared" si="229"/>
        <v>RB-81</v>
      </c>
      <c r="M2461">
        <f t="shared" si="230"/>
        <v>16455.599999999999</v>
      </c>
      <c r="N2461">
        <f t="shared" si="231"/>
        <v>4.2122267225743535E-5</v>
      </c>
      <c r="O2461" t="str">
        <f t="shared" si="232"/>
        <v>RB-8116455.6</v>
      </c>
      <c r="P2461" t="str">
        <f t="shared" si="233"/>
        <v/>
      </c>
    </row>
    <row r="2462" spans="1:16" x14ac:dyDescent="0.25">
      <c r="A2462">
        <v>37</v>
      </c>
      <c r="B2462">
        <v>44</v>
      </c>
      <c r="C2462" t="s">
        <v>681</v>
      </c>
      <c r="D2462">
        <v>8.6309999999999998E-2</v>
      </c>
      <c r="E2462">
        <v>30.41</v>
      </c>
      <c r="F2462" t="s">
        <v>43</v>
      </c>
      <c r="G2462">
        <v>0.19</v>
      </c>
      <c r="H2462" t="s">
        <v>77</v>
      </c>
      <c r="I2462">
        <v>97.6</v>
      </c>
      <c r="J2462">
        <v>0.6</v>
      </c>
      <c r="K2462">
        <f t="shared" si="228"/>
        <v>81</v>
      </c>
      <c r="L2462" t="str">
        <f t="shared" si="229"/>
        <v>RB-81M</v>
      </c>
      <c r="M2462">
        <f t="shared" si="230"/>
        <v>1824.6</v>
      </c>
      <c r="N2462">
        <f t="shared" si="231"/>
        <v>3.7988993782743909E-4</v>
      </c>
      <c r="O2462" t="str">
        <f t="shared" si="232"/>
        <v>RB-81M1824.6</v>
      </c>
      <c r="P2462" t="str">
        <f t="shared" si="233"/>
        <v/>
      </c>
    </row>
    <row r="2463" spans="1:16" x14ac:dyDescent="0.25">
      <c r="A2463">
        <v>37</v>
      </c>
      <c r="B2463">
        <v>45</v>
      </c>
      <c r="C2463" t="s">
        <v>682</v>
      </c>
      <c r="D2463">
        <v>0</v>
      </c>
      <c r="E2463">
        <v>1.2577</v>
      </c>
      <c r="F2463" t="s">
        <v>43</v>
      </c>
      <c r="G2463">
        <v>8.9999999999999998E-4</v>
      </c>
      <c r="H2463" t="s">
        <v>36</v>
      </c>
      <c r="I2463">
        <v>100</v>
      </c>
      <c r="K2463">
        <f t="shared" si="228"/>
        <v>82</v>
      </c>
      <c r="L2463" t="str">
        <f t="shared" si="229"/>
        <v>RB-82</v>
      </c>
      <c r="M2463">
        <f t="shared" si="230"/>
        <v>75.462000000000003</v>
      </c>
      <c r="N2463">
        <f t="shared" si="231"/>
        <v>9.1853804638088749E-3</v>
      </c>
      <c r="O2463" t="str">
        <f t="shared" si="232"/>
        <v>RB-8275.462</v>
      </c>
      <c r="P2463" t="str">
        <f t="shared" si="233"/>
        <v/>
      </c>
    </row>
    <row r="2464" spans="1:16" x14ac:dyDescent="0.25">
      <c r="A2464">
        <v>37</v>
      </c>
      <c r="B2464">
        <v>45</v>
      </c>
      <c r="C2464" t="s">
        <v>682</v>
      </c>
      <c r="D2464">
        <v>6.9000000000000006E-2</v>
      </c>
      <c r="E2464">
        <v>6.4720000000000004</v>
      </c>
      <c r="F2464" t="s">
        <v>109</v>
      </c>
      <c r="G2464">
        <v>6.0000000000000001E-3</v>
      </c>
      <c r="H2464" t="s">
        <v>77</v>
      </c>
      <c r="I2464">
        <v>0.33</v>
      </c>
      <c r="K2464">
        <f t="shared" si="228"/>
        <v>82</v>
      </c>
      <c r="L2464" t="str">
        <f t="shared" si="229"/>
        <v>RB-82M</v>
      </c>
      <c r="M2464">
        <f t="shared" si="230"/>
        <v>23299.200000000001</v>
      </c>
      <c r="N2464">
        <f t="shared" si="231"/>
        <v>2.9749827485919913E-5</v>
      </c>
      <c r="O2464" t="str">
        <f t="shared" si="232"/>
        <v>RB-82M23299.2</v>
      </c>
      <c r="P2464" t="str">
        <f t="shared" si="233"/>
        <v/>
      </c>
    </row>
    <row r="2465" spans="1:16" x14ac:dyDescent="0.25">
      <c r="A2465">
        <v>37</v>
      </c>
      <c r="B2465">
        <v>46</v>
      </c>
      <c r="C2465" t="s">
        <v>683</v>
      </c>
      <c r="D2465">
        <v>0</v>
      </c>
      <c r="E2465">
        <v>86.2</v>
      </c>
      <c r="F2465" t="s">
        <v>25</v>
      </c>
      <c r="G2465">
        <v>0.1</v>
      </c>
      <c r="H2465" t="s">
        <v>26</v>
      </c>
      <c r="I2465">
        <v>100</v>
      </c>
      <c r="K2465">
        <f t="shared" si="228"/>
        <v>83</v>
      </c>
      <c r="L2465" t="str">
        <f t="shared" si="229"/>
        <v>RB-83</v>
      </c>
      <c r="M2465">
        <f t="shared" si="230"/>
        <v>7447680</v>
      </c>
      <c r="N2465">
        <f t="shared" si="231"/>
        <v>9.3068872529424639E-8</v>
      </c>
      <c r="O2465" t="str">
        <f t="shared" si="232"/>
        <v>RB-837447680</v>
      </c>
      <c r="P2465" t="str">
        <f t="shared" si="233"/>
        <v/>
      </c>
    </row>
    <row r="2466" spans="1:16" x14ac:dyDescent="0.25">
      <c r="A2466">
        <v>37</v>
      </c>
      <c r="B2466">
        <v>47</v>
      </c>
      <c r="C2466" t="s">
        <v>684</v>
      </c>
      <c r="D2466">
        <v>0</v>
      </c>
      <c r="E2466">
        <v>32.82</v>
      </c>
      <c r="F2466" t="s">
        <v>25</v>
      </c>
      <c r="G2466">
        <v>7.0000000000000007E-2</v>
      </c>
      <c r="H2466" t="s">
        <v>36</v>
      </c>
      <c r="I2466">
        <v>96.1</v>
      </c>
      <c r="J2466">
        <v>2</v>
      </c>
      <c r="K2466">
        <f t="shared" si="228"/>
        <v>84</v>
      </c>
      <c r="L2466" t="str">
        <f t="shared" si="229"/>
        <v>RB-84</v>
      </c>
      <c r="M2466">
        <f t="shared" si="230"/>
        <v>2835648</v>
      </c>
      <c r="N2466">
        <f t="shared" si="231"/>
        <v>2.4444048787435723E-7</v>
      </c>
      <c r="O2466" t="str">
        <f t="shared" si="232"/>
        <v>RB-842835648</v>
      </c>
      <c r="P2466" t="str">
        <f t="shared" si="233"/>
        <v/>
      </c>
    </row>
    <row r="2467" spans="1:16" x14ac:dyDescent="0.25">
      <c r="A2467">
        <v>37</v>
      </c>
      <c r="B2467">
        <v>47</v>
      </c>
      <c r="C2467" t="s">
        <v>684</v>
      </c>
      <c r="D2467">
        <v>0.46361599999999997</v>
      </c>
      <c r="E2467">
        <v>20.260000000000002</v>
      </c>
      <c r="F2467" t="s">
        <v>43</v>
      </c>
      <c r="G2467">
        <v>0.08</v>
      </c>
      <c r="H2467" t="s">
        <v>77</v>
      </c>
      <c r="I2467">
        <v>100</v>
      </c>
      <c r="K2467">
        <f t="shared" si="228"/>
        <v>84</v>
      </c>
      <c r="L2467" t="str">
        <f t="shared" si="229"/>
        <v>RB-84M</v>
      </c>
      <c r="M2467">
        <f t="shared" si="230"/>
        <v>1215.6000000000001</v>
      </c>
      <c r="N2467">
        <f t="shared" si="231"/>
        <v>5.7020992148728634E-4</v>
      </c>
      <c r="O2467" t="str">
        <f t="shared" si="232"/>
        <v>RB-84M1215.6</v>
      </c>
      <c r="P2467" t="str">
        <f t="shared" si="233"/>
        <v/>
      </c>
    </row>
    <row r="2468" spans="1:16" x14ac:dyDescent="0.25">
      <c r="A2468">
        <v>37</v>
      </c>
      <c r="B2468">
        <v>49</v>
      </c>
      <c r="C2468" t="s">
        <v>685</v>
      </c>
      <c r="D2468">
        <v>0</v>
      </c>
      <c r="E2468">
        <v>18.670999999999999</v>
      </c>
      <c r="F2468" t="s">
        <v>25</v>
      </c>
      <c r="G2468">
        <v>0.01</v>
      </c>
      <c r="H2468" t="s">
        <v>12</v>
      </c>
      <c r="I2468">
        <v>99.994799999999998</v>
      </c>
      <c r="J2468">
        <v>5.0000000000000001E-4</v>
      </c>
      <c r="K2468">
        <f t="shared" si="228"/>
        <v>86</v>
      </c>
      <c r="L2468" t="str">
        <f t="shared" si="229"/>
        <v>RB-86</v>
      </c>
      <c r="M2468">
        <f t="shared" si="230"/>
        <v>1613174.4</v>
      </c>
      <c r="N2468">
        <f t="shared" si="231"/>
        <v>4.2967901087442581E-7</v>
      </c>
      <c r="O2468" t="str">
        <f t="shared" si="232"/>
        <v>RB-861613174.4</v>
      </c>
      <c r="P2468" t="str">
        <f t="shared" si="233"/>
        <v/>
      </c>
    </row>
    <row r="2469" spans="1:16" x14ac:dyDescent="0.25">
      <c r="A2469">
        <v>37</v>
      </c>
      <c r="B2469">
        <v>49</v>
      </c>
      <c r="C2469" t="s">
        <v>685</v>
      </c>
      <c r="D2469">
        <v>0.55604999999999905</v>
      </c>
      <c r="E2469">
        <v>1.0169999999999999</v>
      </c>
      <c r="F2469" t="s">
        <v>43</v>
      </c>
      <c r="G2469">
        <v>3.0000000000000001E-3</v>
      </c>
      <c r="H2469" t="s">
        <v>77</v>
      </c>
      <c r="I2469">
        <v>99.7</v>
      </c>
      <c r="K2469">
        <f t="shared" si="228"/>
        <v>86</v>
      </c>
      <c r="L2469" t="str">
        <f t="shared" si="229"/>
        <v>RB-86M</v>
      </c>
      <c r="M2469">
        <f t="shared" si="230"/>
        <v>61.019999999999996</v>
      </c>
      <c r="N2469">
        <f t="shared" si="231"/>
        <v>1.1359344158635617E-2</v>
      </c>
      <c r="O2469" t="str">
        <f t="shared" si="232"/>
        <v>RB-86M61.02</v>
      </c>
      <c r="P2469" t="str">
        <f t="shared" si="233"/>
        <v/>
      </c>
    </row>
    <row r="2470" spans="1:16" x14ac:dyDescent="0.25">
      <c r="A2470">
        <v>37</v>
      </c>
      <c r="B2470">
        <v>50</v>
      </c>
      <c r="C2470" t="s">
        <v>676</v>
      </c>
      <c r="D2470">
        <v>0</v>
      </c>
      <c r="E2470" s="1">
        <v>49700000000</v>
      </c>
      <c r="F2470" t="s">
        <v>14</v>
      </c>
      <c r="G2470" s="1">
        <v>320000000</v>
      </c>
      <c r="H2470" t="s">
        <v>12</v>
      </c>
      <c r="I2470">
        <v>100</v>
      </c>
      <c r="K2470">
        <f t="shared" si="228"/>
        <v>87</v>
      </c>
      <c r="L2470" t="str">
        <f t="shared" si="229"/>
        <v>RB-87</v>
      </c>
      <c r="M2470">
        <f t="shared" si="230"/>
        <v>1.56841272E+18</v>
      </c>
      <c r="N2470">
        <f t="shared" si="231"/>
        <v>4.419418254653949E-19</v>
      </c>
      <c r="O2470" t="str">
        <f t="shared" si="232"/>
        <v>RB-871568412720000000000</v>
      </c>
      <c r="P2470" t="str">
        <f t="shared" si="233"/>
        <v/>
      </c>
    </row>
    <row r="2471" spans="1:16" x14ac:dyDescent="0.25">
      <c r="A2471">
        <v>37</v>
      </c>
      <c r="B2471">
        <v>51</v>
      </c>
      <c r="C2471" t="s">
        <v>677</v>
      </c>
      <c r="D2471">
        <v>0</v>
      </c>
      <c r="E2471">
        <v>17.774999999999999</v>
      </c>
      <c r="F2471" t="s">
        <v>43</v>
      </c>
      <c r="G2471">
        <v>1.7000000000000001E-2</v>
      </c>
      <c r="H2471" t="s">
        <v>12</v>
      </c>
      <c r="I2471">
        <v>100</v>
      </c>
      <c r="K2471">
        <f t="shared" si="228"/>
        <v>88</v>
      </c>
      <c r="L2471" t="str">
        <f t="shared" si="229"/>
        <v>RB-88</v>
      </c>
      <c r="M2471">
        <f t="shared" si="230"/>
        <v>1066.5</v>
      </c>
      <c r="N2471">
        <f t="shared" si="231"/>
        <v>6.4992703287383529E-4</v>
      </c>
      <c r="O2471" t="str">
        <f t="shared" si="232"/>
        <v>RB-881066.5</v>
      </c>
      <c r="P2471" t="str">
        <f t="shared" si="233"/>
        <v/>
      </c>
    </row>
    <row r="2472" spans="1:16" x14ac:dyDescent="0.25">
      <c r="A2472">
        <v>37</v>
      </c>
      <c r="B2472">
        <v>52</v>
      </c>
      <c r="C2472" t="s">
        <v>678</v>
      </c>
      <c r="D2472">
        <v>0</v>
      </c>
      <c r="E2472">
        <v>15.39</v>
      </c>
      <c r="F2472" t="s">
        <v>43</v>
      </c>
      <c r="G2472">
        <v>0.1</v>
      </c>
      <c r="H2472" t="s">
        <v>12</v>
      </c>
      <c r="I2472">
        <v>100</v>
      </c>
      <c r="K2472">
        <f t="shared" si="228"/>
        <v>89</v>
      </c>
      <c r="L2472" t="str">
        <f t="shared" si="229"/>
        <v>RB-89</v>
      </c>
      <c r="M2472">
        <f t="shared" si="230"/>
        <v>923.40000000000009</v>
      </c>
      <c r="N2472">
        <f t="shared" si="231"/>
        <v>7.5064671925486812E-4</v>
      </c>
      <c r="O2472" t="str">
        <f t="shared" si="232"/>
        <v>RB-89923.4</v>
      </c>
      <c r="P2472" t="str">
        <f t="shared" si="233"/>
        <v/>
      </c>
    </row>
    <row r="2473" spans="1:16" x14ac:dyDescent="0.25">
      <c r="A2473">
        <v>37</v>
      </c>
      <c r="B2473">
        <v>53</v>
      </c>
      <c r="C2473" t="s">
        <v>679</v>
      </c>
      <c r="D2473">
        <v>0</v>
      </c>
      <c r="E2473">
        <v>158</v>
      </c>
      <c r="F2473" t="s">
        <v>11</v>
      </c>
      <c r="G2473">
        <v>4</v>
      </c>
      <c r="H2473" t="s">
        <v>12</v>
      </c>
      <c r="I2473">
        <v>100</v>
      </c>
      <c r="K2473">
        <f t="shared" si="228"/>
        <v>90</v>
      </c>
      <c r="L2473" t="str">
        <f t="shared" si="229"/>
        <v>RB-90</v>
      </c>
      <c r="M2473">
        <f t="shared" si="230"/>
        <v>158</v>
      </c>
      <c r="N2473">
        <f t="shared" si="231"/>
        <v>4.3870074718983876E-3</v>
      </c>
      <c r="O2473" t="str">
        <f t="shared" si="232"/>
        <v>RB-90158</v>
      </c>
      <c r="P2473" t="str">
        <f t="shared" si="233"/>
        <v/>
      </c>
    </row>
    <row r="2474" spans="1:16" x14ac:dyDescent="0.25">
      <c r="A2474">
        <v>37</v>
      </c>
      <c r="B2474">
        <v>53</v>
      </c>
      <c r="C2474" t="s">
        <v>679</v>
      </c>
      <c r="D2474">
        <v>0.1069</v>
      </c>
      <c r="E2474">
        <v>258</v>
      </c>
      <c r="F2474" t="s">
        <v>11</v>
      </c>
      <c r="G2474">
        <v>3</v>
      </c>
      <c r="H2474" t="s">
        <v>77</v>
      </c>
      <c r="I2474">
        <v>2.5</v>
      </c>
      <c r="J2474">
        <v>0.4</v>
      </c>
      <c r="K2474">
        <f t="shared" si="228"/>
        <v>90</v>
      </c>
      <c r="L2474" t="str">
        <f t="shared" si="229"/>
        <v>RB-90M</v>
      </c>
      <c r="M2474">
        <f t="shared" si="230"/>
        <v>258</v>
      </c>
      <c r="N2474">
        <f t="shared" si="231"/>
        <v>2.6866169789145165E-3</v>
      </c>
      <c r="O2474" t="str">
        <f t="shared" si="232"/>
        <v>RB-90M258</v>
      </c>
      <c r="P2474" t="str">
        <f t="shared" si="233"/>
        <v/>
      </c>
    </row>
    <row r="2475" spans="1:16" x14ac:dyDescent="0.25">
      <c r="A2475">
        <v>37</v>
      </c>
      <c r="B2475">
        <v>54</v>
      </c>
      <c r="C2475" t="s">
        <v>680</v>
      </c>
      <c r="D2475">
        <v>0</v>
      </c>
      <c r="E2475">
        <v>58</v>
      </c>
      <c r="F2475" t="s">
        <v>11</v>
      </c>
      <c r="G2475">
        <v>0.2</v>
      </c>
      <c r="H2475" t="s">
        <v>12</v>
      </c>
      <c r="I2475">
        <v>100</v>
      </c>
      <c r="K2475">
        <f t="shared" si="228"/>
        <v>91</v>
      </c>
      <c r="L2475" t="str">
        <f t="shared" si="229"/>
        <v>RB-91</v>
      </c>
      <c r="M2475">
        <f t="shared" si="230"/>
        <v>58</v>
      </c>
      <c r="N2475">
        <f t="shared" si="231"/>
        <v>1.1950813457930091E-2</v>
      </c>
      <c r="O2475" t="str">
        <f t="shared" si="232"/>
        <v>RB-9158</v>
      </c>
      <c r="P2475" t="str">
        <f t="shared" si="233"/>
        <v/>
      </c>
    </row>
    <row r="2476" spans="1:16" x14ac:dyDescent="0.25">
      <c r="A2476">
        <v>37</v>
      </c>
      <c r="B2476">
        <v>55</v>
      </c>
      <c r="C2476" t="s">
        <v>671</v>
      </c>
      <c r="D2476">
        <v>0</v>
      </c>
      <c r="E2476">
        <v>4.4800000000000004</v>
      </c>
      <c r="F2476" t="s">
        <v>11</v>
      </c>
      <c r="G2476">
        <v>0.03</v>
      </c>
      <c r="H2476" t="s">
        <v>12</v>
      </c>
      <c r="I2476">
        <v>100</v>
      </c>
      <c r="K2476">
        <f t="shared" si="228"/>
        <v>92</v>
      </c>
      <c r="L2476" t="str">
        <f t="shared" si="229"/>
        <v>RB-92</v>
      </c>
      <c r="M2476">
        <f t="shared" si="230"/>
        <v>4.4800000000000004</v>
      </c>
      <c r="N2476">
        <f t="shared" si="231"/>
        <v>0.1547203528035592</v>
      </c>
      <c r="O2476" t="str">
        <f t="shared" si="232"/>
        <v>RB-924.48</v>
      </c>
      <c r="P2476" t="str">
        <f t="shared" si="233"/>
        <v/>
      </c>
    </row>
    <row r="2477" spans="1:16" x14ac:dyDescent="0.25">
      <c r="A2477">
        <v>37</v>
      </c>
      <c r="B2477">
        <v>56</v>
      </c>
      <c r="C2477" t="s">
        <v>672</v>
      </c>
      <c r="D2477">
        <v>0</v>
      </c>
      <c r="E2477">
        <v>5.85</v>
      </c>
      <c r="F2477" t="s">
        <v>11</v>
      </c>
      <c r="G2477">
        <v>0.02</v>
      </c>
      <c r="H2477" t="s">
        <v>12</v>
      </c>
      <c r="I2477">
        <v>100</v>
      </c>
      <c r="K2477">
        <f t="shared" si="228"/>
        <v>93</v>
      </c>
      <c r="L2477" t="str">
        <f t="shared" si="229"/>
        <v>RB-93</v>
      </c>
      <c r="M2477">
        <f t="shared" si="230"/>
        <v>5.85</v>
      </c>
      <c r="N2477">
        <f t="shared" si="231"/>
        <v>0.11848669753161459</v>
      </c>
      <c r="O2477" t="str">
        <f t="shared" si="232"/>
        <v>RB-935.85</v>
      </c>
      <c r="P2477" t="str">
        <f t="shared" si="233"/>
        <v/>
      </c>
    </row>
    <row r="2478" spans="1:16" x14ac:dyDescent="0.25">
      <c r="A2478">
        <v>37</v>
      </c>
      <c r="B2478">
        <v>57</v>
      </c>
      <c r="C2478" t="s">
        <v>673</v>
      </c>
      <c r="D2478">
        <v>0</v>
      </c>
      <c r="E2478">
        <v>2.7040000000000002</v>
      </c>
      <c r="F2478" t="s">
        <v>11</v>
      </c>
      <c r="G2478">
        <v>5.0000000000000001E-3</v>
      </c>
      <c r="H2478" t="s">
        <v>12</v>
      </c>
      <c r="I2478">
        <v>100</v>
      </c>
      <c r="K2478">
        <f t="shared" si="228"/>
        <v>94</v>
      </c>
      <c r="L2478" t="str">
        <f t="shared" si="229"/>
        <v>RB-94</v>
      </c>
      <c r="M2478">
        <f t="shared" si="230"/>
        <v>2.7040000000000002</v>
      </c>
      <c r="N2478">
        <f t="shared" si="231"/>
        <v>0.25634141292897383</v>
      </c>
      <c r="O2478" t="str">
        <f t="shared" si="232"/>
        <v>RB-942.704</v>
      </c>
      <c r="P2478" t="str">
        <f t="shared" si="233"/>
        <v/>
      </c>
    </row>
    <row r="2479" spans="1:16" x14ac:dyDescent="0.25">
      <c r="A2479">
        <v>37</v>
      </c>
      <c r="B2479">
        <v>58</v>
      </c>
      <c r="C2479" t="s">
        <v>674</v>
      </c>
      <c r="D2479">
        <v>0</v>
      </c>
      <c r="E2479">
        <v>379.9</v>
      </c>
      <c r="F2479" t="s">
        <v>17</v>
      </c>
      <c r="G2479">
        <v>1.6</v>
      </c>
      <c r="H2479" t="s">
        <v>12</v>
      </c>
      <c r="I2479">
        <v>100</v>
      </c>
      <c r="K2479">
        <f t="shared" si="228"/>
        <v>95</v>
      </c>
      <c r="L2479" t="str">
        <f t="shared" si="229"/>
        <v>RB-95</v>
      </c>
      <c r="M2479">
        <f t="shared" si="230"/>
        <v>0.37989999999999996</v>
      </c>
      <c r="N2479">
        <f t="shared" si="231"/>
        <v>1.8245516729664264</v>
      </c>
      <c r="O2479" t="str">
        <f t="shared" si="232"/>
        <v>RB-950.3799</v>
      </c>
      <c r="P2479" t="str">
        <f t="shared" si="233"/>
        <v/>
      </c>
    </row>
    <row r="2480" spans="1:16" x14ac:dyDescent="0.25">
      <c r="A2480">
        <v>37</v>
      </c>
      <c r="B2480">
        <v>59</v>
      </c>
      <c r="C2480" t="s">
        <v>675</v>
      </c>
      <c r="D2480">
        <v>0</v>
      </c>
      <c r="E2480">
        <v>201.6</v>
      </c>
      <c r="F2480" t="s">
        <v>17</v>
      </c>
      <c r="G2480">
        <v>1</v>
      </c>
      <c r="H2480" t="s">
        <v>12</v>
      </c>
      <c r="I2480">
        <v>100</v>
      </c>
      <c r="K2480">
        <f t="shared" si="228"/>
        <v>96</v>
      </c>
      <c r="L2480" t="str">
        <f t="shared" si="229"/>
        <v>RB-96</v>
      </c>
      <c r="M2480">
        <f t="shared" si="230"/>
        <v>0.2016</v>
      </c>
      <c r="N2480">
        <f t="shared" si="231"/>
        <v>3.438230062301316</v>
      </c>
      <c r="O2480" t="str">
        <f t="shared" si="232"/>
        <v>RB-960.2016</v>
      </c>
      <c r="P2480" t="str">
        <f t="shared" si="233"/>
        <v/>
      </c>
    </row>
    <row r="2481" spans="1:16" x14ac:dyDescent="0.25">
      <c r="A2481">
        <v>37</v>
      </c>
      <c r="B2481">
        <v>60</v>
      </c>
      <c r="C2481" t="s">
        <v>695</v>
      </c>
      <c r="D2481">
        <v>0</v>
      </c>
      <c r="E2481">
        <v>169.1</v>
      </c>
      <c r="F2481" t="s">
        <v>17</v>
      </c>
      <c r="G2481">
        <v>0.6</v>
      </c>
      <c r="H2481" t="s">
        <v>12</v>
      </c>
      <c r="I2481">
        <v>100</v>
      </c>
      <c r="K2481">
        <f t="shared" si="228"/>
        <v>97</v>
      </c>
      <c r="L2481" t="str">
        <f t="shared" si="229"/>
        <v>RB-97</v>
      </c>
      <c r="M2481">
        <f t="shared" si="230"/>
        <v>0.1691</v>
      </c>
      <c r="N2481">
        <f t="shared" si="231"/>
        <v>4.0990371410996174</v>
      </c>
      <c r="O2481" t="str">
        <f t="shared" si="232"/>
        <v>RB-970.1691</v>
      </c>
      <c r="P2481" t="str">
        <f t="shared" si="233"/>
        <v/>
      </c>
    </row>
    <row r="2482" spans="1:16" x14ac:dyDescent="0.25">
      <c r="A2482">
        <v>37</v>
      </c>
      <c r="B2482">
        <v>61</v>
      </c>
      <c r="C2482" t="s">
        <v>696</v>
      </c>
      <c r="D2482">
        <v>0</v>
      </c>
      <c r="E2482">
        <v>115</v>
      </c>
      <c r="F2482" t="s">
        <v>17</v>
      </c>
      <c r="G2482">
        <v>6</v>
      </c>
      <c r="H2482" t="s">
        <v>12</v>
      </c>
      <c r="I2482">
        <v>100</v>
      </c>
      <c r="K2482">
        <f t="shared" si="228"/>
        <v>98</v>
      </c>
      <c r="L2482" t="str">
        <f t="shared" si="229"/>
        <v>RB-98</v>
      </c>
      <c r="M2482">
        <f t="shared" si="230"/>
        <v>0.115</v>
      </c>
      <c r="N2482">
        <f t="shared" si="231"/>
        <v>6.027366787477785</v>
      </c>
      <c r="O2482" t="str">
        <f t="shared" si="232"/>
        <v>RB-980.115</v>
      </c>
      <c r="P2482" t="str">
        <f t="shared" si="233"/>
        <v/>
      </c>
    </row>
    <row r="2483" spans="1:16" x14ac:dyDescent="0.25">
      <c r="A2483">
        <v>37</v>
      </c>
      <c r="B2483">
        <v>61</v>
      </c>
      <c r="C2483" t="s">
        <v>696</v>
      </c>
      <c r="D2483">
        <v>7.0000000000000007E-2</v>
      </c>
      <c r="E2483">
        <v>96</v>
      </c>
      <c r="F2483" t="s">
        <v>17</v>
      </c>
      <c r="G2483">
        <v>3</v>
      </c>
      <c r="H2483" t="s">
        <v>77</v>
      </c>
      <c r="K2483">
        <f t="shared" si="228"/>
        <v>98</v>
      </c>
      <c r="L2483" t="str">
        <f t="shared" si="229"/>
        <v>RB-98M</v>
      </c>
      <c r="M2483">
        <f t="shared" si="230"/>
        <v>9.6000000000000002E-2</v>
      </c>
      <c r="N2483">
        <f t="shared" si="231"/>
        <v>7.2202831308327635</v>
      </c>
      <c r="O2483" t="str">
        <f t="shared" si="232"/>
        <v>RB-98M0.096</v>
      </c>
      <c r="P2483" t="str">
        <f t="shared" si="233"/>
        <v/>
      </c>
    </row>
    <row r="2484" spans="1:16" x14ac:dyDescent="0.25">
      <c r="A2484">
        <v>37</v>
      </c>
      <c r="B2484">
        <v>62</v>
      </c>
      <c r="C2484" t="s">
        <v>697</v>
      </c>
      <c r="D2484">
        <v>0</v>
      </c>
      <c r="E2484">
        <v>53.8</v>
      </c>
      <c r="F2484" t="s">
        <v>17</v>
      </c>
      <c r="G2484">
        <v>2.7</v>
      </c>
      <c r="H2484" t="s">
        <v>12</v>
      </c>
      <c r="I2484">
        <v>100</v>
      </c>
      <c r="K2484">
        <f t="shared" si="228"/>
        <v>99</v>
      </c>
      <c r="L2484" t="str">
        <f t="shared" si="229"/>
        <v>RB-99</v>
      </c>
      <c r="M2484">
        <f t="shared" si="230"/>
        <v>5.3800000000000001E-2</v>
      </c>
      <c r="N2484">
        <f t="shared" si="231"/>
        <v>12.883776590333555</v>
      </c>
      <c r="O2484" t="str">
        <f t="shared" si="232"/>
        <v>RB-990.0538</v>
      </c>
      <c r="P2484" t="str">
        <f t="shared" si="233"/>
        <v/>
      </c>
    </row>
    <row r="2485" spans="1:16" x14ac:dyDescent="0.25">
      <c r="A2485">
        <v>75</v>
      </c>
      <c r="B2485">
        <v>84</v>
      </c>
      <c r="C2485" t="s">
        <v>1995</v>
      </c>
      <c r="D2485" t="s">
        <v>70</v>
      </c>
      <c r="E2485">
        <v>20</v>
      </c>
      <c r="F2485" t="s">
        <v>1188</v>
      </c>
      <c r="G2485">
        <v>4</v>
      </c>
      <c r="H2485" t="s">
        <v>19</v>
      </c>
      <c r="I2485">
        <v>92.5</v>
      </c>
      <c r="J2485">
        <v>3.5</v>
      </c>
      <c r="K2485">
        <f t="shared" si="228"/>
        <v>159</v>
      </c>
      <c r="L2485" t="str">
        <f t="shared" si="229"/>
        <v>RE-159</v>
      </c>
      <c r="M2485">
        <f t="shared" si="230"/>
        <v>1.9999999999999998E-5</v>
      </c>
      <c r="N2485">
        <f t="shared" si="231"/>
        <v>34657.35902799727</v>
      </c>
      <c r="O2485" t="str">
        <f t="shared" si="232"/>
        <v>RE-1590.00002</v>
      </c>
      <c r="P2485" t="str">
        <f t="shared" si="233"/>
        <v/>
      </c>
    </row>
    <row r="2486" spans="1:16" x14ac:dyDescent="0.25">
      <c r="A2486">
        <v>75</v>
      </c>
      <c r="B2486">
        <v>85</v>
      </c>
      <c r="C2486" t="s">
        <v>1994</v>
      </c>
      <c r="D2486">
        <v>0</v>
      </c>
      <c r="E2486">
        <v>0.61199999999999999</v>
      </c>
      <c r="F2486" t="s">
        <v>17</v>
      </c>
      <c r="G2486">
        <v>7.0000000000000001E-3</v>
      </c>
      <c r="H2486" t="s">
        <v>19</v>
      </c>
      <c r="I2486">
        <v>89</v>
      </c>
      <c r="J2486">
        <v>1</v>
      </c>
      <c r="K2486">
        <f t="shared" si="228"/>
        <v>160</v>
      </c>
      <c r="L2486" t="str">
        <f t="shared" si="229"/>
        <v>RE-160</v>
      </c>
      <c r="M2486">
        <f t="shared" si="230"/>
        <v>6.1200000000000002E-4</v>
      </c>
      <c r="N2486">
        <f t="shared" si="231"/>
        <v>1132.5934322874923</v>
      </c>
      <c r="O2486" t="str">
        <f t="shared" si="232"/>
        <v>RE-1600.000612</v>
      </c>
      <c r="P2486" t="str">
        <f t="shared" si="233"/>
        <v/>
      </c>
    </row>
    <row r="2487" spans="1:16" x14ac:dyDescent="0.25">
      <c r="A2487">
        <v>75</v>
      </c>
      <c r="B2487">
        <v>86</v>
      </c>
      <c r="C2487" t="s">
        <v>1993</v>
      </c>
      <c r="D2487">
        <v>0</v>
      </c>
      <c r="E2487">
        <v>0.44</v>
      </c>
      <c r="F2487" t="s">
        <v>17</v>
      </c>
      <c r="G2487">
        <v>0.01</v>
      </c>
      <c r="H2487" t="s">
        <v>19</v>
      </c>
      <c r="I2487">
        <v>99.3</v>
      </c>
      <c r="J2487">
        <v>0.7</v>
      </c>
      <c r="K2487">
        <f t="shared" si="228"/>
        <v>161</v>
      </c>
      <c r="L2487" t="str">
        <f t="shared" si="229"/>
        <v>RE-161</v>
      </c>
      <c r="M2487">
        <f t="shared" si="230"/>
        <v>4.4000000000000002E-4</v>
      </c>
      <c r="N2487">
        <f t="shared" si="231"/>
        <v>1575.3345012726029</v>
      </c>
      <c r="O2487" t="str">
        <f t="shared" si="232"/>
        <v>RE-1610.00044</v>
      </c>
      <c r="P2487" t="str">
        <f t="shared" si="233"/>
        <v/>
      </c>
    </row>
    <row r="2488" spans="1:16" x14ac:dyDescent="0.25">
      <c r="A2488">
        <v>75</v>
      </c>
      <c r="B2488">
        <v>86</v>
      </c>
      <c r="C2488" t="s">
        <v>1993</v>
      </c>
      <c r="D2488">
        <v>0.12379999999999999</v>
      </c>
      <c r="E2488">
        <v>14.7</v>
      </c>
      <c r="F2488" t="s">
        <v>17</v>
      </c>
      <c r="G2488">
        <v>0.3</v>
      </c>
      <c r="H2488" t="s">
        <v>27</v>
      </c>
      <c r="I2488">
        <v>93</v>
      </c>
      <c r="J2488">
        <v>0.3</v>
      </c>
      <c r="K2488">
        <f t="shared" si="228"/>
        <v>161</v>
      </c>
      <c r="L2488" t="str">
        <f t="shared" si="229"/>
        <v>RE-161</v>
      </c>
      <c r="M2488">
        <f t="shared" si="230"/>
        <v>1.47E-2</v>
      </c>
      <c r="N2488">
        <f t="shared" si="231"/>
        <v>47.152869425846617</v>
      </c>
      <c r="O2488" t="str">
        <f t="shared" si="232"/>
        <v>RE-1610.0147</v>
      </c>
      <c r="P2488" t="str">
        <f t="shared" si="233"/>
        <v/>
      </c>
    </row>
    <row r="2489" spans="1:16" x14ac:dyDescent="0.25">
      <c r="A2489">
        <v>75</v>
      </c>
      <c r="B2489">
        <v>87</v>
      </c>
      <c r="C2489" t="s">
        <v>1992</v>
      </c>
      <c r="D2489">
        <v>0</v>
      </c>
      <c r="E2489">
        <v>107</v>
      </c>
      <c r="F2489" t="s">
        <v>17</v>
      </c>
      <c r="G2489">
        <v>13</v>
      </c>
      <c r="H2489" t="s">
        <v>27</v>
      </c>
      <c r="I2489">
        <v>94</v>
      </c>
      <c r="J2489">
        <v>6</v>
      </c>
      <c r="K2489">
        <f t="shared" si="228"/>
        <v>162</v>
      </c>
      <c r="L2489" t="str">
        <f t="shared" si="229"/>
        <v>RE-162</v>
      </c>
      <c r="M2489">
        <f t="shared" si="230"/>
        <v>0.107</v>
      </c>
      <c r="N2489">
        <f t="shared" si="231"/>
        <v>6.4780110332705165</v>
      </c>
      <c r="O2489" t="str">
        <f t="shared" si="232"/>
        <v>RE-1620.107</v>
      </c>
      <c r="P2489" t="str">
        <f t="shared" si="233"/>
        <v/>
      </c>
    </row>
    <row r="2490" spans="1:16" x14ac:dyDescent="0.25">
      <c r="A2490">
        <v>75</v>
      </c>
      <c r="B2490">
        <v>87</v>
      </c>
      <c r="C2490" t="s">
        <v>1992</v>
      </c>
      <c r="D2490">
        <v>0.17299999999999999</v>
      </c>
      <c r="E2490">
        <v>76</v>
      </c>
      <c r="F2490" t="s">
        <v>17</v>
      </c>
      <c r="G2490">
        <v>10</v>
      </c>
      <c r="H2490" t="s">
        <v>27</v>
      </c>
      <c r="I2490">
        <v>91</v>
      </c>
      <c r="J2490">
        <v>5</v>
      </c>
      <c r="K2490">
        <f t="shared" si="228"/>
        <v>162</v>
      </c>
      <c r="L2490" t="str">
        <f t="shared" si="229"/>
        <v>RE-162</v>
      </c>
      <c r="M2490">
        <f t="shared" si="230"/>
        <v>7.5999999999999998E-2</v>
      </c>
      <c r="N2490">
        <f t="shared" si="231"/>
        <v>9.1203576389466487</v>
      </c>
      <c r="O2490" t="str">
        <f t="shared" si="232"/>
        <v>RE-1620.076</v>
      </c>
      <c r="P2490" t="str">
        <f t="shared" si="233"/>
        <v/>
      </c>
    </row>
    <row r="2491" spans="1:16" x14ac:dyDescent="0.25">
      <c r="A2491">
        <v>75</v>
      </c>
      <c r="B2491">
        <v>88</v>
      </c>
      <c r="C2491" t="s">
        <v>1991</v>
      </c>
      <c r="D2491">
        <v>0</v>
      </c>
      <c r="E2491">
        <v>390</v>
      </c>
      <c r="F2491" t="s">
        <v>17</v>
      </c>
      <c r="G2491">
        <v>72</v>
      </c>
      <c r="H2491" t="s">
        <v>36</v>
      </c>
      <c r="I2491">
        <v>68</v>
      </c>
      <c r="J2491">
        <v>3</v>
      </c>
      <c r="K2491">
        <f t="shared" si="228"/>
        <v>163</v>
      </c>
      <c r="L2491" t="str">
        <f t="shared" si="229"/>
        <v>RE-163</v>
      </c>
      <c r="M2491">
        <f t="shared" si="230"/>
        <v>0.39</v>
      </c>
      <c r="N2491">
        <f t="shared" si="231"/>
        <v>1.7773004629742186</v>
      </c>
      <c r="O2491" t="str">
        <f t="shared" si="232"/>
        <v>RE-1630.39</v>
      </c>
      <c r="P2491" t="str">
        <f t="shared" si="233"/>
        <v/>
      </c>
    </row>
    <row r="2492" spans="1:16" x14ac:dyDescent="0.25">
      <c r="A2492">
        <v>75</v>
      </c>
      <c r="B2492">
        <v>88</v>
      </c>
      <c r="C2492" t="s">
        <v>1991</v>
      </c>
      <c r="D2492">
        <v>0.115</v>
      </c>
      <c r="E2492">
        <v>214</v>
      </c>
      <c r="F2492" t="s">
        <v>17</v>
      </c>
      <c r="G2492">
        <v>5</v>
      </c>
      <c r="H2492" t="s">
        <v>27</v>
      </c>
      <c r="I2492">
        <v>66</v>
      </c>
      <c r="J2492">
        <v>4</v>
      </c>
      <c r="K2492">
        <f t="shared" si="228"/>
        <v>163</v>
      </c>
      <c r="L2492" t="str">
        <f t="shared" si="229"/>
        <v>RE-163</v>
      </c>
      <c r="M2492">
        <f t="shared" si="230"/>
        <v>0.214</v>
      </c>
      <c r="N2492">
        <f t="shared" si="231"/>
        <v>3.2390055166352583</v>
      </c>
      <c r="O2492" t="str">
        <f t="shared" si="232"/>
        <v>RE-1630.214</v>
      </c>
      <c r="P2492" t="str">
        <f t="shared" si="233"/>
        <v/>
      </c>
    </row>
    <row r="2493" spans="1:16" x14ac:dyDescent="0.25">
      <c r="A2493">
        <v>75</v>
      </c>
      <c r="B2493">
        <v>89</v>
      </c>
      <c r="C2493" t="s">
        <v>1990</v>
      </c>
      <c r="D2493">
        <v>0</v>
      </c>
      <c r="E2493">
        <v>0.72</v>
      </c>
      <c r="F2493" t="s">
        <v>11</v>
      </c>
      <c r="G2493">
        <v>0.15</v>
      </c>
      <c r="H2493" t="s">
        <v>27</v>
      </c>
      <c r="K2493">
        <f t="shared" si="228"/>
        <v>164</v>
      </c>
      <c r="L2493" t="str">
        <f t="shared" si="229"/>
        <v>RE-164</v>
      </c>
      <c r="M2493">
        <f t="shared" si="230"/>
        <v>0.72</v>
      </c>
      <c r="N2493">
        <f t="shared" si="231"/>
        <v>0.96270441744436852</v>
      </c>
      <c r="O2493" t="str">
        <f t="shared" si="232"/>
        <v>RE-1640.72</v>
      </c>
      <c r="P2493" t="str">
        <f t="shared" si="233"/>
        <v/>
      </c>
    </row>
    <row r="2494" spans="1:16" x14ac:dyDescent="0.25">
      <c r="A2494">
        <v>75</v>
      </c>
      <c r="B2494">
        <v>89</v>
      </c>
      <c r="C2494" t="s">
        <v>1990</v>
      </c>
      <c r="D2494" t="s">
        <v>70</v>
      </c>
      <c r="E2494">
        <v>0.86</v>
      </c>
      <c r="F2494" t="s">
        <v>11</v>
      </c>
      <c r="G2494">
        <f>0.15-0.11</f>
        <v>3.9999999999999994E-2</v>
      </c>
      <c r="H2494" t="s">
        <v>36</v>
      </c>
      <c r="I2494">
        <v>97</v>
      </c>
      <c r="J2494">
        <v>1</v>
      </c>
      <c r="K2494">
        <f t="shared" si="228"/>
        <v>164</v>
      </c>
      <c r="L2494" t="str">
        <f t="shared" si="229"/>
        <v>RE-164</v>
      </c>
      <c r="M2494">
        <f t="shared" si="230"/>
        <v>0.86</v>
      </c>
      <c r="N2494">
        <f t="shared" si="231"/>
        <v>0.805985093674355</v>
      </c>
      <c r="O2494" t="str">
        <f t="shared" si="232"/>
        <v>RE-1640.86</v>
      </c>
      <c r="P2494" t="str">
        <f t="shared" si="233"/>
        <v/>
      </c>
    </row>
    <row r="2495" spans="1:16" x14ac:dyDescent="0.25">
      <c r="A2495">
        <v>75</v>
      </c>
      <c r="B2495">
        <v>90</v>
      </c>
      <c r="C2495" t="s">
        <v>2005</v>
      </c>
      <c r="D2495">
        <v>0</v>
      </c>
      <c r="E2495">
        <v>1.6</v>
      </c>
      <c r="F2495" t="s">
        <v>11</v>
      </c>
      <c r="G2495">
        <v>0.6</v>
      </c>
      <c r="H2495" t="s">
        <v>36</v>
      </c>
      <c r="I2495">
        <v>86</v>
      </c>
      <c r="J2495">
        <v>8</v>
      </c>
      <c r="K2495">
        <f t="shared" si="228"/>
        <v>165</v>
      </c>
      <c r="L2495" t="str">
        <f t="shared" si="229"/>
        <v>RE-165</v>
      </c>
      <c r="M2495">
        <f t="shared" si="230"/>
        <v>1.6</v>
      </c>
      <c r="N2495">
        <f t="shared" si="231"/>
        <v>0.43321698784996576</v>
      </c>
      <c r="O2495" t="str">
        <f t="shared" si="232"/>
        <v>RE-1651.6</v>
      </c>
      <c r="P2495" t="str">
        <f t="shared" si="233"/>
        <v/>
      </c>
    </row>
    <row r="2496" spans="1:16" x14ac:dyDescent="0.25">
      <c r="A2496">
        <v>75</v>
      </c>
      <c r="B2496">
        <v>90</v>
      </c>
      <c r="C2496" t="s">
        <v>2005</v>
      </c>
      <c r="D2496">
        <v>0.05</v>
      </c>
      <c r="E2496">
        <v>1.74</v>
      </c>
      <c r="F2496" t="s">
        <v>11</v>
      </c>
      <c r="G2496">
        <v>0.06</v>
      </c>
      <c r="H2496" t="s">
        <v>36</v>
      </c>
      <c r="I2496">
        <v>87</v>
      </c>
      <c r="J2496">
        <v>1</v>
      </c>
      <c r="K2496">
        <f t="shared" si="228"/>
        <v>165</v>
      </c>
      <c r="L2496" t="str">
        <f t="shared" si="229"/>
        <v>RE-165</v>
      </c>
      <c r="M2496">
        <f t="shared" si="230"/>
        <v>1.74</v>
      </c>
      <c r="N2496">
        <f t="shared" si="231"/>
        <v>0.39836044859766973</v>
      </c>
      <c r="O2496" t="str">
        <f t="shared" si="232"/>
        <v>RE-1651.74</v>
      </c>
      <c r="P2496" t="str">
        <f t="shared" si="233"/>
        <v/>
      </c>
    </row>
    <row r="2497" spans="1:16" x14ac:dyDescent="0.25">
      <c r="A2497">
        <v>75</v>
      </c>
      <c r="B2497">
        <v>91</v>
      </c>
      <c r="C2497" t="s">
        <v>2004</v>
      </c>
      <c r="D2497">
        <v>0</v>
      </c>
      <c r="E2497">
        <v>2.25</v>
      </c>
      <c r="F2497" t="s">
        <v>11</v>
      </c>
      <c r="G2497">
        <v>0.21</v>
      </c>
      <c r="H2497" t="s">
        <v>27</v>
      </c>
      <c r="I2497">
        <v>24</v>
      </c>
      <c r="K2497">
        <f t="shared" si="228"/>
        <v>166</v>
      </c>
      <c r="L2497" t="str">
        <f t="shared" si="229"/>
        <v>RE-166</v>
      </c>
      <c r="M2497">
        <f t="shared" si="230"/>
        <v>2.25</v>
      </c>
      <c r="N2497">
        <f t="shared" si="231"/>
        <v>0.30806541358219791</v>
      </c>
      <c r="O2497" t="str">
        <f t="shared" si="232"/>
        <v>RE-1662.25</v>
      </c>
      <c r="P2497" t="str">
        <f t="shared" si="233"/>
        <v/>
      </c>
    </row>
    <row r="2498" spans="1:16" x14ac:dyDescent="0.25">
      <c r="A2498">
        <v>75</v>
      </c>
      <c r="B2498">
        <v>92</v>
      </c>
      <c r="C2498" t="s">
        <v>2003</v>
      </c>
      <c r="D2498">
        <v>0</v>
      </c>
      <c r="E2498">
        <v>5.9</v>
      </c>
      <c r="F2498" t="s">
        <v>11</v>
      </c>
      <c r="G2498">
        <v>0.4</v>
      </c>
      <c r="H2498" t="s">
        <v>36</v>
      </c>
      <c r="I2498">
        <v>99</v>
      </c>
      <c r="K2498">
        <f t="shared" ref="K2498:K2561" si="234">A2498+B2498</f>
        <v>167</v>
      </c>
      <c r="L2498" t="str">
        <f t="shared" ref="L2498:L2561" si="235">UPPER(SUBSTITUTE(C2498,K2498,""))&amp;"-"&amp;K2498&amp;IF(H2498="IT","M","")</f>
        <v>RE-167</v>
      </c>
      <c r="M2498">
        <f t="shared" ref="M2498:M2561" si="236">E2498*VLOOKUP(F2498,_TimeConvert,2,FALSE)</f>
        <v>5.9</v>
      </c>
      <c r="N2498">
        <f t="shared" ref="N2498:N2561" si="237">LN(2)/M2498</f>
        <v>0.11748257297626191</v>
      </c>
      <c r="O2498" t="str">
        <f t="shared" ref="O2498:O2561" si="238">L2498&amp;M2498</f>
        <v>RE-1675.9</v>
      </c>
      <c r="P2498" t="str">
        <f t="shared" ref="P2498:P2561" si="239">IF(AND(RIGHT(L2499,1)="M",M2498=M2499),"Delete","")</f>
        <v/>
      </c>
    </row>
    <row r="2499" spans="1:16" x14ac:dyDescent="0.25">
      <c r="A2499">
        <v>75</v>
      </c>
      <c r="B2499">
        <v>92</v>
      </c>
      <c r="C2499" t="s">
        <v>2003</v>
      </c>
      <c r="D2499">
        <v>0.128</v>
      </c>
      <c r="E2499">
        <v>3.4</v>
      </c>
      <c r="F2499" t="s">
        <v>11</v>
      </c>
      <c r="G2499">
        <v>0.4</v>
      </c>
      <c r="H2499" t="s">
        <v>27</v>
      </c>
      <c r="I2499">
        <v>100</v>
      </c>
      <c r="K2499">
        <f t="shared" si="234"/>
        <v>167</v>
      </c>
      <c r="L2499" t="str">
        <f t="shared" si="235"/>
        <v>RE-167</v>
      </c>
      <c r="M2499">
        <f t="shared" si="236"/>
        <v>3.4</v>
      </c>
      <c r="N2499">
        <f t="shared" si="237"/>
        <v>0.20386681781174862</v>
      </c>
      <c r="O2499" t="str">
        <f t="shared" si="238"/>
        <v>RE-1673.4</v>
      </c>
      <c r="P2499" t="str">
        <f t="shared" si="239"/>
        <v/>
      </c>
    </row>
    <row r="2500" spans="1:16" x14ac:dyDescent="0.25">
      <c r="A2500">
        <v>75</v>
      </c>
      <c r="B2500">
        <v>93</v>
      </c>
      <c r="C2500" t="s">
        <v>2002</v>
      </c>
      <c r="D2500">
        <v>0</v>
      </c>
      <c r="E2500">
        <v>4.4000000000000004</v>
      </c>
      <c r="F2500" t="s">
        <v>11</v>
      </c>
      <c r="G2500">
        <v>0.1</v>
      </c>
      <c r="H2500" t="s">
        <v>36</v>
      </c>
      <c r="I2500">
        <v>99.995000000000005</v>
      </c>
      <c r="K2500">
        <f t="shared" si="234"/>
        <v>168</v>
      </c>
      <c r="L2500" t="str">
        <f t="shared" si="235"/>
        <v>RE-168</v>
      </c>
      <c r="M2500">
        <f t="shared" si="236"/>
        <v>4.4000000000000004</v>
      </c>
      <c r="N2500">
        <f t="shared" si="237"/>
        <v>0.15753345012726028</v>
      </c>
      <c r="O2500" t="str">
        <f t="shared" si="238"/>
        <v>RE-1684.4</v>
      </c>
      <c r="P2500" t="str">
        <f t="shared" si="239"/>
        <v/>
      </c>
    </row>
    <row r="2501" spans="1:16" x14ac:dyDescent="0.25">
      <c r="A2501">
        <v>75</v>
      </c>
      <c r="B2501">
        <v>94</v>
      </c>
      <c r="C2501" t="s">
        <v>2001</v>
      </c>
      <c r="D2501">
        <v>0</v>
      </c>
      <c r="E2501">
        <v>8.1</v>
      </c>
      <c r="F2501" t="s">
        <v>11</v>
      </c>
      <c r="G2501">
        <v>0.5</v>
      </c>
      <c r="H2501" t="s">
        <v>36</v>
      </c>
      <c r="I2501">
        <v>99.995000000000005</v>
      </c>
      <c r="J2501">
        <v>4.0000000000000001E-3</v>
      </c>
      <c r="K2501">
        <f t="shared" si="234"/>
        <v>169</v>
      </c>
      <c r="L2501" t="str">
        <f t="shared" si="235"/>
        <v>RE-169</v>
      </c>
      <c r="M2501">
        <f t="shared" si="236"/>
        <v>8.1</v>
      </c>
      <c r="N2501">
        <f t="shared" si="237"/>
        <v>8.5573725995054972E-2</v>
      </c>
      <c r="O2501" t="str">
        <f t="shared" si="238"/>
        <v>RE-1698.1</v>
      </c>
      <c r="P2501" t="str">
        <f t="shared" si="239"/>
        <v/>
      </c>
    </row>
    <row r="2502" spans="1:16" x14ac:dyDescent="0.25">
      <c r="A2502">
        <v>75</v>
      </c>
      <c r="B2502">
        <v>94</v>
      </c>
      <c r="C2502" t="s">
        <v>2001</v>
      </c>
      <c r="D2502">
        <v>0.187</v>
      </c>
      <c r="E2502">
        <v>15.1</v>
      </c>
      <c r="F2502" t="s">
        <v>11</v>
      </c>
      <c r="G2502">
        <v>1.6</v>
      </c>
      <c r="H2502" t="s">
        <v>77</v>
      </c>
      <c r="K2502">
        <f t="shared" si="234"/>
        <v>169</v>
      </c>
      <c r="L2502" t="str">
        <f t="shared" si="235"/>
        <v>RE-169M</v>
      </c>
      <c r="M2502">
        <f t="shared" si="236"/>
        <v>15.1</v>
      </c>
      <c r="N2502">
        <f t="shared" si="237"/>
        <v>4.5903786792049359E-2</v>
      </c>
      <c r="O2502" t="str">
        <f t="shared" si="238"/>
        <v>RE-169M15.1</v>
      </c>
      <c r="P2502" t="str">
        <f t="shared" si="239"/>
        <v/>
      </c>
    </row>
    <row r="2503" spans="1:16" x14ac:dyDescent="0.25">
      <c r="A2503">
        <v>75</v>
      </c>
      <c r="B2503">
        <v>95</v>
      </c>
      <c r="C2503" t="s">
        <v>2000</v>
      </c>
      <c r="D2503">
        <v>6.4000000000000001E-2</v>
      </c>
      <c r="E2503">
        <v>9.1999999999999993</v>
      </c>
      <c r="F2503" t="s">
        <v>11</v>
      </c>
      <c r="G2503">
        <v>0.2</v>
      </c>
      <c r="H2503" t="s">
        <v>77</v>
      </c>
      <c r="K2503">
        <f t="shared" si="234"/>
        <v>170</v>
      </c>
      <c r="L2503" t="str">
        <f t="shared" si="235"/>
        <v>RE-170M</v>
      </c>
      <c r="M2503">
        <f t="shared" si="236"/>
        <v>9.1999999999999993</v>
      </c>
      <c r="N2503">
        <f t="shared" si="237"/>
        <v>7.5342084843472323E-2</v>
      </c>
      <c r="O2503" t="str">
        <f t="shared" si="238"/>
        <v>RE-170M9.2</v>
      </c>
      <c r="P2503" t="str">
        <f t="shared" si="239"/>
        <v/>
      </c>
    </row>
    <row r="2504" spans="1:16" x14ac:dyDescent="0.25">
      <c r="A2504">
        <v>75</v>
      </c>
      <c r="B2504">
        <v>96</v>
      </c>
      <c r="C2504" t="s">
        <v>1999</v>
      </c>
      <c r="D2504">
        <v>0</v>
      </c>
      <c r="E2504">
        <v>15.2</v>
      </c>
      <c r="F2504" t="s">
        <v>11</v>
      </c>
      <c r="G2504">
        <v>0.4</v>
      </c>
      <c r="H2504" t="s">
        <v>36</v>
      </c>
      <c r="I2504">
        <v>100</v>
      </c>
      <c r="K2504">
        <f t="shared" si="234"/>
        <v>171</v>
      </c>
      <c r="L2504" t="str">
        <f t="shared" si="235"/>
        <v>RE-171</v>
      </c>
      <c r="M2504">
        <f t="shared" si="236"/>
        <v>15.2</v>
      </c>
      <c r="N2504">
        <f t="shared" si="237"/>
        <v>4.5601788194733248E-2</v>
      </c>
      <c r="O2504" t="str">
        <f t="shared" si="238"/>
        <v>RE-17115.2</v>
      </c>
      <c r="P2504" t="str">
        <f t="shared" si="239"/>
        <v/>
      </c>
    </row>
    <row r="2505" spans="1:16" x14ac:dyDescent="0.25">
      <c r="A2505">
        <v>75</v>
      </c>
      <c r="B2505">
        <v>97</v>
      </c>
      <c r="C2505" t="s">
        <v>1998</v>
      </c>
      <c r="D2505" t="s">
        <v>70</v>
      </c>
      <c r="E2505">
        <v>15</v>
      </c>
      <c r="F2505" t="s">
        <v>11</v>
      </c>
      <c r="G2505">
        <v>3</v>
      </c>
      <c r="H2505" t="s">
        <v>36</v>
      </c>
      <c r="I2505">
        <v>100</v>
      </c>
      <c r="K2505">
        <f t="shared" si="234"/>
        <v>172</v>
      </c>
      <c r="L2505" t="str">
        <f t="shared" si="235"/>
        <v>RE-172</v>
      </c>
      <c r="M2505">
        <f t="shared" si="236"/>
        <v>15</v>
      </c>
      <c r="N2505">
        <f t="shared" si="237"/>
        <v>4.6209812037329684E-2</v>
      </c>
      <c r="O2505" t="str">
        <f t="shared" si="238"/>
        <v>RE-17215</v>
      </c>
      <c r="P2505" t="str">
        <f t="shared" si="239"/>
        <v/>
      </c>
    </row>
    <row r="2506" spans="1:16" x14ac:dyDescent="0.25">
      <c r="A2506">
        <v>75</v>
      </c>
      <c r="B2506">
        <v>97</v>
      </c>
      <c r="C2506" t="s">
        <v>1998</v>
      </c>
      <c r="D2506" t="s">
        <v>70</v>
      </c>
      <c r="E2506">
        <v>55</v>
      </c>
      <c r="F2506" t="s">
        <v>11</v>
      </c>
      <c r="G2506">
        <v>5</v>
      </c>
      <c r="H2506" t="s">
        <v>36</v>
      </c>
      <c r="I2506">
        <v>100</v>
      </c>
      <c r="K2506">
        <f t="shared" si="234"/>
        <v>172</v>
      </c>
      <c r="L2506" t="str">
        <f t="shared" si="235"/>
        <v>RE-172</v>
      </c>
      <c r="M2506">
        <f t="shared" si="236"/>
        <v>55</v>
      </c>
      <c r="N2506">
        <f t="shared" si="237"/>
        <v>1.2602676010180823E-2</v>
      </c>
      <c r="O2506" t="str">
        <f t="shared" si="238"/>
        <v>RE-17255</v>
      </c>
      <c r="P2506" t="str">
        <f t="shared" si="239"/>
        <v/>
      </c>
    </row>
    <row r="2507" spans="1:16" x14ac:dyDescent="0.25">
      <c r="A2507">
        <v>75</v>
      </c>
      <c r="B2507">
        <v>98</v>
      </c>
      <c r="C2507" t="s">
        <v>1997</v>
      </c>
      <c r="D2507">
        <v>0</v>
      </c>
      <c r="E2507">
        <v>1.98</v>
      </c>
      <c r="F2507" t="s">
        <v>43</v>
      </c>
      <c r="G2507">
        <v>0.26</v>
      </c>
      <c r="H2507" t="s">
        <v>36</v>
      </c>
      <c r="I2507">
        <v>100</v>
      </c>
      <c r="K2507">
        <f t="shared" si="234"/>
        <v>173</v>
      </c>
      <c r="L2507" t="str">
        <f t="shared" si="235"/>
        <v>RE-173</v>
      </c>
      <c r="M2507">
        <f t="shared" si="236"/>
        <v>118.8</v>
      </c>
      <c r="N2507">
        <f t="shared" si="237"/>
        <v>5.8345722269355664E-3</v>
      </c>
      <c r="O2507" t="str">
        <f t="shared" si="238"/>
        <v>RE-173118.8</v>
      </c>
      <c r="P2507" t="str">
        <f t="shared" si="239"/>
        <v/>
      </c>
    </row>
    <row r="2508" spans="1:16" x14ac:dyDescent="0.25">
      <c r="A2508">
        <v>75</v>
      </c>
      <c r="B2508">
        <v>99</v>
      </c>
      <c r="C2508" t="s">
        <v>1996</v>
      </c>
      <c r="D2508">
        <v>0</v>
      </c>
      <c r="E2508">
        <v>2.38</v>
      </c>
      <c r="F2508" t="s">
        <v>43</v>
      </c>
      <c r="G2508">
        <v>0.05</v>
      </c>
      <c r="H2508" t="s">
        <v>36</v>
      </c>
      <c r="I2508">
        <v>100</v>
      </c>
      <c r="K2508">
        <f t="shared" si="234"/>
        <v>174</v>
      </c>
      <c r="L2508" t="str">
        <f t="shared" si="235"/>
        <v>RE-174</v>
      </c>
      <c r="M2508">
        <f t="shared" si="236"/>
        <v>142.79999999999998</v>
      </c>
      <c r="N2508">
        <f t="shared" si="237"/>
        <v>4.853971852660682E-3</v>
      </c>
      <c r="O2508" t="str">
        <f t="shared" si="238"/>
        <v>RE-174142.8</v>
      </c>
      <c r="P2508" t="str">
        <f t="shared" si="239"/>
        <v/>
      </c>
    </row>
    <row r="2509" spans="1:16" x14ac:dyDescent="0.25">
      <c r="A2509">
        <v>75</v>
      </c>
      <c r="B2509">
        <v>100</v>
      </c>
      <c r="C2509" t="s">
        <v>1985</v>
      </c>
      <c r="D2509">
        <v>0</v>
      </c>
      <c r="E2509">
        <v>5.89</v>
      </c>
      <c r="F2509" t="s">
        <v>43</v>
      </c>
      <c r="G2509">
        <v>0.05</v>
      </c>
      <c r="H2509" t="s">
        <v>36</v>
      </c>
      <c r="I2509">
        <v>100</v>
      </c>
      <c r="K2509">
        <f t="shared" si="234"/>
        <v>175</v>
      </c>
      <c r="L2509" t="str">
        <f t="shared" si="235"/>
        <v>RE-175</v>
      </c>
      <c r="M2509">
        <f t="shared" si="236"/>
        <v>353.4</v>
      </c>
      <c r="N2509">
        <f t="shared" si="237"/>
        <v>1.9613672341820751E-3</v>
      </c>
      <c r="O2509" t="str">
        <f t="shared" si="238"/>
        <v>RE-175353.4</v>
      </c>
      <c r="P2509" t="str">
        <f t="shared" si="239"/>
        <v/>
      </c>
    </row>
    <row r="2510" spans="1:16" x14ac:dyDescent="0.25">
      <c r="A2510">
        <v>75</v>
      </c>
      <c r="B2510">
        <v>101</v>
      </c>
      <c r="C2510" t="s">
        <v>1988</v>
      </c>
      <c r="D2510">
        <v>0</v>
      </c>
      <c r="E2510">
        <v>5.3</v>
      </c>
      <c r="F2510" t="s">
        <v>43</v>
      </c>
      <c r="G2510">
        <v>0.3</v>
      </c>
      <c r="H2510" t="s">
        <v>36</v>
      </c>
      <c r="I2510">
        <v>100</v>
      </c>
      <c r="K2510">
        <f t="shared" si="234"/>
        <v>176</v>
      </c>
      <c r="L2510" t="str">
        <f t="shared" si="235"/>
        <v>RE-176</v>
      </c>
      <c r="M2510">
        <f t="shared" si="236"/>
        <v>318</v>
      </c>
      <c r="N2510">
        <f t="shared" si="237"/>
        <v>2.1797081149683814E-3</v>
      </c>
      <c r="O2510" t="str">
        <f t="shared" si="238"/>
        <v>RE-176318</v>
      </c>
      <c r="P2510" t="str">
        <f t="shared" si="239"/>
        <v/>
      </c>
    </row>
    <row r="2511" spans="1:16" x14ac:dyDescent="0.25">
      <c r="A2511">
        <v>75</v>
      </c>
      <c r="B2511">
        <v>102</v>
      </c>
      <c r="C2511" t="s">
        <v>1989</v>
      </c>
      <c r="D2511">
        <v>0</v>
      </c>
      <c r="E2511">
        <v>14</v>
      </c>
      <c r="F2511" t="s">
        <v>43</v>
      </c>
      <c r="G2511">
        <v>1</v>
      </c>
      <c r="H2511" t="s">
        <v>36</v>
      </c>
      <c r="I2511">
        <v>100</v>
      </c>
      <c r="K2511">
        <f t="shared" si="234"/>
        <v>177</v>
      </c>
      <c r="L2511" t="str">
        <f t="shared" si="235"/>
        <v>RE-177</v>
      </c>
      <c r="M2511">
        <f t="shared" si="236"/>
        <v>840</v>
      </c>
      <c r="N2511">
        <f t="shared" si="237"/>
        <v>8.2517521495231586E-4</v>
      </c>
      <c r="O2511" t="str">
        <f t="shared" si="238"/>
        <v>RE-177840</v>
      </c>
      <c r="P2511" t="str">
        <f t="shared" si="239"/>
        <v/>
      </c>
    </row>
    <row r="2512" spans="1:16" x14ac:dyDescent="0.25">
      <c r="A2512">
        <v>75</v>
      </c>
      <c r="B2512">
        <v>103</v>
      </c>
      <c r="C2512" t="s">
        <v>1986</v>
      </c>
      <c r="D2512">
        <v>0</v>
      </c>
      <c r="E2512">
        <v>13.2</v>
      </c>
      <c r="F2512" t="s">
        <v>43</v>
      </c>
      <c r="G2512">
        <v>0.2</v>
      </c>
      <c r="H2512" t="s">
        <v>36</v>
      </c>
      <c r="I2512">
        <v>100</v>
      </c>
      <c r="K2512">
        <f t="shared" si="234"/>
        <v>178</v>
      </c>
      <c r="L2512" t="str">
        <f t="shared" si="235"/>
        <v>RE-178</v>
      </c>
      <c r="M2512">
        <f t="shared" si="236"/>
        <v>792</v>
      </c>
      <c r="N2512">
        <f t="shared" si="237"/>
        <v>8.7518583404033496E-4</v>
      </c>
      <c r="O2512" t="str">
        <f t="shared" si="238"/>
        <v>RE-178792</v>
      </c>
      <c r="P2512" t="str">
        <f t="shared" si="239"/>
        <v/>
      </c>
    </row>
    <row r="2513" spans="1:16" x14ac:dyDescent="0.25">
      <c r="A2513">
        <v>75</v>
      </c>
      <c r="B2513">
        <v>104</v>
      </c>
      <c r="C2513" t="s">
        <v>1987</v>
      </c>
      <c r="D2513">
        <v>0</v>
      </c>
      <c r="E2513">
        <v>19.5</v>
      </c>
      <c r="F2513" t="s">
        <v>43</v>
      </c>
      <c r="G2513">
        <v>0.1</v>
      </c>
      <c r="H2513" t="s">
        <v>36</v>
      </c>
      <c r="I2513">
        <v>100</v>
      </c>
      <c r="K2513">
        <f t="shared" si="234"/>
        <v>179</v>
      </c>
      <c r="L2513" t="str">
        <f t="shared" si="235"/>
        <v>RE-179</v>
      </c>
      <c r="M2513">
        <f t="shared" si="236"/>
        <v>1170</v>
      </c>
      <c r="N2513">
        <f t="shared" si="237"/>
        <v>5.9243348765807284E-4</v>
      </c>
      <c r="O2513" t="str">
        <f t="shared" si="238"/>
        <v>RE-1791170</v>
      </c>
      <c r="P2513" t="str">
        <f t="shared" si="239"/>
        <v/>
      </c>
    </row>
    <row r="2514" spans="1:16" x14ac:dyDescent="0.25">
      <c r="A2514">
        <v>75</v>
      </c>
      <c r="B2514">
        <v>105</v>
      </c>
      <c r="C2514" t="s">
        <v>1982</v>
      </c>
      <c r="D2514">
        <v>0</v>
      </c>
      <c r="E2514">
        <v>2.46</v>
      </c>
      <c r="F2514" t="s">
        <v>43</v>
      </c>
      <c r="G2514">
        <v>0.03</v>
      </c>
      <c r="H2514" t="s">
        <v>36</v>
      </c>
      <c r="I2514">
        <v>100</v>
      </c>
      <c r="K2514">
        <f t="shared" si="234"/>
        <v>180</v>
      </c>
      <c r="L2514" t="str">
        <f t="shared" si="235"/>
        <v>RE-180</v>
      </c>
      <c r="M2514">
        <f t="shared" si="236"/>
        <v>147.6</v>
      </c>
      <c r="N2514">
        <f t="shared" si="237"/>
        <v>4.6961191094847246E-3</v>
      </c>
      <c r="O2514" t="str">
        <f t="shared" si="238"/>
        <v>RE-180147.6</v>
      </c>
      <c r="P2514" t="str">
        <f t="shared" si="239"/>
        <v/>
      </c>
    </row>
    <row r="2515" spans="1:16" x14ac:dyDescent="0.25">
      <c r="A2515">
        <v>75</v>
      </c>
      <c r="B2515">
        <v>106</v>
      </c>
      <c r="C2515" t="s">
        <v>1983</v>
      </c>
      <c r="D2515">
        <v>0</v>
      </c>
      <c r="E2515">
        <v>19.95</v>
      </c>
      <c r="F2515" t="s">
        <v>109</v>
      </c>
      <c r="G2515">
        <v>0.37</v>
      </c>
      <c r="H2515" t="s">
        <v>36</v>
      </c>
      <c r="I2515">
        <v>100</v>
      </c>
      <c r="K2515">
        <f t="shared" si="234"/>
        <v>181</v>
      </c>
      <c r="L2515" t="str">
        <f t="shared" si="235"/>
        <v>RE-181</v>
      </c>
      <c r="M2515">
        <f t="shared" si="236"/>
        <v>71820</v>
      </c>
      <c r="N2515">
        <f t="shared" si="237"/>
        <v>9.6511721047054476E-6</v>
      </c>
      <c r="O2515" t="str">
        <f t="shared" si="238"/>
        <v>RE-18171820</v>
      </c>
      <c r="P2515" t="str">
        <f t="shared" si="239"/>
        <v/>
      </c>
    </row>
    <row r="2516" spans="1:16" x14ac:dyDescent="0.25">
      <c r="A2516">
        <v>75</v>
      </c>
      <c r="B2516">
        <v>107</v>
      </c>
      <c r="C2516" t="s">
        <v>1980</v>
      </c>
      <c r="D2516">
        <v>0</v>
      </c>
      <c r="E2516">
        <v>64.2</v>
      </c>
      <c r="F2516" t="s">
        <v>109</v>
      </c>
      <c r="G2516">
        <v>0.4</v>
      </c>
      <c r="H2516" t="s">
        <v>36</v>
      </c>
      <c r="I2516">
        <v>100</v>
      </c>
      <c r="K2516">
        <f t="shared" si="234"/>
        <v>182</v>
      </c>
      <c r="L2516" t="str">
        <f t="shared" si="235"/>
        <v>RE-182</v>
      </c>
      <c r="M2516">
        <f t="shared" si="236"/>
        <v>231120</v>
      </c>
      <c r="N2516">
        <f t="shared" si="237"/>
        <v>2.9990791820696836E-6</v>
      </c>
      <c r="O2516" t="str">
        <f t="shared" si="238"/>
        <v>RE-182231120</v>
      </c>
      <c r="P2516" t="str">
        <f t="shared" si="239"/>
        <v/>
      </c>
    </row>
    <row r="2517" spans="1:16" x14ac:dyDescent="0.25">
      <c r="A2517">
        <v>75</v>
      </c>
      <c r="B2517">
        <v>107</v>
      </c>
      <c r="C2517" t="s">
        <v>1980</v>
      </c>
      <c r="D2517" t="s">
        <v>70</v>
      </c>
      <c r="E2517">
        <v>14.14</v>
      </c>
      <c r="F2517" t="s">
        <v>109</v>
      </c>
      <c r="G2517">
        <v>0.38</v>
      </c>
      <c r="H2517" t="s">
        <v>36</v>
      </c>
      <c r="I2517">
        <v>100</v>
      </c>
      <c r="K2517">
        <f t="shared" si="234"/>
        <v>182</v>
      </c>
      <c r="L2517" t="str">
        <f t="shared" si="235"/>
        <v>RE-182</v>
      </c>
      <c r="M2517">
        <f t="shared" si="236"/>
        <v>50904</v>
      </c>
      <c r="N2517">
        <f t="shared" si="237"/>
        <v>1.3616752721985409E-5</v>
      </c>
      <c r="O2517" t="str">
        <f t="shared" si="238"/>
        <v>RE-18250904</v>
      </c>
      <c r="P2517" t="str">
        <f t="shared" si="239"/>
        <v/>
      </c>
    </row>
    <row r="2518" spans="1:16" x14ac:dyDescent="0.25">
      <c r="A2518">
        <v>75</v>
      </c>
      <c r="B2518">
        <v>108</v>
      </c>
      <c r="C2518" t="s">
        <v>1981</v>
      </c>
      <c r="D2518">
        <v>0</v>
      </c>
      <c r="E2518">
        <v>70</v>
      </c>
      <c r="F2518" t="s">
        <v>25</v>
      </c>
      <c r="G2518">
        <v>1.4</v>
      </c>
      <c r="H2518" t="s">
        <v>26</v>
      </c>
      <c r="I2518">
        <v>100</v>
      </c>
      <c r="K2518">
        <f t="shared" si="234"/>
        <v>183</v>
      </c>
      <c r="L2518" t="str">
        <f t="shared" si="235"/>
        <v>RE-183</v>
      </c>
      <c r="M2518">
        <f t="shared" si="236"/>
        <v>6048000</v>
      </c>
      <c r="N2518">
        <f t="shared" si="237"/>
        <v>1.146076687433772E-7</v>
      </c>
      <c r="O2518" t="str">
        <f t="shared" si="238"/>
        <v>RE-1836048000</v>
      </c>
      <c r="P2518" t="str">
        <f t="shared" si="239"/>
        <v/>
      </c>
    </row>
    <row r="2519" spans="1:16" x14ac:dyDescent="0.25">
      <c r="A2519">
        <v>75</v>
      </c>
      <c r="B2519">
        <v>109</v>
      </c>
      <c r="C2519" t="s">
        <v>1984</v>
      </c>
      <c r="D2519">
        <v>0</v>
      </c>
      <c r="E2519">
        <v>35.43</v>
      </c>
      <c r="F2519" t="s">
        <v>25</v>
      </c>
      <c r="G2519">
        <v>0.16</v>
      </c>
      <c r="H2519" t="s">
        <v>36</v>
      </c>
      <c r="I2519">
        <v>100</v>
      </c>
      <c r="K2519">
        <f t="shared" si="234"/>
        <v>184</v>
      </c>
      <c r="L2519" t="str">
        <f t="shared" si="235"/>
        <v>RE-184</v>
      </c>
      <c r="M2519">
        <f t="shared" si="236"/>
        <v>3061152</v>
      </c>
      <c r="N2519">
        <f t="shared" si="237"/>
        <v>2.2643344092679662E-7</v>
      </c>
      <c r="O2519" t="str">
        <f t="shared" si="238"/>
        <v>RE-1843061152</v>
      </c>
      <c r="P2519" t="str">
        <f t="shared" si="239"/>
        <v/>
      </c>
    </row>
    <row r="2520" spans="1:16" x14ac:dyDescent="0.25">
      <c r="A2520">
        <v>75</v>
      </c>
      <c r="B2520">
        <v>109</v>
      </c>
      <c r="C2520" t="s">
        <v>1984</v>
      </c>
      <c r="D2520">
        <v>0.1880463</v>
      </c>
      <c r="E2520">
        <v>168</v>
      </c>
      <c r="F2520" t="s">
        <v>25</v>
      </c>
      <c r="G2520">
        <v>6</v>
      </c>
      <c r="H2520" t="s">
        <v>77</v>
      </c>
      <c r="I2520">
        <v>74.5</v>
      </c>
      <c r="J2520">
        <v>0.8</v>
      </c>
      <c r="K2520">
        <f t="shared" si="234"/>
        <v>184</v>
      </c>
      <c r="L2520" t="str">
        <f t="shared" si="235"/>
        <v>RE-184M</v>
      </c>
      <c r="M2520">
        <f t="shared" si="236"/>
        <v>14515200</v>
      </c>
      <c r="N2520">
        <f t="shared" si="237"/>
        <v>4.7753195309740497E-8</v>
      </c>
      <c r="O2520" t="str">
        <f t="shared" si="238"/>
        <v>RE-184M14515200</v>
      </c>
      <c r="P2520" t="str">
        <f t="shared" si="239"/>
        <v/>
      </c>
    </row>
    <row r="2521" spans="1:16" x14ac:dyDescent="0.25">
      <c r="A2521">
        <v>75</v>
      </c>
      <c r="B2521">
        <v>111</v>
      </c>
      <c r="C2521" t="s">
        <v>1973</v>
      </c>
      <c r="D2521">
        <v>0</v>
      </c>
      <c r="E2521">
        <v>3.7185000000000001</v>
      </c>
      <c r="F2521" t="s">
        <v>25</v>
      </c>
      <c r="G2521">
        <f>0.0004-0.0004</f>
        <v>0</v>
      </c>
      <c r="H2521" t="s">
        <v>12</v>
      </c>
      <c r="I2521">
        <v>92.53</v>
      </c>
      <c r="J2521">
        <v>0.1</v>
      </c>
      <c r="K2521">
        <f t="shared" si="234"/>
        <v>186</v>
      </c>
      <c r="L2521" t="str">
        <f t="shared" si="235"/>
        <v>RE-186</v>
      </c>
      <c r="M2521">
        <f t="shared" si="236"/>
        <v>321278.40000000002</v>
      </c>
      <c r="N2521">
        <f t="shared" si="237"/>
        <v>2.1574658631266378E-6</v>
      </c>
      <c r="O2521" t="str">
        <f t="shared" si="238"/>
        <v>RE-186321278.4</v>
      </c>
      <c r="P2521" t="str">
        <f t="shared" si="239"/>
        <v/>
      </c>
    </row>
    <row r="2522" spans="1:16" x14ac:dyDescent="0.25">
      <c r="A2522">
        <v>75</v>
      </c>
      <c r="B2522">
        <v>112</v>
      </c>
      <c r="C2522" t="s">
        <v>1976</v>
      </c>
      <c r="D2522">
        <v>0</v>
      </c>
      <c r="E2522" s="1">
        <v>41200000000</v>
      </c>
      <c r="F2522" t="s">
        <v>14</v>
      </c>
      <c r="G2522" s="1">
        <v>1100000000</v>
      </c>
      <c r="H2522" t="s">
        <v>12</v>
      </c>
      <c r="I2522">
        <v>100</v>
      </c>
      <c r="K2522">
        <f t="shared" si="234"/>
        <v>187</v>
      </c>
      <c r="L2522" t="str">
        <f t="shared" si="235"/>
        <v>RE-187</v>
      </c>
      <c r="M2522">
        <f t="shared" si="236"/>
        <v>1.30017312E+18</v>
      </c>
      <c r="N2522">
        <f t="shared" si="237"/>
        <v>5.3311914382597395E-19</v>
      </c>
      <c r="O2522" t="str">
        <f t="shared" si="238"/>
        <v>RE-1871300173120000000000</v>
      </c>
      <c r="P2522" t="str">
        <f t="shared" si="239"/>
        <v/>
      </c>
    </row>
    <row r="2523" spans="1:16" x14ac:dyDescent="0.25">
      <c r="A2523">
        <v>75</v>
      </c>
      <c r="B2523">
        <v>113</v>
      </c>
      <c r="C2523" t="s">
        <v>1977</v>
      </c>
      <c r="D2523">
        <v>0</v>
      </c>
      <c r="E2523">
        <v>17.004000000000001</v>
      </c>
      <c r="F2523" t="s">
        <v>109</v>
      </c>
      <c r="G2523">
        <v>2E-3</v>
      </c>
      <c r="H2523" t="s">
        <v>12</v>
      </c>
      <c r="I2523">
        <v>100</v>
      </c>
      <c r="K2523">
        <f t="shared" si="234"/>
        <v>188</v>
      </c>
      <c r="L2523" t="str">
        <f t="shared" si="235"/>
        <v>RE-188</v>
      </c>
      <c r="M2523">
        <f t="shared" si="236"/>
        <v>61214.400000000001</v>
      </c>
      <c r="N2523">
        <f t="shared" si="237"/>
        <v>1.1323270024045736E-5</v>
      </c>
      <c r="O2523" t="str">
        <f t="shared" si="238"/>
        <v>RE-18861214.4</v>
      </c>
      <c r="P2523" t="str">
        <f t="shared" si="239"/>
        <v/>
      </c>
    </row>
    <row r="2524" spans="1:16" x14ac:dyDescent="0.25">
      <c r="A2524">
        <v>75</v>
      </c>
      <c r="B2524">
        <v>113</v>
      </c>
      <c r="C2524" t="s">
        <v>1977</v>
      </c>
      <c r="D2524">
        <v>0.17208480000000001</v>
      </c>
      <c r="E2524">
        <v>18.59</v>
      </c>
      <c r="F2524" t="s">
        <v>43</v>
      </c>
      <c r="G2524">
        <v>0.04</v>
      </c>
      <c r="H2524" t="s">
        <v>77</v>
      </c>
      <c r="I2524">
        <v>100</v>
      </c>
      <c r="K2524">
        <f t="shared" si="234"/>
        <v>188</v>
      </c>
      <c r="L2524" t="str">
        <f t="shared" si="235"/>
        <v>RE-188M</v>
      </c>
      <c r="M2524">
        <f t="shared" si="236"/>
        <v>1115.4000000000001</v>
      </c>
      <c r="N2524">
        <f t="shared" si="237"/>
        <v>6.2143372831266377E-4</v>
      </c>
      <c r="O2524" t="str">
        <f t="shared" si="238"/>
        <v>RE-188M1115.4</v>
      </c>
      <c r="P2524" t="str">
        <f t="shared" si="239"/>
        <v/>
      </c>
    </row>
    <row r="2525" spans="1:16" x14ac:dyDescent="0.25">
      <c r="A2525">
        <v>75</v>
      </c>
      <c r="B2525">
        <v>114</v>
      </c>
      <c r="C2525" t="s">
        <v>1974</v>
      </c>
      <c r="D2525">
        <v>0</v>
      </c>
      <c r="E2525">
        <v>24.2</v>
      </c>
      <c r="F2525" t="s">
        <v>109</v>
      </c>
      <c r="G2525">
        <v>0.4</v>
      </c>
      <c r="H2525" t="s">
        <v>12</v>
      </c>
      <c r="I2525">
        <v>100</v>
      </c>
      <c r="K2525">
        <f t="shared" si="234"/>
        <v>189</v>
      </c>
      <c r="L2525" t="str">
        <f t="shared" si="235"/>
        <v>RE-189</v>
      </c>
      <c r="M2525">
        <f t="shared" si="236"/>
        <v>87120</v>
      </c>
      <c r="N2525">
        <f t="shared" si="237"/>
        <v>7.9562348549121356E-6</v>
      </c>
      <c r="O2525" t="str">
        <f t="shared" si="238"/>
        <v>RE-18987120</v>
      </c>
      <c r="P2525" t="str">
        <f t="shared" si="239"/>
        <v/>
      </c>
    </row>
    <row r="2526" spans="1:16" x14ac:dyDescent="0.25">
      <c r="A2526">
        <v>75</v>
      </c>
      <c r="B2526">
        <v>115</v>
      </c>
      <c r="C2526" t="s">
        <v>1975</v>
      </c>
      <c r="D2526">
        <v>0</v>
      </c>
      <c r="E2526">
        <v>3</v>
      </c>
      <c r="F2526" t="s">
        <v>43</v>
      </c>
      <c r="G2526">
        <v>0.3</v>
      </c>
      <c r="H2526" t="s">
        <v>12</v>
      </c>
      <c r="I2526">
        <v>100</v>
      </c>
      <c r="K2526">
        <f t="shared" si="234"/>
        <v>190</v>
      </c>
      <c r="L2526" t="str">
        <f t="shared" si="235"/>
        <v>RE-190</v>
      </c>
      <c r="M2526">
        <f t="shared" si="236"/>
        <v>180</v>
      </c>
      <c r="N2526">
        <f t="shared" si="237"/>
        <v>3.8508176697774738E-3</v>
      </c>
      <c r="O2526" t="str">
        <f t="shared" si="238"/>
        <v>RE-190180</v>
      </c>
      <c r="P2526" t="str">
        <f t="shared" si="239"/>
        <v/>
      </c>
    </row>
    <row r="2527" spans="1:16" x14ac:dyDescent="0.25">
      <c r="A2527">
        <v>75</v>
      </c>
      <c r="B2527">
        <v>115</v>
      </c>
      <c r="C2527" t="s">
        <v>1975</v>
      </c>
      <c r="D2527">
        <v>0.20399999999999999</v>
      </c>
      <c r="E2527">
        <v>3.3</v>
      </c>
      <c r="F2527" t="s">
        <v>109</v>
      </c>
      <c r="G2527">
        <v>0.2</v>
      </c>
      <c r="H2527" t="s">
        <v>77</v>
      </c>
      <c r="I2527">
        <v>45.6</v>
      </c>
      <c r="J2527">
        <v>2</v>
      </c>
      <c r="K2527">
        <f t="shared" si="234"/>
        <v>190</v>
      </c>
      <c r="L2527" t="str">
        <f t="shared" si="235"/>
        <v>RE-190M</v>
      </c>
      <c r="M2527">
        <f t="shared" si="236"/>
        <v>11880</v>
      </c>
      <c r="N2527">
        <f t="shared" si="237"/>
        <v>5.8345722269355664E-5</v>
      </c>
      <c r="O2527" t="str">
        <f t="shared" si="238"/>
        <v>RE-190M11880</v>
      </c>
      <c r="P2527" t="str">
        <f t="shared" si="239"/>
        <v/>
      </c>
    </row>
    <row r="2528" spans="1:16" x14ac:dyDescent="0.25">
      <c r="A2528">
        <v>75</v>
      </c>
      <c r="B2528">
        <v>116</v>
      </c>
      <c r="C2528" t="s">
        <v>1971</v>
      </c>
      <c r="D2528">
        <v>0</v>
      </c>
      <c r="E2528">
        <v>9.8000000000000007</v>
      </c>
      <c r="F2528" t="s">
        <v>43</v>
      </c>
      <c r="G2528">
        <v>0.5</v>
      </c>
      <c r="H2528" t="s">
        <v>12</v>
      </c>
      <c r="I2528">
        <v>100</v>
      </c>
      <c r="K2528">
        <f t="shared" si="234"/>
        <v>191</v>
      </c>
      <c r="L2528" t="str">
        <f t="shared" si="235"/>
        <v>RE-191</v>
      </c>
      <c r="M2528">
        <f t="shared" si="236"/>
        <v>588</v>
      </c>
      <c r="N2528">
        <f t="shared" si="237"/>
        <v>1.1788217356461655E-3</v>
      </c>
      <c r="O2528" t="str">
        <f t="shared" si="238"/>
        <v>RE-191588</v>
      </c>
      <c r="P2528" t="str">
        <f t="shared" si="239"/>
        <v/>
      </c>
    </row>
    <row r="2529" spans="1:16" x14ac:dyDescent="0.25">
      <c r="A2529">
        <v>75</v>
      </c>
      <c r="B2529">
        <v>117</v>
      </c>
      <c r="C2529" t="s">
        <v>1972</v>
      </c>
      <c r="D2529">
        <v>0</v>
      </c>
      <c r="E2529">
        <v>15.2</v>
      </c>
      <c r="F2529" t="s">
        <v>11</v>
      </c>
      <c r="G2529">
        <v>0.6</v>
      </c>
      <c r="H2529" t="s">
        <v>12</v>
      </c>
      <c r="I2529">
        <v>100</v>
      </c>
      <c r="K2529">
        <f t="shared" si="234"/>
        <v>192</v>
      </c>
      <c r="L2529" t="str">
        <f t="shared" si="235"/>
        <v>RE-192</v>
      </c>
      <c r="M2529">
        <f t="shared" si="236"/>
        <v>15.2</v>
      </c>
      <c r="N2529">
        <f t="shared" si="237"/>
        <v>4.5601788194733248E-2</v>
      </c>
      <c r="O2529" t="str">
        <f t="shared" si="238"/>
        <v>RE-19215.2</v>
      </c>
      <c r="P2529" t="str">
        <f t="shared" si="239"/>
        <v/>
      </c>
    </row>
    <row r="2530" spans="1:16" x14ac:dyDescent="0.25">
      <c r="A2530">
        <v>75</v>
      </c>
      <c r="B2530">
        <v>119</v>
      </c>
      <c r="C2530" t="s">
        <v>1970</v>
      </c>
      <c r="D2530">
        <v>0</v>
      </c>
      <c r="E2530">
        <v>5</v>
      </c>
      <c r="F2530" t="s">
        <v>11</v>
      </c>
      <c r="G2530">
        <v>1</v>
      </c>
      <c r="H2530" t="s">
        <v>12</v>
      </c>
      <c r="I2530">
        <v>100</v>
      </c>
      <c r="K2530">
        <f t="shared" si="234"/>
        <v>194</v>
      </c>
      <c r="L2530" t="str">
        <f t="shared" si="235"/>
        <v>RE-194</v>
      </c>
      <c r="M2530">
        <f t="shared" si="236"/>
        <v>5</v>
      </c>
      <c r="N2530">
        <f t="shared" si="237"/>
        <v>0.13862943611198905</v>
      </c>
      <c r="O2530" t="str">
        <f t="shared" si="238"/>
        <v>RE-1945</v>
      </c>
      <c r="P2530" t="str">
        <f t="shared" si="239"/>
        <v/>
      </c>
    </row>
    <row r="2531" spans="1:16" x14ac:dyDescent="0.25">
      <c r="A2531">
        <v>75</v>
      </c>
      <c r="B2531">
        <v>119</v>
      </c>
      <c r="C2531" t="s">
        <v>1970</v>
      </c>
      <c r="D2531">
        <v>0.28499999999999998</v>
      </c>
      <c r="E2531">
        <v>25</v>
      </c>
      <c r="F2531" t="s">
        <v>11</v>
      </c>
      <c r="G2531">
        <v>8</v>
      </c>
      <c r="H2531" t="s">
        <v>12</v>
      </c>
      <c r="I2531">
        <v>100</v>
      </c>
      <c r="K2531">
        <f t="shared" si="234"/>
        <v>194</v>
      </c>
      <c r="L2531" t="str">
        <f t="shared" si="235"/>
        <v>RE-194</v>
      </c>
      <c r="M2531">
        <f t="shared" si="236"/>
        <v>25</v>
      </c>
      <c r="N2531">
        <f t="shared" si="237"/>
        <v>2.7725887222397813E-2</v>
      </c>
      <c r="O2531" t="str">
        <f t="shared" si="238"/>
        <v>RE-19425</v>
      </c>
      <c r="P2531" t="str">
        <f t="shared" si="239"/>
        <v/>
      </c>
    </row>
    <row r="2532" spans="1:16" x14ac:dyDescent="0.25">
      <c r="A2532">
        <v>75</v>
      </c>
      <c r="B2532">
        <v>119</v>
      </c>
      <c r="C2532" t="s">
        <v>1970</v>
      </c>
      <c r="D2532">
        <v>0.83299999999999996</v>
      </c>
      <c r="E2532">
        <v>100</v>
      </c>
      <c r="F2532" t="s">
        <v>11</v>
      </c>
      <c r="G2532">
        <v>10</v>
      </c>
      <c r="H2532" t="s">
        <v>12</v>
      </c>
      <c r="I2532">
        <v>100</v>
      </c>
      <c r="K2532">
        <f t="shared" si="234"/>
        <v>194</v>
      </c>
      <c r="L2532" t="str">
        <f t="shared" si="235"/>
        <v>RE-194</v>
      </c>
      <c r="M2532">
        <f t="shared" si="236"/>
        <v>100</v>
      </c>
      <c r="N2532">
        <f t="shared" si="237"/>
        <v>6.9314718055994533E-3</v>
      </c>
      <c r="O2532" t="str">
        <f t="shared" si="238"/>
        <v>RE-194100</v>
      </c>
      <c r="P2532" t="str">
        <f t="shared" si="239"/>
        <v/>
      </c>
    </row>
    <row r="2533" spans="1:16" x14ac:dyDescent="0.25">
      <c r="A2533">
        <v>75</v>
      </c>
      <c r="B2533">
        <v>119</v>
      </c>
      <c r="C2533" t="s">
        <v>1970</v>
      </c>
      <c r="D2533">
        <v>0.28499999999999998</v>
      </c>
      <c r="E2533">
        <v>25</v>
      </c>
      <c r="F2533" t="s">
        <v>11</v>
      </c>
      <c r="G2533">
        <v>8</v>
      </c>
      <c r="H2533" t="s">
        <v>77</v>
      </c>
      <c r="K2533">
        <f t="shared" si="234"/>
        <v>194</v>
      </c>
      <c r="L2533" t="str">
        <f t="shared" si="235"/>
        <v>RE-194M</v>
      </c>
      <c r="M2533">
        <f t="shared" si="236"/>
        <v>25</v>
      </c>
      <c r="N2533">
        <f t="shared" si="237"/>
        <v>2.7725887222397813E-2</v>
      </c>
      <c r="O2533" t="str">
        <f t="shared" si="238"/>
        <v>RE-194M25</v>
      </c>
      <c r="P2533" t="str">
        <f t="shared" si="239"/>
        <v/>
      </c>
    </row>
    <row r="2534" spans="1:16" x14ac:dyDescent="0.25">
      <c r="A2534">
        <v>75</v>
      </c>
      <c r="B2534">
        <v>119</v>
      </c>
      <c r="C2534" t="s">
        <v>1970</v>
      </c>
      <c r="D2534">
        <v>0.83299999999999996</v>
      </c>
      <c r="E2534">
        <v>100</v>
      </c>
      <c r="F2534" t="s">
        <v>11</v>
      </c>
      <c r="G2534">
        <v>10</v>
      </c>
      <c r="H2534" t="s">
        <v>77</v>
      </c>
      <c r="K2534">
        <f t="shared" si="234"/>
        <v>194</v>
      </c>
      <c r="L2534" t="str">
        <f t="shared" si="235"/>
        <v>RE-194M</v>
      </c>
      <c r="M2534">
        <f t="shared" si="236"/>
        <v>100</v>
      </c>
      <c r="N2534">
        <f t="shared" si="237"/>
        <v>6.9314718055994533E-3</v>
      </c>
      <c r="O2534" t="str">
        <f t="shared" si="238"/>
        <v>RE-194M100</v>
      </c>
      <c r="P2534" t="str">
        <f t="shared" si="239"/>
        <v/>
      </c>
    </row>
    <row r="2535" spans="1:16" x14ac:dyDescent="0.25">
      <c r="A2535">
        <v>75</v>
      </c>
      <c r="B2535">
        <v>120</v>
      </c>
      <c r="C2535" t="s">
        <v>1979</v>
      </c>
      <c r="D2535">
        <v>0</v>
      </c>
      <c r="E2535">
        <v>6</v>
      </c>
      <c r="F2535" t="s">
        <v>11</v>
      </c>
      <c r="G2535">
        <v>1</v>
      </c>
      <c r="H2535" t="s">
        <v>12</v>
      </c>
      <c r="I2535">
        <v>100</v>
      </c>
      <c r="K2535">
        <f t="shared" si="234"/>
        <v>195</v>
      </c>
      <c r="L2535" t="str">
        <f t="shared" si="235"/>
        <v>RE-195</v>
      </c>
      <c r="M2535">
        <f t="shared" si="236"/>
        <v>6</v>
      </c>
      <c r="N2535">
        <f t="shared" si="237"/>
        <v>0.11552453009332421</v>
      </c>
      <c r="O2535" t="str">
        <f t="shared" si="238"/>
        <v>RE-1956</v>
      </c>
      <c r="P2535" t="str">
        <f t="shared" si="239"/>
        <v/>
      </c>
    </row>
    <row r="2536" spans="1:16" x14ac:dyDescent="0.25">
      <c r="A2536">
        <v>75</v>
      </c>
      <c r="B2536">
        <v>121</v>
      </c>
      <c r="C2536" t="s">
        <v>1978</v>
      </c>
      <c r="D2536">
        <v>0</v>
      </c>
      <c r="E2536">
        <v>3</v>
      </c>
      <c r="F2536" t="s">
        <v>11</v>
      </c>
      <c r="G2536">
        <f>1-2</f>
        <v>-1</v>
      </c>
      <c r="H2536" t="s">
        <v>12</v>
      </c>
      <c r="I2536">
        <v>100</v>
      </c>
      <c r="K2536">
        <f t="shared" si="234"/>
        <v>196</v>
      </c>
      <c r="L2536" t="str">
        <f t="shared" si="235"/>
        <v>RE-196</v>
      </c>
      <c r="M2536">
        <f t="shared" si="236"/>
        <v>3</v>
      </c>
      <c r="N2536">
        <f t="shared" si="237"/>
        <v>0.23104906018664842</v>
      </c>
      <c r="O2536" t="str">
        <f t="shared" si="238"/>
        <v>RE-1963</v>
      </c>
      <c r="P2536" t="str">
        <f t="shared" si="239"/>
        <v/>
      </c>
    </row>
    <row r="2537" spans="1:16" x14ac:dyDescent="0.25">
      <c r="A2537">
        <v>104</v>
      </c>
      <c r="B2537">
        <v>149</v>
      </c>
      <c r="C2537" t="s">
        <v>2812</v>
      </c>
      <c r="D2537">
        <v>0</v>
      </c>
      <c r="E2537">
        <v>10.3</v>
      </c>
      <c r="F2537" t="s">
        <v>17</v>
      </c>
      <c r="G2537">
        <v>1.1000000000000001</v>
      </c>
      <c r="H2537" t="s">
        <v>27</v>
      </c>
      <c r="I2537">
        <v>13</v>
      </c>
      <c r="K2537">
        <f t="shared" si="234"/>
        <v>253</v>
      </c>
      <c r="L2537" t="str">
        <f t="shared" si="235"/>
        <v>RF-253</v>
      </c>
      <c r="M2537">
        <f t="shared" si="236"/>
        <v>1.03E-2</v>
      </c>
      <c r="N2537">
        <f t="shared" si="237"/>
        <v>67.295842772810218</v>
      </c>
      <c r="O2537" t="str">
        <f t="shared" si="238"/>
        <v>RF-2530.0103</v>
      </c>
      <c r="P2537" t="str">
        <f t="shared" si="239"/>
        <v/>
      </c>
    </row>
    <row r="2538" spans="1:16" x14ac:dyDescent="0.25">
      <c r="A2538">
        <v>104</v>
      </c>
      <c r="B2538">
        <v>150</v>
      </c>
      <c r="C2538" t="s">
        <v>2811</v>
      </c>
      <c r="D2538">
        <v>0</v>
      </c>
      <c r="E2538">
        <v>22.8</v>
      </c>
      <c r="F2538" t="s">
        <v>1188</v>
      </c>
      <c r="G2538">
        <v>1</v>
      </c>
      <c r="H2538" t="s">
        <v>2525</v>
      </c>
      <c r="I2538">
        <v>100</v>
      </c>
      <c r="K2538">
        <f t="shared" si="234"/>
        <v>254</v>
      </c>
      <c r="L2538" t="str">
        <f t="shared" si="235"/>
        <v>RF-254</v>
      </c>
      <c r="M2538">
        <f t="shared" si="236"/>
        <v>2.2799999999999999E-5</v>
      </c>
      <c r="N2538">
        <f t="shared" si="237"/>
        <v>30401.192129822164</v>
      </c>
      <c r="O2538" t="str">
        <f t="shared" si="238"/>
        <v>RF-2540.0000228</v>
      </c>
      <c r="P2538" t="str">
        <f t="shared" si="239"/>
        <v/>
      </c>
    </row>
    <row r="2539" spans="1:16" x14ac:dyDescent="0.25">
      <c r="A2539">
        <v>104</v>
      </c>
      <c r="B2539">
        <v>151</v>
      </c>
      <c r="C2539" t="s">
        <v>2810</v>
      </c>
      <c r="D2539">
        <v>0</v>
      </c>
      <c r="E2539">
        <v>1.67</v>
      </c>
      <c r="F2539" t="s">
        <v>11</v>
      </c>
      <c r="G2539">
        <v>0.02</v>
      </c>
      <c r="H2539" t="s">
        <v>27</v>
      </c>
      <c r="I2539">
        <v>49</v>
      </c>
      <c r="J2539">
        <v>1.1000000000000001</v>
      </c>
      <c r="K2539">
        <f t="shared" si="234"/>
        <v>255</v>
      </c>
      <c r="L2539" t="str">
        <f t="shared" si="235"/>
        <v>RF-255</v>
      </c>
      <c r="M2539">
        <f t="shared" si="236"/>
        <v>1.67</v>
      </c>
      <c r="N2539">
        <f t="shared" si="237"/>
        <v>0.41505819195206306</v>
      </c>
      <c r="O2539" t="str">
        <f t="shared" si="238"/>
        <v>RF-2551.67</v>
      </c>
      <c r="P2539" t="str">
        <f t="shared" si="239"/>
        <v/>
      </c>
    </row>
    <row r="2540" spans="1:16" x14ac:dyDescent="0.25">
      <c r="A2540">
        <v>104</v>
      </c>
      <c r="B2540">
        <v>152</v>
      </c>
      <c r="C2540" t="s">
        <v>2809</v>
      </c>
      <c r="D2540">
        <v>0</v>
      </c>
      <c r="E2540">
        <v>6.76</v>
      </c>
      <c r="F2540" t="s">
        <v>17</v>
      </c>
      <c r="G2540">
        <v>0.06</v>
      </c>
      <c r="H2540" t="s">
        <v>2525</v>
      </c>
      <c r="I2540">
        <v>99.69</v>
      </c>
      <c r="J2540">
        <v>0.1</v>
      </c>
      <c r="K2540">
        <f t="shared" si="234"/>
        <v>256</v>
      </c>
      <c r="L2540" t="str">
        <f t="shared" si="235"/>
        <v>RF-256</v>
      </c>
      <c r="M2540">
        <f t="shared" si="236"/>
        <v>6.7599999999999995E-3</v>
      </c>
      <c r="N2540">
        <f t="shared" si="237"/>
        <v>102.53656517158954</v>
      </c>
      <c r="O2540" t="str">
        <f t="shared" si="238"/>
        <v>RF-2560.00676</v>
      </c>
      <c r="P2540" t="str">
        <f t="shared" si="239"/>
        <v/>
      </c>
    </row>
    <row r="2541" spans="1:16" x14ac:dyDescent="0.25">
      <c r="A2541">
        <v>104</v>
      </c>
      <c r="B2541">
        <v>153</v>
      </c>
      <c r="C2541" t="s">
        <v>2805</v>
      </c>
      <c r="D2541">
        <v>0</v>
      </c>
      <c r="E2541">
        <v>4.5</v>
      </c>
      <c r="F2541" t="s">
        <v>11</v>
      </c>
      <c r="G2541">
        <v>0.2</v>
      </c>
      <c r="H2541" t="s">
        <v>27</v>
      </c>
      <c r="I2541">
        <v>89.3</v>
      </c>
      <c r="J2541">
        <v>1.4</v>
      </c>
      <c r="K2541">
        <f t="shared" si="234"/>
        <v>257</v>
      </c>
      <c r="L2541" t="str">
        <f t="shared" si="235"/>
        <v>RF-257</v>
      </c>
      <c r="M2541">
        <f t="shared" si="236"/>
        <v>4.5</v>
      </c>
      <c r="N2541">
        <f t="shared" si="237"/>
        <v>0.15403270679109896</v>
      </c>
      <c r="O2541" t="str">
        <f t="shared" si="238"/>
        <v>RF-2574.5</v>
      </c>
      <c r="P2541" t="str">
        <f t="shared" si="239"/>
        <v/>
      </c>
    </row>
    <row r="2542" spans="1:16" x14ac:dyDescent="0.25">
      <c r="A2542">
        <v>104</v>
      </c>
      <c r="B2542">
        <v>153</v>
      </c>
      <c r="C2542" t="s">
        <v>2805</v>
      </c>
      <c r="D2542">
        <v>7.4999999999999997E-2</v>
      </c>
      <c r="E2542">
        <v>4.38</v>
      </c>
      <c r="F2542" t="s">
        <v>11</v>
      </c>
      <c r="G2542">
        <v>0.05</v>
      </c>
      <c r="H2542" t="s">
        <v>77</v>
      </c>
      <c r="I2542">
        <v>14</v>
      </c>
      <c r="J2542">
        <v>1</v>
      </c>
      <c r="K2542">
        <f t="shared" si="234"/>
        <v>257</v>
      </c>
      <c r="L2542" t="str">
        <f t="shared" si="235"/>
        <v>RF-257M</v>
      </c>
      <c r="M2542">
        <f t="shared" si="236"/>
        <v>4.38</v>
      </c>
      <c r="N2542">
        <f t="shared" si="237"/>
        <v>0.1582527809497592</v>
      </c>
      <c r="O2542" t="str">
        <f t="shared" si="238"/>
        <v>RF-257M4.38</v>
      </c>
      <c r="P2542" t="str">
        <f t="shared" si="239"/>
        <v/>
      </c>
    </row>
    <row r="2543" spans="1:16" x14ac:dyDescent="0.25">
      <c r="A2543">
        <v>104</v>
      </c>
      <c r="B2543">
        <v>154</v>
      </c>
      <c r="C2543" t="s">
        <v>2804</v>
      </c>
      <c r="D2543">
        <v>0</v>
      </c>
      <c r="E2543">
        <v>9.81</v>
      </c>
      <c r="F2543" t="s">
        <v>17</v>
      </c>
      <c r="G2543">
        <v>0.68</v>
      </c>
      <c r="H2543" t="s">
        <v>2525</v>
      </c>
      <c r="I2543">
        <v>95.1</v>
      </c>
      <c r="J2543">
        <v>1.6</v>
      </c>
      <c r="K2543">
        <f t="shared" si="234"/>
        <v>258</v>
      </c>
      <c r="L2543" t="str">
        <f t="shared" si="235"/>
        <v>RF-258</v>
      </c>
      <c r="M2543">
        <f t="shared" si="236"/>
        <v>9.810000000000001E-3</v>
      </c>
      <c r="N2543">
        <f t="shared" si="237"/>
        <v>70.657204950045383</v>
      </c>
      <c r="O2543" t="str">
        <f t="shared" si="238"/>
        <v>RF-2580.00981</v>
      </c>
      <c r="P2543" t="str">
        <f t="shared" si="239"/>
        <v/>
      </c>
    </row>
    <row r="2544" spans="1:16" x14ac:dyDescent="0.25">
      <c r="A2544">
        <v>104</v>
      </c>
      <c r="B2544">
        <v>155</v>
      </c>
      <c r="C2544" t="s">
        <v>2803</v>
      </c>
      <c r="D2544">
        <v>0</v>
      </c>
      <c r="E2544">
        <v>2.5</v>
      </c>
      <c r="F2544" t="s">
        <v>11</v>
      </c>
      <c r="G2544">
        <f>0.3-0.2</f>
        <v>9.9999999999999978E-2</v>
      </c>
      <c r="H2544" t="s">
        <v>27</v>
      </c>
      <c r="I2544">
        <v>85</v>
      </c>
      <c r="J2544">
        <v>4</v>
      </c>
      <c r="K2544">
        <f t="shared" si="234"/>
        <v>259</v>
      </c>
      <c r="L2544" t="str">
        <f t="shared" si="235"/>
        <v>RF-259</v>
      </c>
      <c r="M2544">
        <f t="shared" si="236"/>
        <v>2.5</v>
      </c>
      <c r="N2544">
        <f t="shared" si="237"/>
        <v>0.2772588722239781</v>
      </c>
      <c r="O2544" t="str">
        <f t="shared" si="238"/>
        <v>RF-2592.5</v>
      </c>
      <c r="P2544" t="str">
        <f t="shared" si="239"/>
        <v/>
      </c>
    </row>
    <row r="2545" spans="1:16" x14ac:dyDescent="0.25">
      <c r="A2545">
        <v>104</v>
      </c>
      <c r="B2545">
        <v>156</v>
      </c>
      <c r="C2545" t="s">
        <v>2802</v>
      </c>
      <c r="D2545">
        <v>0</v>
      </c>
      <c r="E2545">
        <v>21.7</v>
      </c>
      <c r="F2545" t="s">
        <v>17</v>
      </c>
      <c r="G2545">
        <v>0.8</v>
      </c>
      <c r="H2545" t="s">
        <v>2525</v>
      </c>
      <c r="I2545">
        <v>65</v>
      </c>
      <c r="K2545">
        <f t="shared" si="234"/>
        <v>260</v>
      </c>
      <c r="L2545" t="str">
        <f t="shared" si="235"/>
        <v>RF-260</v>
      </c>
      <c r="M2545">
        <f t="shared" si="236"/>
        <v>2.1700000000000001E-2</v>
      </c>
      <c r="N2545">
        <f t="shared" si="237"/>
        <v>31.942266385250935</v>
      </c>
      <c r="O2545" t="str">
        <f t="shared" si="238"/>
        <v>RF-2600.0217</v>
      </c>
      <c r="P2545" t="str">
        <f t="shared" si="239"/>
        <v/>
      </c>
    </row>
    <row r="2546" spans="1:16" x14ac:dyDescent="0.25">
      <c r="A2546">
        <v>104</v>
      </c>
      <c r="B2546">
        <v>157</v>
      </c>
      <c r="C2546" t="s">
        <v>2808</v>
      </c>
      <c r="D2546" t="s">
        <v>70</v>
      </c>
      <c r="E2546">
        <v>70</v>
      </c>
      <c r="F2546" t="s">
        <v>11</v>
      </c>
      <c r="G2546">
        <v>3</v>
      </c>
      <c r="H2546" t="s">
        <v>27</v>
      </c>
      <c r="I2546">
        <v>100</v>
      </c>
      <c r="K2546">
        <f t="shared" si="234"/>
        <v>261</v>
      </c>
      <c r="L2546" t="str">
        <f t="shared" si="235"/>
        <v>RF-261</v>
      </c>
      <c r="M2546">
        <f t="shared" si="236"/>
        <v>70</v>
      </c>
      <c r="N2546">
        <f t="shared" si="237"/>
        <v>9.9021025794277899E-3</v>
      </c>
      <c r="O2546" t="str">
        <f t="shared" si="238"/>
        <v>RF-26170</v>
      </c>
      <c r="P2546" t="str">
        <f t="shared" si="239"/>
        <v/>
      </c>
    </row>
    <row r="2547" spans="1:16" x14ac:dyDescent="0.25">
      <c r="A2547">
        <v>104</v>
      </c>
      <c r="B2547">
        <v>157</v>
      </c>
      <c r="C2547" t="s">
        <v>2808</v>
      </c>
      <c r="D2547" t="s">
        <v>70</v>
      </c>
      <c r="E2547">
        <v>2.2000000000000002</v>
      </c>
      <c r="F2547" t="s">
        <v>11</v>
      </c>
      <c r="G2547">
        <v>0.3</v>
      </c>
      <c r="H2547" t="s">
        <v>2525</v>
      </c>
      <c r="I2547">
        <v>82</v>
      </c>
      <c r="J2547">
        <v>5</v>
      </c>
      <c r="K2547">
        <f t="shared" si="234"/>
        <v>261</v>
      </c>
      <c r="L2547" t="str">
        <f t="shared" si="235"/>
        <v>RF-261</v>
      </c>
      <c r="M2547">
        <f t="shared" si="236"/>
        <v>2.2000000000000002</v>
      </c>
      <c r="N2547">
        <f t="shared" si="237"/>
        <v>0.31506690025452055</v>
      </c>
      <c r="O2547" t="str">
        <f t="shared" si="238"/>
        <v>RF-2612.2</v>
      </c>
      <c r="P2547" t="str">
        <f t="shared" si="239"/>
        <v/>
      </c>
    </row>
    <row r="2548" spans="1:16" x14ac:dyDescent="0.25">
      <c r="A2548">
        <v>104</v>
      </c>
      <c r="B2548">
        <v>158</v>
      </c>
      <c r="C2548" t="s">
        <v>2807</v>
      </c>
      <c r="D2548">
        <v>0</v>
      </c>
      <c r="E2548">
        <v>47</v>
      </c>
      <c r="F2548" t="s">
        <v>17</v>
      </c>
      <c r="G2548">
        <v>35</v>
      </c>
      <c r="H2548" t="s">
        <v>2525</v>
      </c>
      <c r="I2548">
        <v>100</v>
      </c>
      <c r="K2548">
        <f t="shared" si="234"/>
        <v>262</v>
      </c>
      <c r="L2548" t="str">
        <f t="shared" si="235"/>
        <v>RF-262</v>
      </c>
      <c r="M2548">
        <f t="shared" si="236"/>
        <v>4.7E-2</v>
      </c>
      <c r="N2548">
        <f t="shared" si="237"/>
        <v>14.747812352339261</v>
      </c>
      <c r="O2548" t="str">
        <f t="shared" si="238"/>
        <v>RF-2620.047</v>
      </c>
      <c r="P2548" t="str">
        <f t="shared" si="239"/>
        <v/>
      </c>
    </row>
    <row r="2549" spans="1:16" x14ac:dyDescent="0.25">
      <c r="A2549">
        <v>104</v>
      </c>
      <c r="B2549">
        <v>159</v>
      </c>
      <c r="C2549" t="s">
        <v>2806</v>
      </c>
      <c r="D2549">
        <v>0</v>
      </c>
      <c r="E2549">
        <v>13.63</v>
      </c>
      <c r="F2549" t="s">
        <v>43</v>
      </c>
      <c r="G2549">
        <f>7.41-7.41</f>
        <v>0</v>
      </c>
      <c r="H2549" t="s">
        <v>2525</v>
      </c>
      <c r="I2549">
        <v>100</v>
      </c>
      <c r="K2549">
        <f t="shared" si="234"/>
        <v>263</v>
      </c>
      <c r="L2549" t="str">
        <f t="shared" si="235"/>
        <v>RF-263</v>
      </c>
      <c r="M2549">
        <f t="shared" si="236"/>
        <v>817.80000000000007</v>
      </c>
      <c r="N2549">
        <f t="shared" si="237"/>
        <v>8.4757542254823332E-4</v>
      </c>
      <c r="O2549" t="str">
        <f t="shared" si="238"/>
        <v>RF-263817.8</v>
      </c>
      <c r="P2549" t="str">
        <f t="shared" si="239"/>
        <v/>
      </c>
    </row>
    <row r="2550" spans="1:16" x14ac:dyDescent="0.25">
      <c r="A2550">
        <v>104</v>
      </c>
      <c r="B2550">
        <v>161</v>
      </c>
      <c r="C2550" t="s">
        <v>2801</v>
      </c>
      <c r="D2550">
        <v>0</v>
      </c>
      <c r="E2550">
        <v>1</v>
      </c>
      <c r="F2550" t="s">
        <v>43</v>
      </c>
      <c r="G2550">
        <f>1.2-0.3</f>
        <v>0.89999999999999991</v>
      </c>
      <c r="H2550" t="s">
        <v>2525</v>
      </c>
      <c r="I2550">
        <v>100</v>
      </c>
      <c r="K2550">
        <f t="shared" si="234"/>
        <v>265</v>
      </c>
      <c r="L2550" t="str">
        <f t="shared" si="235"/>
        <v>RF-265</v>
      </c>
      <c r="M2550">
        <f t="shared" si="236"/>
        <v>60</v>
      </c>
      <c r="N2550">
        <f t="shared" si="237"/>
        <v>1.1552453009332421E-2</v>
      </c>
      <c r="O2550" t="str">
        <f t="shared" si="238"/>
        <v>RF-26560</v>
      </c>
      <c r="P2550" t="str">
        <f t="shared" si="239"/>
        <v/>
      </c>
    </row>
    <row r="2551" spans="1:16" x14ac:dyDescent="0.25">
      <c r="A2551">
        <v>104</v>
      </c>
      <c r="B2551">
        <v>163</v>
      </c>
      <c r="C2551" t="s">
        <v>2800</v>
      </c>
      <c r="D2551">
        <v>0</v>
      </c>
      <c r="E2551">
        <v>1.3</v>
      </c>
      <c r="F2551" t="s">
        <v>109</v>
      </c>
      <c r="G2551">
        <f>2.3-0.5</f>
        <v>1.7999999999999998</v>
      </c>
      <c r="H2551" t="s">
        <v>2525</v>
      </c>
      <c r="I2551">
        <v>100</v>
      </c>
      <c r="K2551">
        <f t="shared" si="234"/>
        <v>267</v>
      </c>
      <c r="L2551" t="str">
        <f t="shared" si="235"/>
        <v>RF-267</v>
      </c>
      <c r="M2551">
        <f t="shared" si="236"/>
        <v>4680</v>
      </c>
      <c r="N2551">
        <f t="shared" si="237"/>
        <v>1.4810837191451821E-4</v>
      </c>
      <c r="O2551" t="str">
        <f t="shared" si="238"/>
        <v>RF-2674680</v>
      </c>
      <c r="P2551" t="str">
        <f t="shared" si="239"/>
        <v/>
      </c>
    </row>
    <row r="2552" spans="1:16" x14ac:dyDescent="0.25">
      <c r="A2552">
        <v>111</v>
      </c>
      <c r="B2552">
        <v>161</v>
      </c>
      <c r="C2552" t="s">
        <v>2883</v>
      </c>
      <c r="D2552">
        <v>0</v>
      </c>
      <c r="E2552">
        <v>3.8</v>
      </c>
      <c r="F2552" t="s">
        <v>17</v>
      </c>
      <c r="G2552">
        <f>1.4-0.8</f>
        <v>0.59999999999999987</v>
      </c>
      <c r="H2552" t="s">
        <v>27</v>
      </c>
      <c r="I2552">
        <v>100</v>
      </c>
      <c r="K2552">
        <f t="shared" si="234"/>
        <v>272</v>
      </c>
      <c r="L2552" t="str">
        <f t="shared" si="235"/>
        <v>RG-272</v>
      </c>
      <c r="M2552">
        <f t="shared" si="236"/>
        <v>3.8E-3</v>
      </c>
      <c r="N2552">
        <f t="shared" si="237"/>
        <v>182.40715277893298</v>
      </c>
      <c r="O2552" t="str">
        <f t="shared" si="238"/>
        <v>RG-2720.0038</v>
      </c>
      <c r="P2552" t="str">
        <f t="shared" si="239"/>
        <v/>
      </c>
    </row>
    <row r="2553" spans="1:16" x14ac:dyDescent="0.25">
      <c r="A2553">
        <v>111</v>
      </c>
      <c r="B2553">
        <v>163</v>
      </c>
      <c r="C2553" t="s">
        <v>2882</v>
      </c>
      <c r="D2553">
        <v>0</v>
      </c>
      <c r="E2553">
        <v>12</v>
      </c>
      <c r="F2553" t="s">
        <v>17</v>
      </c>
      <c r="G2553">
        <f>17-5</f>
        <v>12</v>
      </c>
      <c r="H2553" t="s">
        <v>27</v>
      </c>
      <c r="I2553">
        <v>100</v>
      </c>
      <c r="K2553">
        <f t="shared" si="234"/>
        <v>274</v>
      </c>
      <c r="L2553" t="str">
        <f t="shared" si="235"/>
        <v>RG-274</v>
      </c>
      <c r="M2553">
        <f t="shared" si="236"/>
        <v>1.2E-2</v>
      </c>
      <c r="N2553">
        <f t="shared" si="237"/>
        <v>57.762265046662108</v>
      </c>
      <c r="O2553" t="str">
        <f t="shared" si="238"/>
        <v>RG-2740.012</v>
      </c>
      <c r="P2553" t="str">
        <f t="shared" si="239"/>
        <v/>
      </c>
    </row>
    <row r="2554" spans="1:16" x14ac:dyDescent="0.25">
      <c r="A2554">
        <v>111</v>
      </c>
      <c r="B2554">
        <v>167</v>
      </c>
      <c r="C2554" t="s">
        <v>2881</v>
      </c>
      <c r="D2554">
        <v>0</v>
      </c>
      <c r="E2554">
        <v>4.2</v>
      </c>
      <c r="F2554" t="s">
        <v>17</v>
      </c>
      <c r="G2554">
        <f>7.5-1.7</f>
        <v>5.8</v>
      </c>
      <c r="H2554" t="s">
        <v>27</v>
      </c>
      <c r="I2554">
        <v>100</v>
      </c>
      <c r="K2554">
        <f t="shared" si="234"/>
        <v>278</v>
      </c>
      <c r="L2554" t="str">
        <f t="shared" si="235"/>
        <v>RG-278</v>
      </c>
      <c r="M2554">
        <f t="shared" si="236"/>
        <v>4.2000000000000006E-3</v>
      </c>
      <c r="N2554">
        <f t="shared" si="237"/>
        <v>165.03504299046313</v>
      </c>
      <c r="O2554" t="str">
        <f t="shared" si="238"/>
        <v>RG-2780.0042</v>
      </c>
      <c r="P2554" t="str">
        <f t="shared" si="239"/>
        <v/>
      </c>
    </row>
    <row r="2555" spans="1:16" x14ac:dyDescent="0.25">
      <c r="A2555">
        <v>111</v>
      </c>
      <c r="B2555">
        <v>168</v>
      </c>
      <c r="C2555" t="s">
        <v>2884</v>
      </c>
      <c r="D2555">
        <v>0</v>
      </c>
      <c r="E2555">
        <v>90</v>
      </c>
      <c r="F2555" t="s">
        <v>17</v>
      </c>
      <c r="G2555">
        <f>170-40</f>
        <v>130</v>
      </c>
      <c r="H2555" t="s">
        <v>27</v>
      </c>
      <c r="I2555">
        <v>100</v>
      </c>
      <c r="K2555">
        <f t="shared" si="234"/>
        <v>279</v>
      </c>
      <c r="L2555" t="str">
        <f t="shared" si="235"/>
        <v>RG-279</v>
      </c>
      <c r="M2555">
        <f t="shared" si="236"/>
        <v>0.09</v>
      </c>
      <c r="N2555">
        <f t="shared" si="237"/>
        <v>7.7016353395549482</v>
      </c>
      <c r="O2555" t="str">
        <f t="shared" si="238"/>
        <v>RG-2790.09</v>
      </c>
      <c r="P2555" t="str">
        <f t="shared" si="239"/>
        <v/>
      </c>
    </row>
    <row r="2556" spans="1:16" x14ac:dyDescent="0.25">
      <c r="A2556">
        <v>111</v>
      </c>
      <c r="B2556">
        <v>169</v>
      </c>
      <c r="C2556" t="s">
        <v>2885</v>
      </c>
      <c r="D2556">
        <v>0</v>
      </c>
      <c r="E2556">
        <v>3.87</v>
      </c>
      <c r="F2556" t="s">
        <v>11</v>
      </c>
      <c r="G2556">
        <v>0.37</v>
      </c>
      <c r="H2556" t="s">
        <v>27</v>
      </c>
      <c r="I2556">
        <v>100</v>
      </c>
      <c r="K2556">
        <f t="shared" si="234"/>
        <v>280</v>
      </c>
      <c r="L2556" t="str">
        <f t="shared" si="235"/>
        <v>RG-280</v>
      </c>
      <c r="M2556">
        <f t="shared" si="236"/>
        <v>3.87</v>
      </c>
      <c r="N2556">
        <f t="shared" si="237"/>
        <v>0.17910779859430109</v>
      </c>
      <c r="O2556" t="str">
        <f t="shared" si="238"/>
        <v>RG-2803.87</v>
      </c>
      <c r="P2556" t="str">
        <f t="shared" si="239"/>
        <v/>
      </c>
    </row>
    <row r="2557" spans="1:16" x14ac:dyDescent="0.25">
      <c r="A2557">
        <v>111</v>
      </c>
      <c r="B2557">
        <v>170</v>
      </c>
      <c r="C2557" t="s">
        <v>2880</v>
      </c>
      <c r="D2557">
        <v>0</v>
      </c>
      <c r="E2557">
        <v>11</v>
      </c>
      <c r="F2557" t="s">
        <v>11</v>
      </c>
      <c r="G2557">
        <f>3-1</f>
        <v>2</v>
      </c>
      <c r="H2557" t="s">
        <v>2525</v>
      </c>
      <c r="I2557">
        <v>88</v>
      </c>
      <c r="K2557">
        <f t="shared" si="234"/>
        <v>281</v>
      </c>
      <c r="L2557" t="str">
        <f t="shared" si="235"/>
        <v>RG-281</v>
      </c>
      <c r="M2557">
        <f t="shared" si="236"/>
        <v>11</v>
      </c>
      <c r="N2557">
        <f t="shared" si="237"/>
        <v>6.3013380050904122E-2</v>
      </c>
      <c r="O2557" t="str">
        <f t="shared" si="238"/>
        <v>RG-28111</v>
      </c>
      <c r="P2557" t="str">
        <f t="shared" si="239"/>
        <v/>
      </c>
    </row>
    <row r="2558" spans="1:16" x14ac:dyDescent="0.25">
      <c r="A2558">
        <v>111</v>
      </c>
      <c r="B2558">
        <v>171</v>
      </c>
      <c r="C2558" t="s">
        <v>2879</v>
      </c>
      <c r="D2558">
        <v>0</v>
      </c>
      <c r="E2558">
        <v>100</v>
      </c>
      <c r="F2558" t="s">
        <v>11</v>
      </c>
      <c r="G2558">
        <f>70-30</f>
        <v>40</v>
      </c>
      <c r="H2558" t="s">
        <v>27</v>
      </c>
      <c r="I2558">
        <v>100</v>
      </c>
      <c r="K2558">
        <f t="shared" si="234"/>
        <v>282</v>
      </c>
      <c r="L2558" t="str">
        <f t="shared" si="235"/>
        <v>RG-282</v>
      </c>
      <c r="M2558">
        <f t="shared" si="236"/>
        <v>100</v>
      </c>
      <c r="N2558">
        <f t="shared" si="237"/>
        <v>6.9314718055994533E-3</v>
      </c>
      <c r="O2558" t="str">
        <f t="shared" si="238"/>
        <v>RG-282100</v>
      </c>
      <c r="P2558" t="str">
        <f t="shared" si="239"/>
        <v/>
      </c>
    </row>
    <row r="2559" spans="1:16" x14ac:dyDescent="0.25">
      <c r="A2559">
        <v>45</v>
      </c>
      <c r="B2559">
        <v>55</v>
      </c>
      <c r="C2559" t="s">
        <v>960</v>
      </c>
      <c r="D2559">
        <v>0</v>
      </c>
      <c r="E2559">
        <v>20.5</v>
      </c>
      <c r="F2559" t="s">
        <v>109</v>
      </c>
      <c r="G2559">
        <v>0.3</v>
      </c>
      <c r="H2559" t="s">
        <v>36</v>
      </c>
      <c r="I2559">
        <v>100</v>
      </c>
      <c r="K2559">
        <f t="shared" si="234"/>
        <v>100</v>
      </c>
      <c r="L2559" t="str">
        <f t="shared" si="235"/>
        <v>RH-100</v>
      </c>
      <c r="M2559">
        <f t="shared" si="236"/>
        <v>73800</v>
      </c>
      <c r="N2559">
        <f t="shared" si="237"/>
        <v>9.3922382189694487E-6</v>
      </c>
      <c r="O2559" t="str">
        <f t="shared" si="238"/>
        <v>RH-10073800</v>
      </c>
      <c r="P2559" t="str">
        <f t="shared" si="239"/>
        <v/>
      </c>
    </row>
    <row r="2560" spans="1:16" x14ac:dyDescent="0.25">
      <c r="A2560">
        <v>45</v>
      </c>
      <c r="B2560">
        <v>55</v>
      </c>
      <c r="C2560" t="s">
        <v>960</v>
      </c>
      <c r="D2560">
        <v>0.1076</v>
      </c>
      <c r="E2560">
        <v>4.5999999999999996</v>
      </c>
      <c r="F2560" t="s">
        <v>43</v>
      </c>
      <c r="G2560">
        <v>0.2</v>
      </c>
      <c r="H2560" t="s">
        <v>77</v>
      </c>
      <c r="I2560">
        <v>98.3</v>
      </c>
      <c r="K2560">
        <f t="shared" si="234"/>
        <v>100</v>
      </c>
      <c r="L2560" t="str">
        <f t="shared" si="235"/>
        <v>RH-100M</v>
      </c>
      <c r="M2560">
        <f t="shared" si="236"/>
        <v>276</v>
      </c>
      <c r="N2560">
        <f t="shared" si="237"/>
        <v>2.5114028281157438E-3</v>
      </c>
      <c r="O2560" t="str">
        <f t="shared" si="238"/>
        <v>RH-100M276</v>
      </c>
      <c r="P2560" t="str">
        <f t="shared" si="239"/>
        <v/>
      </c>
    </row>
    <row r="2561" spans="1:16" x14ac:dyDescent="0.25">
      <c r="A2561">
        <v>45</v>
      </c>
      <c r="B2561">
        <v>56</v>
      </c>
      <c r="C2561" t="s">
        <v>955</v>
      </c>
      <c r="D2561">
        <v>0</v>
      </c>
      <c r="E2561">
        <v>4.07</v>
      </c>
      <c r="F2561" t="s">
        <v>14</v>
      </c>
      <c r="G2561">
        <v>0.05</v>
      </c>
      <c r="H2561" t="s">
        <v>26</v>
      </c>
      <c r="I2561">
        <v>100</v>
      </c>
      <c r="K2561">
        <f t="shared" si="234"/>
        <v>101</v>
      </c>
      <c r="L2561" t="str">
        <f t="shared" si="235"/>
        <v>RH-101</v>
      </c>
      <c r="M2561">
        <f t="shared" si="236"/>
        <v>128439432.00000001</v>
      </c>
      <c r="N2561">
        <f t="shared" si="237"/>
        <v>5.3966851905725117E-9</v>
      </c>
      <c r="O2561" t="str">
        <f t="shared" si="238"/>
        <v>RH-101128439432</v>
      </c>
      <c r="P2561" t="str">
        <f t="shared" si="239"/>
        <v/>
      </c>
    </row>
    <row r="2562" spans="1:16" x14ac:dyDescent="0.25">
      <c r="A2562">
        <v>45</v>
      </c>
      <c r="B2562">
        <v>56</v>
      </c>
      <c r="C2562" t="s">
        <v>955</v>
      </c>
      <c r="D2562">
        <v>0.15731999999999999</v>
      </c>
      <c r="E2562">
        <v>4.34</v>
      </c>
      <c r="F2562" t="s">
        <v>25</v>
      </c>
      <c r="G2562">
        <v>0.01</v>
      </c>
      <c r="H2562" t="s">
        <v>77</v>
      </c>
      <c r="I2562">
        <v>7.2</v>
      </c>
      <c r="J2562">
        <v>0.25</v>
      </c>
      <c r="K2562">
        <f t="shared" ref="K2562:K2625" si="240">A2562+B2562</f>
        <v>101</v>
      </c>
      <c r="L2562" t="str">
        <f t="shared" ref="L2562:L2625" si="241">UPPER(SUBSTITUTE(C2562,K2562,""))&amp;"-"&amp;K2562&amp;IF(H2562="IT","M","")</f>
        <v>RH-101M</v>
      </c>
      <c r="M2562">
        <f t="shared" ref="M2562:M2625" si="242">E2562*VLOOKUP(F2562,_TimeConvert,2,FALSE)</f>
        <v>374976</v>
      </c>
      <c r="N2562">
        <f t="shared" ref="N2562:N2625" si="243">LN(2)/M2562</f>
        <v>1.8485107861835032E-6</v>
      </c>
      <c r="O2562" t="str">
        <f t="shared" ref="O2562:O2625" si="244">L2562&amp;M2562</f>
        <v>RH-101M374976</v>
      </c>
      <c r="P2562" t="str">
        <f t="shared" ref="P2562:P2625" si="245">IF(AND(RIGHT(L2563,1)="M",M2562=M2563),"Delete","")</f>
        <v/>
      </c>
    </row>
    <row r="2563" spans="1:16" x14ac:dyDescent="0.25">
      <c r="A2563">
        <v>45</v>
      </c>
      <c r="B2563">
        <v>57</v>
      </c>
      <c r="C2563" t="s">
        <v>954</v>
      </c>
      <c r="D2563">
        <v>0</v>
      </c>
      <c r="E2563">
        <v>207.3</v>
      </c>
      <c r="F2563" t="s">
        <v>25</v>
      </c>
      <c r="G2563">
        <v>1.2</v>
      </c>
      <c r="H2563" t="s">
        <v>36</v>
      </c>
      <c r="I2563">
        <v>78</v>
      </c>
      <c r="J2563">
        <v>5</v>
      </c>
      <c r="K2563">
        <f t="shared" si="240"/>
        <v>102</v>
      </c>
      <c r="L2563" t="str">
        <f t="shared" si="241"/>
        <v>RH-102</v>
      </c>
      <c r="M2563">
        <f t="shared" si="242"/>
        <v>17910720</v>
      </c>
      <c r="N2563">
        <f t="shared" si="243"/>
        <v>3.8700129339297656E-8</v>
      </c>
      <c r="O2563" t="str">
        <f t="shared" si="244"/>
        <v>RH-10217910720</v>
      </c>
      <c r="P2563" t="str">
        <f t="shared" si="245"/>
        <v/>
      </c>
    </row>
    <row r="2564" spans="1:16" x14ac:dyDescent="0.25">
      <c r="A2564">
        <v>45</v>
      </c>
      <c r="B2564">
        <v>57</v>
      </c>
      <c r="C2564" t="s">
        <v>954</v>
      </c>
      <c r="D2564">
        <v>0.14072999999999999</v>
      </c>
      <c r="E2564">
        <v>3.47</v>
      </c>
      <c r="F2564" t="s">
        <v>14</v>
      </c>
      <c r="G2564">
        <v>0.04</v>
      </c>
      <c r="H2564" t="s">
        <v>77</v>
      </c>
      <c r="I2564">
        <v>0.23300000000000001</v>
      </c>
      <c r="J2564">
        <v>2.4E-2</v>
      </c>
      <c r="K2564">
        <f t="shared" si="240"/>
        <v>102</v>
      </c>
      <c r="L2564" t="str">
        <f t="shared" si="241"/>
        <v>RH-102M</v>
      </c>
      <c r="M2564">
        <f t="shared" si="242"/>
        <v>109504872</v>
      </c>
      <c r="N2564">
        <f t="shared" si="243"/>
        <v>6.3298296039279901E-9</v>
      </c>
      <c r="O2564" t="str">
        <f t="shared" si="244"/>
        <v>RH-102M109504872</v>
      </c>
      <c r="P2564" t="str">
        <f t="shared" si="245"/>
        <v/>
      </c>
    </row>
    <row r="2565" spans="1:16" x14ac:dyDescent="0.25">
      <c r="A2565">
        <v>45</v>
      </c>
      <c r="B2565">
        <v>58</v>
      </c>
      <c r="C2565" t="s">
        <v>957</v>
      </c>
      <c r="D2565">
        <v>3.9752999999999997E-2</v>
      </c>
      <c r="E2565">
        <v>56.118000000000002</v>
      </c>
      <c r="F2565" t="s">
        <v>43</v>
      </c>
      <c r="G2565">
        <v>8.9999999999999993E-3</v>
      </c>
      <c r="H2565" t="s">
        <v>77</v>
      </c>
      <c r="I2565">
        <v>100</v>
      </c>
      <c r="K2565">
        <f t="shared" si="240"/>
        <v>103</v>
      </c>
      <c r="L2565" t="str">
        <f t="shared" si="241"/>
        <v>RH-103M</v>
      </c>
      <c r="M2565">
        <f t="shared" si="242"/>
        <v>3367.08</v>
      </c>
      <c r="N2565">
        <f t="shared" si="243"/>
        <v>2.0586002725208349E-4</v>
      </c>
      <c r="O2565" t="str">
        <f t="shared" si="244"/>
        <v>RH-103M3367.08</v>
      </c>
      <c r="P2565" t="str">
        <f t="shared" si="245"/>
        <v/>
      </c>
    </row>
    <row r="2566" spans="1:16" x14ac:dyDescent="0.25">
      <c r="A2566">
        <v>45</v>
      </c>
      <c r="B2566">
        <v>59</v>
      </c>
      <c r="C2566" t="s">
        <v>956</v>
      </c>
      <c r="D2566">
        <v>0</v>
      </c>
      <c r="E2566">
        <v>42.3</v>
      </c>
      <c r="F2566" t="s">
        <v>11</v>
      </c>
      <c r="G2566">
        <v>0.4</v>
      </c>
      <c r="H2566" t="s">
        <v>12</v>
      </c>
      <c r="I2566">
        <v>99.55</v>
      </c>
      <c r="J2566">
        <v>0.1</v>
      </c>
      <c r="K2566">
        <f t="shared" si="240"/>
        <v>104</v>
      </c>
      <c r="L2566" t="str">
        <f t="shared" si="241"/>
        <v>RH-104</v>
      </c>
      <c r="M2566">
        <f t="shared" si="242"/>
        <v>42.3</v>
      </c>
      <c r="N2566">
        <f t="shared" si="243"/>
        <v>1.6386458169265847E-2</v>
      </c>
      <c r="O2566" t="str">
        <f t="shared" si="244"/>
        <v>RH-10442.3</v>
      </c>
      <c r="P2566" t="str">
        <f t="shared" si="245"/>
        <v/>
      </c>
    </row>
    <row r="2567" spans="1:16" x14ac:dyDescent="0.25">
      <c r="A2567">
        <v>45</v>
      </c>
      <c r="B2567">
        <v>59</v>
      </c>
      <c r="C2567" t="s">
        <v>956</v>
      </c>
      <c r="D2567">
        <v>0.1289679</v>
      </c>
      <c r="E2567">
        <v>4.3600000000000003</v>
      </c>
      <c r="F2567" t="s">
        <v>43</v>
      </c>
      <c r="G2567">
        <v>0.03</v>
      </c>
      <c r="H2567" t="s">
        <v>77</v>
      </c>
      <c r="I2567">
        <v>99.87</v>
      </c>
      <c r="J2567">
        <v>0.01</v>
      </c>
      <c r="K2567">
        <f t="shared" si="240"/>
        <v>104</v>
      </c>
      <c r="L2567" t="str">
        <f t="shared" si="241"/>
        <v>RH-104M</v>
      </c>
      <c r="M2567">
        <f t="shared" si="242"/>
        <v>261.60000000000002</v>
      </c>
      <c r="N2567">
        <f t="shared" si="243"/>
        <v>2.6496451856267019E-3</v>
      </c>
      <c r="O2567" t="str">
        <f t="shared" si="244"/>
        <v>RH-104M261.6</v>
      </c>
      <c r="P2567" t="str">
        <f t="shared" si="245"/>
        <v/>
      </c>
    </row>
    <row r="2568" spans="1:16" x14ac:dyDescent="0.25">
      <c r="A2568">
        <v>45</v>
      </c>
      <c r="B2568">
        <v>60</v>
      </c>
      <c r="C2568" t="s">
        <v>942</v>
      </c>
      <c r="D2568">
        <v>0</v>
      </c>
      <c r="E2568">
        <v>35.341000000000001</v>
      </c>
      <c r="F2568" t="s">
        <v>109</v>
      </c>
      <c r="G2568">
        <v>2.1999999999999999E-2</v>
      </c>
      <c r="H2568" t="s">
        <v>12</v>
      </c>
      <c r="I2568">
        <v>100</v>
      </c>
      <c r="K2568">
        <f t="shared" si="240"/>
        <v>105</v>
      </c>
      <c r="L2568" t="str">
        <f t="shared" si="241"/>
        <v>RH-105</v>
      </c>
      <c r="M2568">
        <f t="shared" si="242"/>
        <v>127227.6</v>
      </c>
      <c r="N2568">
        <f t="shared" si="243"/>
        <v>5.4480881550854155E-6</v>
      </c>
      <c r="O2568" t="str">
        <f t="shared" si="244"/>
        <v>RH-105127227.6</v>
      </c>
      <c r="P2568" t="str">
        <f t="shared" si="245"/>
        <v/>
      </c>
    </row>
    <row r="2569" spans="1:16" x14ac:dyDescent="0.25">
      <c r="A2569">
        <v>45</v>
      </c>
      <c r="B2569">
        <v>60</v>
      </c>
      <c r="C2569" t="s">
        <v>942</v>
      </c>
      <c r="D2569">
        <v>0.129742</v>
      </c>
      <c r="E2569">
        <v>42.8</v>
      </c>
      <c r="F2569" t="s">
        <v>11</v>
      </c>
      <c r="G2569">
        <v>0.3</v>
      </c>
      <c r="H2569" t="s">
        <v>77</v>
      </c>
      <c r="I2569">
        <v>100</v>
      </c>
      <c r="K2569">
        <f t="shared" si="240"/>
        <v>105</v>
      </c>
      <c r="L2569" t="str">
        <f t="shared" si="241"/>
        <v>RH-105M</v>
      </c>
      <c r="M2569">
        <f t="shared" si="242"/>
        <v>42.8</v>
      </c>
      <c r="N2569">
        <f t="shared" si="243"/>
        <v>1.6195027583176293E-2</v>
      </c>
      <c r="O2569" t="str">
        <f t="shared" si="244"/>
        <v>RH-105M42.8</v>
      </c>
      <c r="P2569" t="str">
        <f t="shared" si="245"/>
        <v/>
      </c>
    </row>
    <row r="2570" spans="1:16" x14ac:dyDescent="0.25">
      <c r="A2570">
        <v>45</v>
      </c>
      <c r="B2570">
        <v>61</v>
      </c>
      <c r="C2570" t="s">
        <v>944</v>
      </c>
      <c r="D2570">
        <v>0</v>
      </c>
      <c r="E2570">
        <v>30.07</v>
      </c>
      <c r="F2570" t="s">
        <v>11</v>
      </c>
      <c r="G2570">
        <v>0.35</v>
      </c>
      <c r="H2570" t="s">
        <v>12</v>
      </c>
      <c r="I2570">
        <v>100</v>
      </c>
      <c r="K2570">
        <f t="shared" si="240"/>
        <v>106</v>
      </c>
      <c r="L2570" t="str">
        <f t="shared" si="241"/>
        <v>RH-106</v>
      </c>
      <c r="M2570">
        <f t="shared" si="242"/>
        <v>30.07</v>
      </c>
      <c r="N2570">
        <f t="shared" si="243"/>
        <v>2.3051120071830571E-2</v>
      </c>
      <c r="O2570" t="str">
        <f t="shared" si="244"/>
        <v>RH-10630.07</v>
      </c>
      <c r="P2570" t="str">
        <f t="shared" si="245"/>
        <v/>
      </c>
    </row>
    <row r="2571" spans="1:16" x14ac:dyDescent="0.25">
      <c r="A2571">
        <v>45</v>
      </c>
      <c r="B2571">
        <v>61</v>
      </c>
      <c r="C2571" t="s">
        <v>944</v>
      </c>
      <c r="D2571">
        <v>0.13700000000000001</v>
      </c>
      <c r="E2571">
        <v>131</v>
      </c>
      <c r="F2571" t="s">
        <v>43</v>
      </c>
      <c r="G2571">
        <v>2</v>
      </c>
      <c r="H2571" t="s">
        <v>12</v>
      </c>
      <c r="I2571">
        <v>100</v>
      </c>
      <c r="K2571">
        <f t="shared" si="240"/>
        <v>106</v>
      </c>
      <c r="L2571" t="str">
        <f t="shared" si="241"/>
        <v>RH-106</v>
      </c>
      <c r="M2571">
        <f t="shared" si="242"/>
        <v>7860</v>
      </c>
      <c r="N2571">
        <f t="shared" si="243"/>
        <v>8.8186664193377258E-5</v>
      </c>
      <c r="O2571" t="str">
        <f t="shared" si="244"/>
        <v>RH-1067860</v>
      </c>
      <c r="P2571" t="str">
        <f t="shared" si="245"/>
        <v/>
      </c>
    </row>
    <row r="2572" spans="1:16" x14ac:dyDescent="0.25">
      <c r="A2572">
        <v>45</v>
      </c>
      <c r="B2572">
        <v>62</v>
      </c>
      <c r="C2572" t="s">
        <v>943</v>
      </c>
      <c r="D2572">
        <v>0</v>
      </c>
      <c r="E2572">
        <v>21.7</v>
      </c>
      <c r="F2572" t="s">
        <v>43</v>
      </c>
      <c r="G2572">
        <v>0.7</v>
      </c>
      <c r="H2572" t="s">
        <v>12</v>
      </c>
      <c r="I2572">
        <v>100</v>
      </c>
      <c r="K2572">
        <f t="shared" si="240"/>
        <v>107</v>
      </c>
      <c r="L2572" t="str">
        <f t="shared" si="241"/>
        <v>RH-107</v>
      </c>
      <c r="M2572">
        <f t="shared" si="242"/>
        <v>1302</v>
      </c>
      <c r="N2572">
        <f t="shared" si="243"/>
        <v>5.3237110642084893E-4</v>
      </c>
      <c r="O2572" t="str">
        <f t="shared" si="244"/>
        <v>RH-1071302</v>
      </c>
      <c r="P2572" t="str">
        <f t="shared" si="245"/>
        <v/>
      </c>
    </row>
    <row r="2573" spans="1:16" x14ac:dyDescent="0.25">
      <c r="A2573">
        <v>45</v>
      </c>
      <c r="B2573">
        <v>63</v>
      </c>
      <c r="C2573" t="s">
        <v>949</v>
      </c>
      <c r="D2573">
        <v>0</v>
      </c>
      <c r="E2573">
        <v>17</v>
      </c>
      <c r="F2573" t="s">
        <v>11</v>
      </c>
      <c r="G2573">
        <v>0.4</v>
      </c>
      <c r="H2573" t="s">
        <v>12</v>
      </c>
      <c r="I2573">
        <v>100</v>
      </c>
      <c r="K2573">
        <f t="shared" si="240"/>
        <v>108</v>
      </c>
      <c r="L2573" t="str">
        <f t="shared" si="241"/>
        <v>RH-108</v>
      </c>
      <c r="M2573">
        <f t="shared" si="242"/>
        <v>17</v>
      </c>
      <c r="N2573">
        <f t="shared" si="243"/>
        <v>4.0773363562349722E-2</v>
      </c>
      <c r="O2573" t="str">
        <f t="shared" si="244"/>
        <v>RH-10817</v>
      </c>
      <c r="P2573" t="str">
        <f t="shared" si="245"/>
        <v/>
      </c>
    </row>
    <row r="2574" spans="1:16" x14ac:dyDescent="0.25">
      <c r="A2574">
        <v>45</v>
      </c>
      <c r="B2574">
        <v>63</v>
      </c>
      <c r="C2574" t="s">
        <v>949</v>
      </c>
      <c r="D2574" t="s">
        <v>70</v>
      </c>
      <c r="E2574">
        <v>5.9</v>
      </c>
      <c r="F2574" t="s">
        <v>43</v>
      </c>
      <c r="G2574">
        <v>0.2</v>
      </c>
      <c r="H2574" t="s">
        <v>77</v>
      </c>
      <c r="K2574">
        <f t="shared" si="240"/>
        <v>108</v>
      </c>
      <c r="L2574" t="str">
        <f t="shared" si="241"/>
        <v>RH-108M</v>
      </c>
      <c r="M2574">
        <f t="shared" si="242"/>
        <v>354</v>
      </c>
      <c r="N2574">
        <f t="shared" si="243"/>
        <v>1.9580428829376988E-3</v>
      </c>
      <c r="O2574" t="str">
        <f t="shared" si="244"/>
        <v>RH-108M354</v>
      </c>
      <c r="P2574" t="str">
        <f t="shared" si="245"/>
        <v/>
      </c>
    </row>
    <row r="2575" spans="1:16" x14ac:dyDescent="0.25">
      <c r="A2575">
        <v>45</v>
      </c>
      <c r="B2575">
        <v>64</v>
      </c>
      <c r="C2575" t="s">
        <v>948</v>
      </c>
      <c r="D2575">
        <v>0</v>
      </c>
      <c r="E2575">
        <v>80.8</v>
      </c>
      <c r="F2575" t="s">
        <v>11</v>
      </c>
      <c r="G2575">
        <v>0.6</v>
      </c>
      <c r="H2575" t="s">
        <v>12</v>
      </c>
      <c r="I2575">
        <v>100</v>
      </c>
      <c r="K2575">
        <f t="shared" si="240"/>
        <v>109</v>
      </c>
      <c r="L2575" t="str">
        <f t="shared" si="241"/>
        <v>RH-109</v>
      </c>
      <c r="M2575">
        <f t="shared" si="242"/>
        <v>80.8</v>
      </c>
      <c r="N2575">
        <f t="shared" si="243"/>
        <v>8.5785542148508077E-3</v>
      </c>
      <c r="O2575" t="str">
        <f t="shared" si="244"/>
        <v>RH-10980.8</v>
      </c>
      <c r="P2575" t="str">
        <f t="shared" si="245"/>
        <v/>
      </c>
    </row>
    <row r="2576" spans="1:16" x14ac:dyDescent="0.25">
      <c r="A2576">
        <v>45</v>
      </c>
      <c r="B2576">
        <v>65</v>
      </c>
      <c r="C2576" t="s">
        <v>951</v>
      </c>
      <c r="D2576">
        <v>0</v>
      </c>
      <c r="E2576">
        <v>3.3</v>
      </c>
      <c r="F2576" t="s">
        <v>11</v>
      </c>
      <c r="G2576">
        <v>0.1</v>
      </c>
      <c r="H2576" t="s">
        <v>12</v>
      </c>
      <c r="I2576">
        <v>100</v>
      </c>
      <c r="K2576">
        <f t="shared" si="240"/>
        <v>110</v>
      </c>
      <c r="L2576" t="str">
        <f t="shared" si="241"/>
        <v>RH-110</v>
      </c>
      <c r="M2576">
        <f t="shared" si="242"/>
        <v>3.3</v>
      </c>
      <c r="N2576">
        <f t="shared" si="243"/>
        <v>0.21004460016968041</v>
      </c>
      <c r="O2576" t="str">
        <f t="shared" si="244"/>
        <v>RH-1103.3</v>
      </c>
      <c r="P2576" t="str">
        <f t="shared" si="245"/>
        <v/>
      </c>
    </row>
    <row r="2577" spans="1:16" x14ac:dyDescent="0.25">
      <c r="A2577">
        <v>45</v>
      </c>
      <c r="B2577">
        <v>65</v>
      </c>
      <c r="C2577" t="s">
        <v>951</v>
      </c>
      <c r="D2577">
        <v>3.7999999999999999E-2</v>
      </c>
      <c r="E2577">
        <v>28.5</v>
      </c>
      <c r="F2577" t="s">
        <v>11</v>
      </c>
      <c r="G2577">
        <v>1.5</v>
      </c>
      <c r="H2577" t="s">
        <v>12</v>
      </c>
      <c r="I2577">
        <v>100</v>
      </c>
      <c r="K2577">
        <f t="shared" si="240"/>
        <v>110</v>
      </c>
      <c r="L2577" t="str">
        <f t="shared" si="241"/>
        <v>RH-110</v>
      </c>
      <c r="M2577">
        <f t="shared" si="242"/>
        <v>28.5</v>
      </c>
      <c r="N2577">
        <f t="shared" si="243"/>
        <v>2.4320953703857728E-2</v>
      </c>
      <c r="O2577" t="str">
        <f t="shared" si="244"/>
        <v>RH-11028.5</v>
      </c>
      <c r="P2577" t="str">
        <f t="shared" si="245"/>
        <v/>
      </c>
    </row>
    <row r="2578" spans="1:16" x14ac:dyDescent="0.25">
      <c r="A2578">
        <v>45</v>
      </c>
      <c r="B2578">
        <v>66</v>
      </c>
      <c r="C2578" t="s">
        <v>950</v>
      </c>
      <c r="D2578">
        <v>0</v>
      </c>
      <c r="E2578">
        <v>11</v>
      </c>
      <c r="F2578" t="s">
        <v>11</v>
      </c>
      <c r="G2578">
        <v>1</v>
      </c>
      <c r="H2578" t="s">
        <v>12</v>
      </c>
      <c r="I2578">
        <v>100</v>
      </c>
      <c r="K2578">
        <f t="shared" si="240"/>
        <v>111</v>
      </c>
      <c r="L2578" t="str">
        <f t="shared" si="241"/>
        <v>RH-111</v>
      </c>
      <c r="M2578">
        <f t="shared" si="242"/>
        <v>11</v>
      </c>
      <c r="N2578">
        <f t="shared" si="243"/>
        <v>6.3013380050904122E-2</v>
      </c>
      <c r="O2578" t="str">
        <f t="shared" si="244"/>
        <v>RH-11111</v>
      </c>
      <c r="P2578" t="str">
        <f t="shared" si="245"/>
        <v/>
      </c>
    </row>
    <row r="2579" spans="1:16" x14ac:dyDescent="0.25">
      <c r="A2579">
        <v>45</v>
      </c>
      <c r="B2579">
        <v>67</v>
      </c>
      <c r="C2579" t="s">
        <v>946</v>
      </c>
      <c r="D2579">
        <v>0</v>
      </c>
      <c r="E2579">
        <v>3.5</v>
      </c>
      <c r="F2579" t="s">
        <v>11</v>
      </c>
      <c r="G2579">
        <v>0.4</v>
      </c>
      <c r="H2579" t="s">
        <v>12</v>
      </c>
      <c r="I2579">
        <v>100</v>
      </c>
      <c r="K2579">
        <f t="shared" si="240"/>
        <v>112</v>
      </c>
      <c r="L2579" t="str">
        <f t="shared" si="241"/>
        <v>RH-112</v>
      </c>
      <c r="M2579">
        <f t="shared" si="242"/>
        <v>3.5</v>
      </c>
      <c r="N2579">
        <f t="shared" si="243"/>
        <v>0.19804205158855578</v>
      </c>
      <c r="O2579" t="str">
        <f t="shared" si="244"/>
        <v>RH-1123.5</v>
      </c>
      <c r="P2579" t="str">
        <f t="shared" si="245"/>
        <v/>
      </c>
    </row>
    <row r="2580" spans="1:16" x14ac:dyDescent="0.25">
      <c r="A2580">
        <v>45</v>
      </c>
      <c r="B2580">
        <v>67</v>
      </c>
      <c r="C2580" t="s">
        <v>946</v>
      </c>
      <c r="D2580">
        <v>3.8399999999999997E-2</v>
      </c>
      <c r="E2580">
        <v>6.9</v>
      </c>
      <c r="F2580" t="s">
        <v>11</v>
      </c>
      <c r="G2580">
        <v>7.0000000000000007E-2</v>
      </c>
      <c r="H2580" t="s">
        <v>12</v>
      </c>
      <c r="I2580">
        <v>100</v>
      </c>
      <c r="K2580">
        <f t="shared" si="240"/>
        <v>112</v>
      </c>
      <c r="L2580" t="str">
        <f t="shared" si="241"/>
        <v>RH-112</v>
      </c>
      <c r="M2580">
        <f t="shared" si="242"/>
        <v>6.9</v>
      </c>
      <c r="N2580">
        <f t="shared" si="243"/>
        <v>0.10045611312462975</v>
      </c>
      <c r="O2580" t="str">
        <f t="shared" si="244"/>
        <v>RH-1126.9</v>
      </c>
      <c r="P2580" t="str">
        <f t="shared" si="245"/>
        <v/>
      </c>
    </row>
    <row r="2581" spans="1:16" x14ac:dyDescent="0.25">
      <c r="A2581">
        <v>45</v>
      </c>
      <c r="B2581">
        <v>68</v>
      </c>
      <c r="C2581" t="s">
        <v>945</v>
      </c>
      <c r="D2581">
        <v>0</v>
      </c>
      <c r="E2581">
        <v>2.8</v>
      </c>
      <c r="F2581" t="s">
        <v>11</v>
      </c>
      <c r="G2581">
        <v>0.12</v>
      </c>
      <c r="H2581" t="s">
        <v>12</v>
      </c>
      <c r="I2581">
        <v>100</v>
      </c>
      <c r="K2581">
        <f t="shared" si="240"/>
        <v>113</v>
      </c>
      <c r="L2581" t="str">
        <f t="shared" si="241"/>
        <v>RH-113</v>
      </c>
      <c r="M2581">
        <f t="shared" si="242"/>
        <v>2.8</v>
      </c>
      <c r="N2581">
        <f t="shared" si="243"/>
        <v>0.24755256448569476</v>
      </c>
      <c r="O2581" t="str">
        <f t="shared" si="244"/>
        <v>RH-1132.8</v>
      </c>
      <c r="P2581" t="str">
        <f t="shared" si="245"/>
        <v/>
      </c>
    </row>
    <row r="2582" spans="1:16" x14ac:dyDescent="0.25">
      <c r="A2582">
        <v>45</v>
      </c>
      <c r="B2582">
        <v>69</v>
      </c>
      <c r="C2582" t="s">
        <v>947</v>
      </c>
      <c r="D2582">
        <v>0</v>
      </c>
      <c r="E2582">
        <v>1.82</v>
      </c>
      <c r="F2582" t="s">
        <v>11</v>
      </c>
      <c r="G2582">
        <v>0.05</v>
      </c>
      <c r="H2582" t="s">
        <v>12</v>
      </c>
      <c r="I2582">
        <v>100</v>
      </c>
      <c r="K2582">
        <f t="shared" si="240"/>
        <v>114</v>
      </c>
      <c r="L2582" t="str">
        <f t="shared" si="241"/>
        <v>RH-114</v>
      </c>
      <c r="M2582">
        <f t="shared" si="242"/>
        <v>1.82</v>
      </c>
      <c r="N2582">
        <f t="shared" si="243"/>
        <v>0.38085009920876112</v>
      </c>
      <c r="O2582" t="str">
        <f t="shared" si="244"/>
        <v>RH-1141.82</v>
      </c>
      <c r="P2582" t="str">
        <f t="shared" si="245"/>
        <v/>
      </c>
    </row>
    <row r="2583" spans="1:16" x14ac:dyDescent="0.25">
      <c r="A2583">
        <v>45</v>
      </c>
      <c r="B2583">
        <v>69</v>
      </c>
      <c r="C2583" t="s">
        <v>947</v>
      </c>
      <c r="D2583">
        <v>0.1109</v>
      </c>
      <c r="E2583">
        <v>1.85</v>
      </c>
      <c r="F2583" t="s">
        <v>11</v>
      </c>
      <c r="G2583">
        <v>0.05</v>
      </c>
      <c r="H2583" t="s">
        <v>12</v>
      </c>
      <c r="I2583">
        <v>100</v>
      </c>
      <c r="K2583">
        <f t="shared" si="240"/>
        <v>114</v>
      </c>
      <c r="L2583" t="str">
        <f t="shared" si="241"/>
        <v>RH-114</v>
      </c>
      <c r="M2583">
        <f t="shared" si="242"/>
        <v>1.85</v>
      </c>
      <c r="N2583">
        <f t="shared" si="243"/>
        <v>0.37467415165402446</v>
      </c>
      <c r="O2583" t="str">
        <f t="shared" si="244"/>
        <v>RH-1141.85</v>
      </c>
      <c r="P2583" t="str">
        <f t="shared" si="245"/>
        <v/>
      </c>
    </row>
    <row r="2584" spans="1:16" x14ac:dyDescent="0.25">
      <c r="A2584">
        <v>45</v>
      </c>
      <c r="B2584">
        <v>70</v>
      </c>
      <c r="C2584" t="s">
        <v>933</v>
      </c>
      <c r="D2584">
        <v>0</v>
      </c>
      <c r="E2584">
        <v>0.99</v>
      </c>
      <c r="F2584" t="s">
        <v>11</v>
      </c>
      <c r="G2584">
        <v>0.05</v>
      </c>
      <c r="H2584" t="s">
        <v>12</v>
      </c>
      <c r="I2584">
        <v>100</v>
      </c>
      <c r="K2584">
        <f t="shared" si="240"/>
        <v>115</v>
      </c>
      <c r="L2584" t="str">
        <f t="shared" si="241"/>
        <v>RH-115</v>
      </c>
      <c r="M2584">
        <f t="shared" si="242"/>
        <v>0.99</v>
      </c>
      <c r="N2584">
        <f t="shared" si="243"/>
        <v>0.70014866723226798</v>
      </c>
      <c r="O2584" t="str">
        <f t="shared" si="244"/>
        <v>RH-1150.99</v>
      </c>
      <c r="P2584" t="str">
        <f t="shared" si="245"/>
        <v/>
      </c>
    </row>
    <row r="2585" spans="1:16" x14ac:dyDescent="0.25">
      <c r="A2585">
        <v>45</v>
      </c>
      <c r="B2585">
        <v>71</v>
      </c>
      <c r="C2585" t="s">
        <v>932</v>
      </c>
      <c r="D2585">
        <v>0</v>
      </c>
      <c r="E2585">
        <v>685</v>
      </c>
      <c r="F2585" t="s">
        <v>17</v>
      </c>
      <c r="G2585">
        <v>38</v>
      </c>
      <c r="H2585" t="s">
        <v>12</v>
      </c>
      <c r="I2585">
        <v>100</v>
      </c>
      <c r="K2585">
        <f t="shared" si="240"/>
        <v>116</v>
      </c>
      <c r="L2585" t="str">
        <f t="shared" si="241"/>
        <v>RH-116</v>
      </c>
      <c r="M2585">
        <f t="shared" si="242"/>
        <v>0.68500000000000005</v>
      </c>
      <c r="N2585">
        <f t="shared" si="243"/>
        <v>1.0118936942480952</v>
      </c>
      <c r="O2585" t="str">
        <f t="shared" si="244"/>
        <v>RH-1160.685</v>
      </c>
      <c r="P2585" t="str">
        <f t="shared" si="245"/>
        <v/>
      </c>
    </row>
    <row r="2586" spans="1:16" x14ac:dyDescent="0.25">
      <c r="A2586">
        <v>45</v>
      </c>
      <c r="B2586">
        <v>71</v>
      </c>
      <c r="C2586" t="s">
        <v>932</v>
      </c>
      <c r="D2586">
        <v>0.1208</v>
      </c>
      <c r="E2586">
        <v>0.56999999999999995</v>
      </c>
      <c r="F2586" t="s">
        <v>11</v>
      </c>
      <c r="G2586">
        <v>0.05</v>
      </c>
      <c r="H2586" t="s">
        <v>12</v>
      </c>
      <c r="I2586">
        <v>100</v>
      </c>
      <c r="K2586">
        <f t="shared" si="240"/>
        <v>116</v>
      </c>
      <c r="L2586" t="str">
        <f t="shared" si="241"/>
        <v>RH-116</v>
      </c>
      <c r="M2586">
        <f t="shared" si="242"/>
        <v>0.56999999999999995</v>
      </c>
      <c r="N2586">
        <f t="shared" si="243"/>
        <v>1.2160476851928865</v>
      </c>
      <c r="O2586" t="str">
        <f t="shared" si="244"/>
        <v>RH-1160.57</v>
      </c>
      <c r="P2586" t="str">
        <f t="shared" si="245"/>
        <v/>
      </c>
    </row>
    <row r="2587" spans="1:16" x14ac:dyDescent="0.25">
      <c r="A2587">
        <v>45</v>
      </c>
      <c r="B2587">
        <v>72</v>
      </c>
      <c r="C2587" t="s">
        <v>935</v>
      </c>
      <c r="D2587">
        <v>0</v>
      </c>
      <c r="E2587">
        <v>421</v>
      </c>
      <c r="F2587" t="s">
        <v>17</v>
      </c>
      <c r="G2587">
        <v>30</v>
      </c>
      <c r="H2587" t="s">
        <v>12</v>
      </c>
      <c r="I2587">
        <v>100</v>
      </c>
      <c r="K2587">
        <f t="shared" si="240"/>
        <v>117</v>
      </c>
      <c r="L2587" t="str">
        <f t="shared" si="241"/>
        <v>RH-117</v>
      </c>
      <c r="M2587">
        <f t="shared" si="242"/>
        <v>0.42099999999999999</v>
      </c>
      <c r="N2587">
        <f t="shared" si="243"/>
        <v>1.6464303576245731</v>
      </c>
      <c r="O2587" t="str">
        <f t="shared" si="244"/>
        <v>RH-1170.421</v>
      </c>
      <c r="P2587" t="str">
        <f t="shared" si="245"/>
        <v/>
      </c>
    </row>
    <row r="2588" spans="1:16" x14ac:dyDescent="0.25">
      <c r="A2588">
        <v>45</v>
      </c>
      <c r="B2588">
        <v>73</v>
      </c>
      <c r="C2588" t="s">
        <v>934</v>
      </c>
      <c r="D2588">
        <v>0</v>
      </c>
      <c r="E2588">
        <v>286</v>
      </c>
      <c r="F2588" t="s">
        <v>17</v>
      </c>
      <c r="G2588">
        <v>8</v>
      </c>
      <c r="H2588" t="s">
        <v>12</v>
      </c>
      <c r="I2588">
        <v>100</v>
      </c>
      <c r="K2588">
        <f t="shared" si="240"/>
        <v>118</v>
      </c>
      <c r="L2588" t="str">
        <f t="shared" si="241"/>
        <v>RH-118</v>
      </c>
      <c r="M2588">
        <f t="shared" si="242"/>
        <v>0.28600000000000003</v>
      </c>
      <c r="N2588">
        <f t="shared" si="243"/>
        <v>2.4235915404193888</v>
      </c>
      <c r="O2588" t="str">
        <f t="shared" si="244"/>
        <v>RH-1180.286</v>
      </c>
      <c r="P2588" t="str">
        <f t="shared" si="245"/>
        <v/>
      </c>
    </row>
    <row r="2589" spans="1:16" x14ac:dyDescent="0.25">
      <c r="A2589">
        <v>45</v>
      </c>
      <c r="B2589">
        <v>73</v>
      </c>
      <c r="C2589" t="s">
        <v>934</v>
      </c>
      <c r="D2589">
        <v>0.189</v>
      </c>
      <c r="E2589">
        <v>310</v>
      </c>
      <c r="F2589" t="s">
        <v>17</v>
      </c>
      <c r="G2589">
        <v>30</v>
      </c>
      <c r="H2589" t="s">
        <v>12</v>
      </c>
      <c r="I2589">
        <v>100</v>
      </c>
      <c r="K2589">
        <f t="shared" si="240"/>
        <v>118</v>
      </c>
      <c r="L2589" t="str">
        <f t="shared" si="241"/>
        <v>RH-118</v>
      </c>
      <c r="M2589">
        <f t="shared" si="242"/>
        <v>0.31</v>
      </c>
      <c r="N2589">
        <f t="shared" si="243"/>
        <v>2.2359586469675654</v>
      </c>
      <c r="O2589" t="str">
        <f t="shared" si="244"/>
        <v>RH-1180.31</v>
      </c>
      <c r="P2589" t="str">
        <f t="shared" si="245"/>
        <v/>
      </c>
    </row>
    <row r="2590" spans="1:16" x14ac:dyDescent="0.25">
      <c r="A2590">
        <v>45</v>
      </c>
      <c r="B2590">
        <v>74</v>
      </c>
      <c r="C2590" t="s">
        <v>939</v>
      </c>
      <c r="D2590">
        <v>0</v>
      </c>
      <c r="E2590">
        <v>189</v>
      </c>
      <c r="F2590" t="s">
        <v>17</v>
      </c>
      <c r="G2590">
        <v>5</v>
      </c>
      <c r="H2590" t="s">
        <v>12</v>
      </c>
      <c r="I2590">
        <v>100</v>
      </c>
      <c r="K2590">
        <f t="shared" si="240"/>
        <v>119</v>
      </c>
      <c r="L2590" t="str">
        <f t="shared" si="241"/>
        <v>RH-119</v>
      </c>
      <c r="M2590">
        <f t="shared" si="242"/>
        <v>0.189</v>
      </c>
      <c r="N2590">
        <f t="shared" si="243"/>
        <v>3.6674453997880705</v>
      </c>
      <c r="O2590" t="str">
        <f t="shared" si="244"/>
        <v>RH-1190.189</v>
      </c>
      <c r="P2590" t="str">
        <f t="shared" si="245"/>
        <v/>
      </c>
    </row>
    <row r="2591" spans="1:16" x14ac:dyDescent="0.25">
      <c r="A2591">
        <v>45</v>
      </c>
      <c r="B2591">
        <v>75</v>
      </c>
      <c r="C2591" t="s">
        <v>938</v>
      </c>
      <c r="D2591">
        <v>0</v>
      </c>
      <c r="E2591">
        <v>133</v>
      </c>
      <c r="F2591" t="s">
        <v>17</v>
      </c>
      <c r="G2591">
        <v>4</v>
      </c>
      <c r="H2591" t="s">
        <v>12</v>
      </c>
      <c r="I2591">
        <v>100</v>
      </c>
      <c r="K2591">
        <f t="shared" si="240"/>
        <v>120</v>
      </c>
      <c r="L2591" t="str">
        <f t="shared" si="241"/>
        <v>RH-120</v>
      </c>
      <c r="M2591">
        <f t="shared" si="242"/>
        <v>0.13300000000000001</v>
      </c>
      <c r="N2591">
        <f t="shared" si="243"/>
        <v>5.2116329365409415</v>
      </c>
      <c r="O2591" t="str">
        <f t="shared" si="244"/>
        <v>RH-1200.133</v>
      </c>
      <c r="P2591" t="str">
        <f t="shared" si="245"/>
        <v/>
      </c>
    </row>
    <row r="2592" spans="1:16" x14ac:dyDescent="0.25">
      <c r="A2592">
        <v>45</v>
      </c>
      <c r="B2592">
        <v>76</v>
      </c>
      <c r="C2592" t="s">
        <v>941</v>
      </c>
      <c r="D2592">
        <v>0</v>
      </c>
      <c r="E2592">
        <v>73</v>
      </c>
      <c r="F2592" t="s">
        <v>17</v>
      </c>
      <c r="G2592">
        <v>2</v>
      </c>
      <c r="H2592" t="s">
        <v>12</v>
      </c>
      <c r="I2592">
        <v>100</v>
      </c>
      <c r="K2592">
        <f t="shared" si="240"/>
        <v>121</v>
      </c>
      <c r="L2592" t="str">
        <f t="shared" si="241"/>
        <v>RH-121</v>
      </c>
      <c r="M2592">
        <f t="shared" si="242"/>
        <v>7.2999999999999995E-2</v>
      </c>
      <c r="N2592">
        <f t="shared" si="243"/>
        <v>9.4951668569855521</v>
      </c>
      <c r="O2592" t="str">
        <f t="shared" si="244"/>
        <v>RH-1210.073</v>
      </c>
      <c r="P2592" t="str">
        <f t="shared" si="245"/>
        <v/>
      </c>
    </row>
    <row r="2593" spans="1:16" x14ac:dyDescent="0.25">
      <c r="A2593">
        <v>45</v>
      </c>
      <c r="B2593">
        <v>77</v>
      </c>
      <c r="C2593" t="s">
        <v>940</v>
      </c>
      <c r="D2593">
        <v>0</v>
      </c>
      <c r="E2593">
        <v>52.3</v>
      </c>
      <c r="F2593" t="s">
        <v>17</v>
      </c>
      <c r="G2593">
        <v>1.5</v>
      </c>
      <c r="H2593" t="s">
        <v>12</v>
      </c>
      <c r="I2593">
        <v>100</v>
      </c>
      <c r="K2593">
        <f t="shared" si="240"/>
        <v>122</v>
      </c>
      <c r="L2593" t="str">
        <f t="shared" si="241"/>
        <v>RH-122</v>
      </c>
      <c r="M2593">
        <f t="shared" si="242"/>
        <v>5.2299999999999999E-2</v>
      </c>
      <c r="N2593">
        <f t="shared" si="243"/>
        <v>13.253292171318266</v>
      </c>
      <c r="O2593" t="str">
        <f t="shared" si="244"/>
        <v>RH-1220.0523</v>
      </c>
      <c r="P2593" t="str">
        <f t="shared" si="245"/>
        <v/>
      </c>
    </row>
    <row r="2594" spans="1:16" x14ac:dyDescent="0.25">
      <c r="A2594">
        <v>45</v>
      </c>
      <c r="B2594">
        <v>78</v>
      </c>
      <c r="C2594" t="s">
        <v>937</v>
      </c>
      <c r="D2594">
        <v>0</v>
      </c>
      <c r="E2594">
        <v>42.2</v>
      </c>
      <c r="F2594" t="s">
        <v>17</v>
      </c>
      <c r="G2594">
        <v>1.6</v>
      </c>
      <c r="H2594" t="s">
        <v>12</v>
      </c>
      <c r="I2594">
        <v>100</v>
      </c>
      <c r="K2594">
        <f t="shared" si="240"/>
        <v>123</v>
      </c>
      <c r="L2594" t="str">
        <f t="shared" si="241"/>
        <v>RH-123</v>
      </c>
      <c r="M2594">
        <f t="shared" si="242"/>
        <v>4.2200000000000001E-2</v>
      </c>
      <c r="N2594">
        <f t="shared" si="243"/>
        <v>16.425288638861261</v>
      </c>
      <c r="O2594" t="str">
        <f t="shared" si="244"/>
        <v>RH-1230.0422</v>
      </c>
      <c r="P2594" t="str">
        <f t="shared" si="245"/>
        <v/>
      </c>
    </row>
    <row r="2595" spans="1:16" x14ac:dyDescent="0.25">
      <c r="A2595">
        <v>45</v>
      </c>
      <c r="B2595">
        <v>79</v>
      </c>
      <c r="C2595" t="s">
        <v>936</v>
      </c>
      <c r="D2595">
        <v>0</v>
      </c>
      <c r="E2595">
        <v>32</v>
      </c>
      <c r="F2595" t="s">
        <v>17</v>
      </c>
      <c r="G2595">
        <v>2</v>
      </c>
      <c r="H2595" t="s">
        <v>12</v>
      </c>
      <c r="I2595">
        <v>100</v>
      </c>
      <c r="K2595">
        <f t="shared" si="240"/>
        <v>124</v>
      </c>
      <c r="L2595" t="str">
        <f t="shared" si="241"/>
        <v>RH-124</v>
      </c>
      <c r="M2595">
        <f t="shared" si="242"/>
        <v>3.2000000000000001E-2</v>
      </c>
      <c r="N2595">
        <f t="shared" si="243"/>
        <v>21.660849392498289</v>
      </c>
      <c r="O2595" t="str">
        <f t="shared" si="244"/>
        <v>RH-1240.032</v>
      </c>
      <c r="P2595" t="str">
        <f t="shared" si="245"/>
        <v/>
      </c>
    </row>
    <row r="2596" spans="1:16" x14ac:dyDescent="0.25">
      <c r="A2596">
        <v>45</v>
      </c>
      <c r="B2596">
        <v>80</v>
      </c>
      <c r="C2596" t="s">
        <v>931</v>
      </c>
      <c r="D2596">
        <v>0</v>
      </c>
      <c r="E2596">
        <v>26.5</v>
      </c>
      <c r="F2596" t="s">
        <v>17</v>
      </c>
      <c r="G2596">
        <v>2</v>
      </c>
      <c r="H2596" t="s">
        <v>12</v>
      </c>
      <c r="I2596">
        <v>100</v>
      </c>
      <c r="K2596">
        <f t="shared" si="240"/>
        <v>125</v>
      </c>
      <c r="L2596" t="str">
        <f t="shared" si="241"/>
        <v>RH-125</v>
      </c>
      <c r="M2596">
        <f t="shared" si="242"/>
        <v>2.6499999999999999E-2</v>
      </c>
      <c r="N2596">
        <f t="shared" si="243"/>
        <v>26.156497379620578</v>
      </c>
      <c r="O2596" t="str">
        <f t="shared" si="244"/>
        <v>RH-1250.0265</v>
      </c>
      <c r="P2596" t="str">
        <f t="shared" si="245"/>
        <v/>
      </c>
    </row>
    <row r="2597" spans="1:16" x14ac:dyDescent="0.25">
      <c r="A2597">
        <v>45</v>
      </c>
      <c r="B2597">
        <v>81</v>
      </c>
      <c r="C2597" t="s">
        <v>930</v>
      </c>
      <c r="D2597">
        <v>0</v>
      </c>
      <c r="E2597">
        <v>19</v>
      </c>
      <c r="F2597" t="s">
        <v>17</v>
      </c>
      <c r="G2597">
        <v>3</v>
      </c>
      <c r="H2597" t="s">
        <v>12</v>
      </c>
      <c r="I2597">
        <v>100</v>
      </c>
      <c r="K2597">
        <f t="shared" si="240"/>
        <v>126</v>
      </c>
      <c r="L2597" t="str">
        <f t="shared" si="241"/>
        <v>RH-126</v>
      </c>
      <c r="M2597">
        <f t="shared" si="242"/>
        <v>1.9E-2</v>
      </c>
      <c r="N2597">
        <f t="shared" si="243"/>
        <v>36.481430555786595</v>
      </c>
      <c r="O2597" t="str">
        <f t="shared" si="244"/>
        <v>RH-1260.019</v>
      </c>
      <c r="P2597" t="str">
        <f t="shared" si="245"/>
        <v/>
      </c>
    </row>
    <row r="2598" spans="1:16" x14ac:dyDescent="0.25">
      <c r="A2598">
        <v>45</v>
      </c>
      <c r="B2598">
        <v>82</v>
      </c>
      <c r="C2598" t="s">
        <v>929</v>
      </c>
      <c r="D2598">
        <v>0</v>
      </c>
      <c r="E2598">
        <v>20</v>
      </c>
      <c r="F2598" t="s">
        <v>17</v>
      </c>
      <c r="G2598">
        <f>20-7</f>
        <v>13</v>
      </c>
      <c r="H2598" t="s">
        <v>12</v>
      </c>
      <c r="I2598">
        <v>100</v>
      </c>
      <c r="K2598">
        <f t="shared" si="240"/>
        <v>127</v>
      </c>
      <c r="L2598" t="str">
        <f t="shared" si="241"/>
        <v>RH-127</v>
      </c>
      <c r="M2598">
        <f t="shared" si="242"/>
        <v>0.02</v>
      </c>
      <c r="N2598">
        <f t="shared" si="243"/>
        <v>34.657359027997266</v>
      </c>
      <c r="O2598" t="str">
        <f t="shared" si="244"/>
        <v>RH-1270.02</v>
      </c>
      <c r="P2598" t="str">
        <f t="shared" si="245"/>
        <v/>
      </c>
    </row>
    <row r="2599" spans="1:16" x14ac:dyDescent="0.25">
      <c r="A2599">
        <v>45</v>
      </c>
      <c r="B2599">
        <v>45</v>
      </c>
      <c r="C2599" t="s">
        <v>964</v>
      </c>
      <c r="D2599">
        <v>0</v>
      </c>
      <c r="E2599">
        <v>29</v>
      </c>
      <c r="F2599" t="s">
        <v>17</v>
      </c>
      <c r="G2599">
        <v>3</v>
      </c>
      <c r="H2599" t="s">
        <v>36</v>
      </c>
      <c r="I2599">
        <v>100</v>
      </c>
      <c r="K2599">
        <f t="shared" si="240"/>
        <v>90</v>
      </c>
      <c r="L2599" t="str">
        <f t="shared" si="241"/>
        <v>RH-90</v>
      </c>
      <c r="M2599">
        <f t="shared" si="242"/>
        <v>2.9000000000000001E-2</v>
      </c>
      <c r="N2599">
        <f t="shared" si="243"/>
        <v>23.901626915860181</v>
      </c>
      <c r="O2599" t="str">
        <f t="shared" si="244"/>
        <v>RH-900.029</v>
      </c>
      <c r="P2599" t="str">
        <f t="shared" si="245"/>
        <v/>
      </c>
    </row>
    <row r="2600" spans="1:16" x14ac:dyDescent="0.25">
      <c r="A2600">
        <v>45</v>
      </c>
      <c r="B2600">
        <v>45</v>
      </c>
      <c r="C2600" t="s">
        <v>964</v>
      </c>
      <c r="D2600" t="s">
        <v>70</v>
      </c>
      <c r="E2600">
        <v>560</v>
      </c>
      <c r="F2600" t="s">
        <v>17</v>
      </c>
      <c r="G2600">
        <v>20</v>
      </c>
      <c r="H2600" t="s">
        <v>36</v>
      </c>
      <c r="I2600">
        <v>100</v>
      </c>
      <c r="K2600">
        <f t="shared" si="240"/>
        <v>90</v>
      </c>
      <c r="L2600" t="str">
        <f t="shared" si="241"/>
        <v>RH-90</v>
      </c>
      <c r="M2600">
        <f t="shared" si="242"/>
        <v>0.56000000000000005</v>
      </c>
      <c r="N2600">
        <f t="shared" si="243"/>
        <v>1.2377628224284736</v>
      </c>
      <c r="O2600" t="str">
        <f t="shared" si="244"/>
        <v>RH-900.56</v>
      </c>
      <c r="P2600" t="str">
        <f t="shared" si="245"/>
        <v/>
      </c>
    </row>
    <row r="2601" spans="1:16" x14ac:dyDescent="0.25">
      <c r="A2601">
        <v>45</v>
      </c>
      <c r="B2601">
        <v>46</v>
      </c>
      <c r="C2601" t="s">
        <v>963</v>
      </c>
      <c r="D2601">
        <v>0</v>
      </c>
      <c r="E2601">
        <v>1.47</v>
      </c>
      <c r="F2601" t="s">
        <v>11</v>
      </c>
      <c r="G2601">
        <v>0.22</v>
      </c>
      <c r="H2601" t="s">
        <v>36</v>
      </c>
      <c r="I2601">
        <v>100</v>
      </c>
      <c r="K2601">
        <f t="shared" si="240"/>
        <v>91</v>
      </c>
      <c r="L2601" t="str">
        <f t="shared" si="241"/>
        <v>RH-91</v>
      </c>
      <c r="M2601">
        <f t="shared" si="242"/>
        <v>1.47</v>
      </c>
      <c r="N2601">
        <f t="shared" si="243"/>
        <v>0.47152869425846616</v>
      </c>
      <c r="O2601" t="str">
        <f t="shared" si="244"/>
        <v>RH-911.47</v>
      </c>
      <c r="P2601" t="str">
        <f t="shared" si="245"/>
        <v/>
      </c>
    </row>
    <row r="2602" spans="1:16" x14ac:dyDescent="0.25">
      <c r="A2602">
        <v>45</v>
      </c>
      <c r="B2602">
        <v>47</v>
      </c>
      <c r="C2602" t="s">
        <v>966</v>
      </c>
      <c r="D2602">
        <v>0</v>
      </c>
      <c r="E2602">
        <v>5.64</v>
      </c>
      <c r="F2602" t="s">
        <v>11</v>
      </c>
      <c r="G2602">
        <v>0.06</v>
      </c>
      <c r="H2602" t="s">
        <v>36</v>
      </c>
      <c r="I2602">
        <v>100</v>
      </c>
      <c r="K2602">
        <f t="shared" si="240"/>
        <v>92</v>
      </c>
      <c r="L2602" t="str">
        <f t="shared" si="241"/>
        <v>RH-92</v>
      </c>
      <c r="M2602">
        <f t="shared" si="242"/>
        <v>5.64</v>
      </c>
      <c r="N2602">
        <f t="shared" si="243"/>
        <v>0.12289843626949386</v>
      </c>
      <c r="O2602" t="str">
        <f t="shared" si="244"/>
        <v>RH-925.64</v>
      </c>
      <c r="P2602" t="str">
        <f t="shared" si="245"/>
        <v/>
      </c>
    </row>
    <row r="2603" spans="1:16" x14ac:dyDescent="0.25">
      <c r="A2603">
        <v>45</v>
      </c>
      <c r="B2603">
        <v>47</v>
      </c>
      <c r="C2603" t="s">
        <v>966</v>
      </c>
      <c r="D2603" t="s">
        <v>70</v>
      </c>
      <c r="E2603">
        <v>3.18</v>
      </c>
      <c r="F2603" t="s">
        <v>11</v>
      </c>
      <c r="G2603">
        <v>0.22</v>
      </c>
      <c r="H2603" t="s">
        <v>36</v>
      </c>
      <c r="I2603">
        <v>100</v>
      </c>
      <c r="K2603">
        <f t="shared" si="240"/>
        <v>92</v>
      </c>
      <c r="L2603" t="str">
        <f t="shared" si="241"/>
        <v>RH-92</v>
      </c>
      <c r="M2603">
        <f t="shared" si="242"/>
        <v>3.18</v>
      </c>
      <c r="N2603">
        <f t="shared" si="243"/>
        <v>0.21797081149683814</v>
      </c>
      <c r="O2603" t="str">
        <f t="shared" si="244"/>
        <v>RH-923.18</v>
      </c>
      <c r="P2603" t="str">
        <f t="shared" si="245"/>
        <v/>
      </c>
    </row>
    <row r="2604" spans="1:16" x14ac:dyDescent="0.25">
      <c r="A2604">
        <v>45</v>
      </c>
      <c r="B2604">
        <v>48</v>
      </c>
      <c r="C2604" t="s">
        <v>965</v>
      </c>
      <c r="D2604">
        <v>0</v>
      </c>
      <c r="E2604">
        <v>12.2</v>
      </c>
      <c r="F2604" t="s">
        <v>11</v>
      </c>
      <c r="G2604">
        <v>0.7</v>
      </c>
      <c r="H2604" t="s">
        <v>36</v>
      </c>
      <c r="I2604">
        <v>100</v>
      </c>
      <c r="K2604">
        <f t="shared" si="240"/>
        <v>93</v>
      </c>
      <c r="L2604" t="str">
        <f t="shared" si="241"/>
        <v>RH-93</v>
      </c>
      <c r="M2604">
        <f t="shared" si="242"/>
        <v>12.2</v>
      </c>
      <c r="N2604">
        <f t="shared" si="243"/>
        <v>5.6815342668847975E-2</v>
      </c>
      <c r="O2604" t="str">
        <f t="shared" si="244"/>
        <v>RH-9312.2</v>
      </c>
      <c r="P2604" t="str">
        <f t="shared" si="245"/>
        <v/>
      </c>
    </row>
    <row r="2605" spans="1:16" x14ac:dyDescent="0.25">
      <c r="A2605">
        <v>45</v>
      </c>
      <c r="B2605">
        <v>49</v>
      </c>
      <c r="C2605" t="s">
        <v>962</v>
      </c>
      <c r="D2605">
        <v>0</v>
      </c>
      <c r="E2605">
        <v>70.599999999999994</v>
      </c>
      <c r="F2605" t="s">
        <v>11</v>
      </c>
      <c r="G2605">
        <v>0.6</v>
      </c>
      <c r="H2605" t="s">
        <v>36</v>
      </c>
      <c r="I2605">
        <v>100</v>
      </c>
      <c r="K2605">
        <f t="shared" si="240"/>
        <v>94</v>
      </c>
      <c r="L2605" t="str">
        <f t="shared" si="241"/>
        <v>RH-94</v>
      </c>
      <c r="M2605">
        <f t="shared" si="242"/>
        <v>70.599999999999994</v>
      </c>
      <c r="N2605">
        <f t="shared" si="243"/>
        <v>9.817948733143702E-3</v>
      </c>
      <c r="O2605" t="str">
        <f t="shared" si="244"/>
        <v>RH-9470.6</v>
      </c>
      <c r="P2605" t="str">
        <f t="shared" si="245"/>
        <v/>
      </c>
    </row>
    <row r="2606" spans="1:16" x14ac:dyDescent="0.25">
      <c r="A2606">
        <v>45</v>
      </c>
      <c r="B2606">
        <v>49</v>
      </c>
      <c r="C2606" t="s">
        <v>962</v>
      </c>
      <c r="D2606" t="s">
        <v>70</v>
      </c>
      <c r="E2606">
        <v>25.8</v>
      </c>
      <c r="F2606" t="s">
        <v>11</v>
      </c>
      <c r="G2606">
        <v>0.2</v>
      </c>
      <c r="H2606" t="s">
        <v>36</v>
      </c>
      <c r="I2606">
        <v>100</v>
      </c>
      <c r="K2606">
        <f t="shared" si="240"/>
        <v>94</v>
      </c>
      <c r="L2606" t="str">
        <f t="shared" si="241"/>
        <v>RH-94</v>
      </c>
      <c r="M2606">
        <f t="shared" si="242"/>
        <v>25.8</v>
      </c>
      <c r="N2606">
        <f t="shared" si="243"/>
        <v>2.6866169789145165E-2</v>
      </c>
      <c r="O2606" t="str">
        <f t="shared" si="244"/>
        <v>RH-9425.8</v>
      </c>
      <c r="P2606" t="str">
        <f t="shared" si="245"/>
        <v/>
      </c>
    </row>
    <row r="2607" spans="1:16" x14ac:dyDescent="0.25">
      <c r="A2607">
        <v>45</v>
      </c>
      <c r="B2607">
        <v>50</v>
      </c>
      <c r="C2607" t="s">
        <v>953</v>
      </c>
      <c r="D2607">
        <v>0</v>
      </c>
      <c r="E2607">
        <v>5.0199999999999996</v>
      </c>
      <c r="F2607" t="s">
        <v>43</v>
      </c>
      <c r="G2607">
        <v>0.1</v>
      </c>
      <c r="H2607" t="s">
        <v>36</v>
      </c>
      <c r="I2607">
        <v>100</v>
      </c>
      <c r="K2607">
        <f t="shared" si="240"/>
        <v>95</v>
      </c>
      <c r="L2607" t="str">
        <f t="shared" si="241"/>
        <v>RH-95</v>
      </c>
      <c r="M2607">
        <f t="shared" si="242"/>
        <v>301.2</v>
      </c>
      <c r="N2607">
        <f t="shared" si="243"/>
        <v>2.3012854600263787E-3</v>
      </c>
      <c r="O2607" t="str">
        <f t="shared" si="244"/>
        <v>RH-95301.2</v>
      </c>
      <c r="P2607" t="str">
        <f t="shared" si="245"/>
        <v/>
      </c>
    </row>
    <row r="2608" spans="1:16" x14ac:dyDescent="0.25">
      <c r="A2608">
        <v>45</v>
      </c>
      <c r="B2608">
        <v>50</v>
      </c>
      <c r="C2608" t="s">
        <v>953</v>
      </c>
      <c r="D2608">
        <v>0.54330000000000001</v>
      </c>
      <c r="E2608">
        <v>1.96</v>
      </c>
      <c r="F2608" t="s">
        <v>43</v>
      </c>
      <c r="G2608">
        <v>0.04</v>
      </c>
      <c r="H2608" t="s">
        <v>77</v>
      </c>
      <c r="I2608">
        <v>88</v>
      </c>
      <c r="J2608">
        <v>5</v>
      </c>
      <c r="K2608">
        <f t="shared" si="240"/>
        <v>95</v>
      </c>
      <c r="L2608" t="str">
        <f t="shared" si="241"/>
        <v>RH-95M</v>
      </c>
      <c r="M2608">
        <f t="shared" si="242"/>
        <v>117.6</v>
      </c>
      <c r="N2608">
        <f t="shared" si="243"/>
        <v>5.8941086782308277E-3</v>
      </c>
      <c r="O2608" t="str">
        <f t="shared" si="244"/>
        <v>RH-95M117.6</v>
      </c>
      <c r="P2608" t="str">
        <f t="shared" si="245"/>
        <v/>
      </c>
    </row>
    <row r="2609" spans="1:16" x14ac:dyDescent="0.25">
      <c r="A2609">
        <v>45</v>
      </c>
      <c r="B2609">
        <v>51</v>
      </c>
      <c r="C2609" t="s">
        <v>952</v>
      </c>
      <c r="D2609">
        <v>0</v>
      </c>
      <c r="E2609">
        <v>9.57</v>
      </c>
      <c r="F2609" t="s">
        <v>43</v>
      </c>
      <c r="G2609">
        <v>0.23</v>
      </c>
      <c r="H2609" t="s">
        <v>36</v>
      </c>
      <c r="I2609">
        <v>100</v>
      </c>
      <c r="K2609">
        <f t="shared" si="240"/>
        <v>96</v>
      </c>
      <c r="L2609" t="str">
        <f t="shared" si="241"/>
        <v>RH-96</v>
      </c>
      <c r="M2609">
        <f t="shared" si="242"/>
        <v>574.20000000000005</v>
      </c>
      <c r="N2609">
        <f t="shared" si="243"/>
        <v>1.2071528745383931E-3</v>
      </c>
      <c r="O2609" t="str">
        <f t="shared" si="244"/>
        <v>RH-96574.2</v>
      </c>
      <c r="P2609" t="str">
        <f t="shared" si="245"/>
        <v/>
      </c>
    </row>
    <row r="2610" spans="1:16" x14ac:dyDescent="0.25">
      <c r="A2610">
        <v>45</v>
      </c>
      <c r="B2610">
        <v>51</v>
      </c>
      <c r="C2610" t="s">
        <v>952</v>
      </c>
      <c r="D2610">
        <v>5.1979999999999998E-2</v>
      </c>
      <c r="E2610">
        <v>1.51</v>
      </c>
      <c r="F2610" t="s">
        <v>43</v>
      </c>
      <c r="G2610">
        <v>0.02</v>
      </c>
      <c r="H2610" t="s">
        <v>77</v>
      </c>
      <c r="I2610">
        <v>60</v>
      </c>
      <c r="J2610">
        <v>5</v>
      </c>
      <c r="K2610">
        <f t="shared" si="240"/>
        <v>96</v>
      </c>
      <c r="L2610" t="str">
        <f t="shared" si="241"/>
        <v>RH-96M</v>
      </c>
      <c r="M2610">
        <f t="shared" si="242"/>
        <v>90.6</v>
      </c>
      <c r="N2610">
        <f t="shared" si="243"/>
        <v>7.650631132008227E-3</v>
      </c>
      <c r="O2610" t="str">
        <f t="shared" si="244"/>
        <v>RH-96M90.6</v>
      </c>
      <c r="P2610" t="str">
        <f t="shared" si="245"/>
        <v/>
      </c>
    </row>
    <row r="2611" spans="1:16" x14ac:dyDescent="0.25">
      <c r="A2611">
        <v>45</v>
      </c>
      <c r="B2611">
        <v>52</v>
      </c>
      <c r="C2611" t="s">
        <v>959</v>
      </c>
      <c r="D2611">
        <v>0</v>
      </c>
      <c r="E2611">
        <v>30.8</v>
      </c>
      <c r="F2611" t="s">
        <v>43</v>
      </c>
      <c r="G2611">
        <v>0.6</v>
      </c>
      <c r="H2611" t="s">
        <v>36</v>
      </c>
      <c r="I2611">
        <v>100</v>
      </c>
      <c r="K2611">
        <f t="shared" si="240"/>
        <v>97</v>
      </c>
      <c r="L2611" t="str">
        <f t="shared" si="241"/>
        <v>RH-97</v>
      </c>
      <c r="M2611">
        <f t="shared" si="242"/>
        <v>1848</v>
      </c>
      <c r="N2611">
        <f t="shared" si="243"/>
        <v>3.7507964316014353E-4</v>
      </c>
      <c r="O2611" t="str">
        <f t="shared" si="244"/>
        <v>RH-971848</v>
      </c>
      <c r="P2611" t="str">
        <f t="shared" si="245"/>
        <v/>
      </c>
    </row>
    <row r="2612" spans="1:16" x14ac:dyDescent="0.25">
      <c r="A2612">
        <v>45</v>
      </c>
      <c r="B2612">
        <v>52</v>
      </c>
      <c r="C2612" t="s">
        <v>959</v>
      </c>
      <c r="D2612">
        <v>0.25875999999999999</v>
      </c>
      <c r="E2612">
        <v>45.8</v>
      </c>
      <c r="F2612" t="s">
        <v>43</v>
      </c>
      <c r="G2612">
        <v>1.7</v>
      </c>
      <c r="H2612" t="s">
        <v>77</v>
      </c>
      <c r="I2612">
        <v>5.6</v>
      </c>
      <c r="J2612">
        <v>0.6</v>
      </c>
      <c r="K2612">
        <f t="shared" si="240"/>
        <v>97</v>
      </c>
      <c r="L2612" t="str">
        <f t="shared" si="241"/>
        <v>RH-97M</v>
      </c>
      <c r="M2612">
        <f t="shared" si="242"/>
        <v>2748</v>
      </c>
      <c r="N2612">
        <f t="shared" si="243"/>
        <v>2.5223696526926684E-4</v>
      </c>
      <c r="O2612" t="str">
        <f t="shared" si="244"/>
        <v>RH-97M2748</v>
      </c>
      <c r="P2612" t="str">
        <f t="shared" si="245"/>
        <v/>
      </c>
    </row>
    <row r="2613" spans="1:16" x14ac:dyDescent="0.25">
      <c r="A2613">
        <v>45</v>
      </c>
      <c r="B2613">
        <v>53</v>
      </c>
      <c r="C2613" t="s">
        <v>958</v>
      </c>
      <c r="D2613">
        <v>0</v>
      </c>
      <c r="E2613">
        <v>8.74</v>
      </c>
      <c r="F2613" t="s">
        <v>43</v>
      </c>
      <c r="G2613">
        <v>0.16</v>
      </c>
      <c r="H2613" t="s">
        <v>36</v>
      </c>
      <c r="I2613">
        <v>100</v>
      </c>
      <c r="K2613">
        <f t="shared" si="240"/>
        <v>98</v>
      </c>
      <c r="L2613" t="str">
        <f t="shared" si="241"/>
        <v>RH-98</v>
      </c>
      <c r="M2613">
        <f t="shared" si="242"/>
        <v>524.4</v>
      </c>
      <c r="N2613">
        <f t="shared" si="243"/>
        <v>1.3217909621661809E-3</v>
      </c>
      <c r="O2613" t="str">
        <f t="shared" si="244"/>
        <v>RH-98524.4</v>
      </c>
      <c r="P2613" t="str">
        <f t="shared" si="245"/>
        <v/>
      </c>
    </row>
    <row r="2614" spans="1:16" x14ac:dyDescent="0.25">
      <c r="A2614">
        <v>45</v>
      </c>
      <c r="B2614">
        <v>53</v>
      </c>
      <c r="C2614" t="s">
        <v>958</v>
      </c>
      <c r="D2614">
        <v>5.6299999999999899E-2</v>
      </c>
      <c r="E2614">
        <v>3.6</v>
      </c>
      <c r="F2614" t="s">
        <v>43</v>
      </c>
      <c r="G2614">
        <v>0.2</v>
      </c>
      <c r="H2614" t="s">
        <v>77</v>
      </c>
      <c r="I2614">
        <v>89</v>
      </c>
      <c r="J2614">
        <v>5</v>
      </c>
      <c r="K2614">
        <f t="shared" si="240"/>
        <v>98</v>
      </c>
      <c r="L2614" t="str">
        <f t="shared" si="241"/>
        <v>RH-98M</v>
      </c>
      <c r="M2614">
        <f t="shared" si="242"/>
        <v>216</v>
      </c>
      <c r="N2614">
        <f t="shared" si="243"/>
        <v>3.2090147248145617E-3</v>
      </c>
      <c r="O2614" t="str">
        <f t="shared" si="244"/>
        <v>RH-98M216</v>
      </c>
      <c r="P2614" t="str">
        <f t="shared" si="245"/>
        <v/>
      </c>
    </row>
    <row r="2615" spans="1:16" x14ac:dyDescent="0.25">
      <c r="A2615">
        <v>45</v>
      </c>
      <c r="B2615">
        <v>54</v>
      </c>
      <c r="C2615" t="s">
        <v>961</v>
      </c>
      <c r="D2615">
        <v>0</v>
      </c>
      <c r="E2615">
        <v>16.100000000000001</v>
      </c>
      <c r="F2615" t="s">
        <v>25</v>
      </c>
      <c r="G2615">
        <v>0.2</v>
      </c>
      <c r="H2615" t="s">
        <v>36</v>
      </c>
      <c r="I2615">
        <v>100</v>
      </c>
      <c r="K2615">
        <f t="shared" si="240"/>
        <v>99</v>
      </c>
      <c r="L2615" t="str">
        <f t="shared" si="241"/>
        <v>RH-99</v>
      </c>
      <c r="M2615">
        <f t="shared" si="242"/>
        <v>1391040.0000000002</v>
      </c>
      <c r="N2615">
        <f t="shared" si="243"/>
        <v>4.9829421192772684E-7</v>
      </c>
      <c r="O2615" t="str">
        <f t="shared" si="244"/>
        <v>RH-991391040</v>
      </c>
      <c r="P2615" t="str">
        <f t="shared" si="245"/>
        <v/>
      </c>
    </row>
    <row r="2616" spans="1:16" x14ac:dyDescent="0.25">
      <c r="A2616">
        <v>45</v>
      </c>
      <c r="B2616">
        <v>54</v>
      </c>
      <c r="C2616" t="s">
        <v>961</v>
      </c>
      <c r="D2616">
        <v>6.4399999999999999E-2</v>
      </c>
      <c r="E2616">
        <v>4.7</v>
      </c>
      <c r="F2616" t="s">
        <v>109</v>
      </c>
      <c r="G2616">
        <v>0.1</v>
      </c>
      <c r="H2616" t="s">
        <v>77</v>
      </c>
      <c r="I2616">
        <v>0.16</v>
      </c>
      <c r="K2616">
        <f t="shared" si="240"/>
        <v>99</v>
      </c>
      <c r="L2616" t="str">
        <f t="shared" si="241"/>
        <v>RH-99M</v>
      </c>
      <c r="M2616">
        <f t="shared" si="242"/>
        <v>16920</v>
      </c>
      <c r="N2616">
        <f t="shared" si="243"/>
        <v>4.0966145423164613E-5</v>
      </c>
      <c r="O2616" t="str">
        <f t="shared" si="244"/>
        <v>RH-99M16920</v>
      </c>
      <c r="P2616" t="str">
        <f t="shared" si="245"/>
        <v/>
      </c>
    </row>
    <row r="2617" spans="1:16" x14ac:dyDescent="0.25">
      <c r="A2617">
        <v>86</v>
      </c>
      <c r="B2617">
        <v>107</v>
      </c>
      <c r="C2617" t="s">
        <v>2402</v>
      </c>
      <c r="D2617">
        <v>0</v>
      </c>
      <c r="E2617">
        <v>1.1499999999999999</v>
      </c>
      <c r="F2617" t="s">
        <v>17</v>
      </c>
      <c r="G2617">
        <v>0.27</v>
      </c>
      <c r="H2617" t="s">
        <v>27</v>
      </c>
      <c r="I2617">
        <v>100</v>
      </c>
      <c r="K2617">
        <f t="shared" si="240"/>
        <v>193</v>
      </c>
      <c r="L2617" t="str">
        <f t="shared" si="241"/>
        <v>RN-193</v>
      </c>
      <c r="M2617">
        <f t="shared" si="242"/>
        <v>1.15E-3</v>
      </c>
      <c r="N2617">
        <f t="shared" si="243"/>
        <v>602.73667874777857</v>
      </c>
      <c r="O2617" t="str">
        <f t="shared" si="244"/>
        <v>RN-1930.00115</v>
      </c>
      <c r="P2617" t="str">
        <f t="shared" si="245"/>
        <v/>
      </c>
    </row>
    <row r="2618" spans="1:16" x14ac:dyDescent="0.25">
      <c r="A2618">
        <v>86</v>
      </c>
      <c r="B2618">
        <v>108</v>
      </c>
      <c r="C2618" t="s">
        <v>2401</v>
      </c>
      <c r="D2618">
        <v>0</v>
      </c>
      <c r="E2618">
        <v>0.78</v>
      </c>
      <c r="F2618" t="s">
        <v>17</v>
      </c>
      <c r="G2618">
        <v>0.16</v>
      </c>
      <c r="H2618" t="s">
        <v>27</v>
      </c>
      <c r="I2618">
        <v>100</v>
      </c>
      <c r="K2618">
        <f t="shared" si="240"/>
        <v>194</v>
      </c>
      <c r="L2618" t="str">
        <f t="shared" si="241"/>
        <v>RN-194</v>
      </c>
      <c r="M2618">
        <f t="shared" si="242"/>
        <v>7.8000000000000009E-4</v>
      </c>
      <c r="N2618">
        <f t="shared" si="243"/>
        <v>888.65023148710918</v>
      </c>
      <c r="O2618" t="str">
        <f t="shared" si="244"/>
        <v>RN-1940.00078</v>
      </c>
      <c r="P2618" t="str">
        <f t="shared" si="245"/>
        <v/>
      </c>
    </row>
    <row r="2619" spans="1:16" x14ac:dyDescent="0.25">
      <c r="A2619">
        <v>86</v>
      </c>
      <c r="B2619">
        <v>109</v>
      </c>
      <c r="C2619" t="s">
        <v>2400</v>
      </c>
      <c r="D2619">
        <v>0</v>
      </c>
      <c r="E2619">
        <v>6</v>
      </c>
      <c r="F2619" t="s">
        <v>17</v>
      </c>
      <c r="G2619">
        <f>3-2</f>
        <v>1</v>
      </c>
      <c r="H2619" t="s">
        <v>27</v>
      </c>
      <c r="I2619">
        <v>100</v>
      </c>
      <c r="K2619">
        <f t="shared" si="240"/>
        <v>195</v>
      </c>
      <c r="L2619" t="str">
        <f t="shared" si="241"/>
        <v>RN-195</v>
      </c>
      <c r="M2619">
        <f t="shared" si="242"/>
        <v>6.0000000000000001E-3</v>
      </c>
      <c r="N2619">
        <f t="shared" si="243"/>
        <v>115.52453009332422</v>
      </c>
      <c r="O2619" t="str">
        <f t="shared" si="244"/>
        <v>RN-1950.006</v>
      </c>
      <c r="P2619" t="str">
        <f t="shared" si="245"/>
        <v/>
      </c>
    </row>
    <row r="2620" spans="1:16" x14ac:dyDescent="0.25">
      <c r="A2620">
        <v>86</v>
      </c>
      <c r="B2620">
        <v>109</v>
      </c>
      <c r="C2620" t="s">
        <v>2400</v>
      </c>
      <c r="D2620">
        <v>0.06</v>
      </c>
      <c r="E2620">
        <v>5</v>
      </c>
      <c r="F2620" t="s">
        <v>17</v>
      </c>
      <c r="G2620">
        <f>3-2</f>
        <v>1</v>
      </c>
      <c r="H2620" t="s">
        <v>27</v>
      </c>
      <c r="I2620">
        <v>100</v>
      </c>
      <c r="K2620">
        <f t="shared" si="240"/>
        <v>195</v>
      </c>
      <c r="L2620" t="str">
        <f t="shared" si="241"/>
        <v>RN-195</v>
      </c>
      <c r="M2620">
        <f t="shared" si="242"/>
        <v>5.0000000000000001E-3</v>
      </c>
      <c r="N2620">
        <f t="shared" si="243"/>
        <v>138.62943611198907</v>
      </c>
      <c r="O2620" t="str">
        <f t="shared" si="244"/>
        <v>RN-1950.005</v>
      </c>
      <c r="P2620" t="str">
        <f t="shared" si="245"/>
        <v/>
      </c>
    </row>
    <row r="2621" spans="1:16" x14ac:dyDescent="0.25">
      <c r="A2621">
        <v>86</v>
      </c>
      <c r="B2621">
        <v>110</v>
      </c>
      <c r="C2621" t="s">
        <v>2412</v>
      </c>
      <c r="D2621">
        <v>0</v>
      </c>
      <c r="E2621">
        <v>4.4000000000000004</v>
      </c>
      <c r="F2621" t="s">
        <v>17</v>
      </c>
      <c r="G2621">
        <f>1.3-0.9</f>
        <v>0.4</v>
      </c>
      <c r="H2621" t="s">
        <v>27</v>
      </c>
      <c r="I2621">
        <v>100</v>
      </c>
      <c r="K2621">
        <f t="shared" si="240"/>
        <v>196</v>
      </c>
      <c r="L2621" t="str">
        <f t="shared" si="241"/>
        <v>RN-196</v>
      </c>
      <c r="M2621">
        <f t="shared" si="242"/>
        <v>4.4000000000000003E-3</v>
      </c>
      <c r="N2621">
        <f t="shared" si="243"/>
        <v>157.53345012726029</v>
      </c>
      <c r="O2621" t="str">
        <f t="shared" si="244"/>
        <v>RN-1960.0044</v>
      </c>
      <c r="P2621" t="str">
        <f t="shared" si="245"/>
        <v/>
      </c>
    </row>
    <row r="2622" spans="1:16" x14ac:dyDescent="0.25">
      <c r="A2622">
        <v>86</v>
      </c>
      <c r="B2622">
        <v>111</v>
      </c>
      <c r="C2622" t="s">
        <v>2411</v>
      </c>
      <c r="D2622">
        <v>0</v>
      </c>
      <c r="E2622">
        <v>55</v>
      </c>
      <c r="F2622" t="s">
        <v>17</v>
      </c>
      <c r="G2622">
        <f>6-5</f>
        <v>1</v>
      </c>
      <c r="H2622" t="s">
        <v>27</v>
      </c>
      <c r="I2622">
        <v>100</v>
      </c>
      <c r="K2622">
        <f t="shared" si="240"/>
        <v>197</v>
      </c>
      <c r="L2622" t="str">
        <f t="shared" si="241"/>
        <v>RN-197</v>
      </c>
      <c r="M2622">
        <f t="shared" si="242"/>
        <v>5.5E-2</v>
      </c>
      <c r="N2622">
        <f t="shared" si="243"/>
        <v>12.602676010180824</v>
      </c>
      <c r="O2622" t="str">
        <f t="shared" si="244"/>
        <v>RN-1970.055</v>
      </c>
      <c r="P2622" t="str">
        <f t="shared" si="245"/>
        <v/>
      </c>
    </row>
    <row r="2623" spans="1:16" x14ac:dyDescent="0.25">
      <c r="A2623">
        <v>86</v>
      </c>
      <c r="B2623">
        <v>112</v>
      </c>
      <c r="C2623" t="s">
        <v>2408</v>
      </c>
      <c r="D2623">
        <v>0</v>
      </c>
      <c r="E2623">
        <v>65</v>
      </c>
      <c r="F2623" t="s">
        <v>17</v>
      </c>
      <c r="G2623">
        <v>2</v>
      </c>
      <c r="H2623" t="s">
        <v>27</v>
      </c>
      <c r="I2623">
        <v>90</v>
      </c>
      <c r="J2623">
        <v>10</v>
      </c>
      <c r="K2623">
        <f t="shared" si="240"/>
        <v>198</v>
      </c>
      <c r="L2623" t="str">
        <f t="shared" si="241"/>
        <v>RN-198</v>
      </c>
      <c r="M2623">
        <f t="shared" si="242"/>
        <v>6.5000000000000002E-2</v>
      </c>
      <c r="N2623">
        <f t="shared" si="243"/>
        <v>10.663802777845312</v>
      </c>
      <c r="O2623" t="str">
        <f t="shared" si="244"/>
        <v>RN-1980.065</v>
      </c>
      <c r="P2623" t="str">
        <f t="shared" si="245"/>
        <v/>
      </c>
    </row>
    <row r="2624" spans="1:16" x14ac:dyDescent="0.25">
      <c r="A2624">
        <v>86</v>
      </c>
      <c r="B2624">
        <v>113</v>
      </c>
      <c r="C2624" t="s">
        <v>2407</v>
      </c>
      <c r="D2624">
        <v>0</v>
      </c>
      <c r="E2624">
        <v>0.6</v>
      </c>
      <c r="F2624" t="s">
        <v>11</v>
      </c>
      <c r="G2624">
        <v>0.02</v>
      </c>
      <c r="H2624" t="s">
        <v>27</v>
      </c>
      <c r="I2624">
        <v>100</v>
      </c>
      <c r="K2624">
        <f t="shared" si="240"/>
        <v>199</v>
      </c>
      <c r="L2624" t="str">
        <f t="shared" si="241"/>
        <v>RN-199</v>
      </c>
      <c r="M2624">
        <f t="shared" si="242"/>
        <v>0.6</v>
      </c>
      <c r="N2624">
        <f t="shared" si="243"/>
        <v>1.1552453009332422</v>
      </c>
      <c r="O2624" t="str">
        <f t="shared" si="244"/>
        <v>RN-1990.6</v>
      </c>
      <c r="P2624" t="str">
        <f t="shared" si="245"/>
        <v/>
      </c>
    </row>
    <row r="2625" spans="1:16" x14ac:dyDescent="0.25">
      <c r="A2625">
        <v>86</v>
      </c>
      <c r="B2625">
        <v>113</v>
      </c>
      <c r="C2625" t="s">
        <v>2407</v>
      </c>
      <c r="D2625">
        <v>0.222</v>
      </c>
      <c r="E2625">
        <v>0.312</v>
      </c>
      <c r="F2625" t="s">
        <v>11</v>
      </c>
      <c r="G2625">
        <v>1.4999999999999999E-2</v>
      </c>
      <c r="H2625" t="s">
        <v>27</v>
      </c>
      <c r="I2625">
        <v>100</v>
      </c>
      <c r="K2625">
        <f t="shared" si="240"/>
        <v>199</v>
      </c>
      <c r="L2625" t="str">
        <f t="shared" si="241"/>
        <v>RN-199</v>
      </c>
      <c r="M2625">
        <f t="shared" si="242"/>
        <v>0.312</v>
      </c>
      <c r="N2625">
        <f t="shared" si="243"/>
        <v>2.2216255787177732</v>
      </c>
      <c r="O2625" t="str">
        <f t="shared" si="244"/>
        <v>RN-1990.312</v>
      </c>
      <c r="P2625" t="str">
        <f t="shared" si="245"/>
        <v/>
      </c>
    </row>
    <row r="2626" spans="1:16" x14ac:dyDescent="0.25">
      <c r="A2626">
        <v>86</v>
      </c>
      <c r="B2626">
        <v>114</v>
      </c>
      <c r="C2626" t="s">
        <v>2410</v>
      </c>
      <c r="D2626">
        <v>0</v>
      </c>
      <c r="E2626">
        <v>1.03</v>
      </c>
      <c r="F2626" t="s">
        <v>11</v>
      </c>
      <c r="G2626">
        <v>0.02</v>
      </c>
      <c r="H2626" t="s">
        <v>27</v>
      </c>
      <c r="I2626">
        <v>86</v>
      </c>
      <c r="K2626">
        <f t="shared" ref="K2626:K2689" si="246">A2626+B2626</f>
        <v>200</v>
      </c>
      <c r="L2626" t="str">
        <f t="shared" ref="L2626:L2689" si="247">UPPER(SUBSTITUTE(C2626,K2626,""))&amp;"-"&amp;K2626&amp;IF(H2626="IT","M","")</f>
        <v>RN-200</v>
      </c>
      <c r="M2626">
        <f t="shared" ref="M2626:M2689" si="248">E2626*VLOOKUP(F2626,_TimeConvert,2,FALSE)</f>
        <v>1.03</v>
      </c>
      <c r="N2626">
        <f t="shared" ref="N2626:N2689" si="249">LN(2)/M2626</f>
        <v>0.67295842772810222</v>
      </c>
      <c r="O2626" t="str">
        <f t="shared" ref="O2626:O2689" si="250">L2626&amp;M2626</f>
        <v>RN-2001.03</v>
      </c>
      <c r="P2626" t="str">
        <f t="shared" ref="P2626:P2689" si="251">IF(AND(RIGHT(L2627,1)="M",M2626=M2627),"Delete","")</f>
        <v/>
      </c>
    </row>
    <row r="2627" spans="1:16" x14ac:dyDescent="0.25">
      <c r="A2627">
        <v>86</v>
      </c>
      <c r="B2627">
        <v>115</v>
      </c>
      <c r="C2627" t="s">
        <v>2409</v>
      </c>
      <c r="D2627">
        <v>0</v>
      </c>
      <c r="E2627">
        <v>7</v>
      </c>
      <c r="F2627" t="s">
        <v>11</v>
      </c>
      <c r="G2627">
        <v>0.4</v>
      </c>
      <c r="H2627" t="s">
        <v>27</v>
      </c>
      <c r="K2627">
        <f t="shared" si="246"/>
        <v>201</v>
      </c>
      <c r="L2627" t="str">
        <f t="shared" si="247"/>
        <v>RN-201</v>
      </c>
      <c r="M2627">
        <f t="shared" si="248"/>
        <v>7</v>
      </c>
      <c r="N2627">
        <f t="shared" si="249"/>
        <v>9.9021025794277892E-2</v>
      </c>
      <c r="O2627" t="str">
        <f t="shared" si="250"/>
        <v>RN-2017</v>
      </c>
      <c r="P2627" t="str">
        <f t="shared" si="251"/>
        <v/>
      </c>
    </row>
    <row r="2628" spans="1:16" x14ac:dyDescent="0.25">
      <c r="A2628">
        <v>86</v>
      </c>
      <c r="B2628">
        <v>115</v>
      </c>
      <c r="C2628" t="s">
        <v>2409</v>
      </c>
      <c r="D2628">
        <v>0.248</v>
      </c>
      <c r="E2628">
        <v>3.8</v>
      </c>
      <c r="F2628" t="s">
        <v>11</v>
      </c>
      <c r="G2628">
        <v>0.1</v>
      </c>
      <c r="H2628" t="s">
        <v>27</v>
      </c>
      <c r="K2628">
        <f t="shared" si="246"/>
        <v>201</v>
      </c>
      <c r="L2628" t="str">
        <f t="shared" si="247"/>
        <v>RN-201</v>
      </c>
      <c r="M2628">
        <f t="shared" si="248"/>
        <v>3.8</v>
      </c>
      <c r="N2628">
        <f t="shared" si="249"/>
        <v>0.18240715277893299</v>
      </c>
      <c r="O2628" t="str">
        <f t="shared" si="250"/>
        <v>RN-2013.8</v>
      </c>
      <c r="P2628" t="str">
        <f t="shared" si="251"/>
        <v/>
      </c>
    </row>
    <row r="2629" spans="1:16" x14ac:dyDescent="0.25">
      <c r="A2629">
        <v>86</v>
      </c>
      <c r="B2629">
        <v>116</v>
      </c>
      <c r="C2629" t="s">
        <v>2404</v>
      </c>
      <c r="D2629">
        <v>0</v>
      </c>
      <c r="E2629">
        <v>9.75</v>
      </c>
      <c r="F2629" t="s">
        <v>11</v>
      </c>
      <c r="G2629">
        <v>0.13</v>
      </c>
      <c r="H2629" t="s">
        <v>27</v>
      </c>
      <c r="I2629">
        <v>78</v>
      </c>
      <c r="J2629">
        <v>8</v>
      </c>
      <c r="K2629">
        <f t="shared" si="246"/>
        <v>202</v>
      </c>
      <c r="L2629" t="str">
        <f t="shared" si="247"/>
        <v>RN-202</v>
      </c>
      <c r="M2629">
        <f t="shared" si="248"/>
        <v>9.75</v>
      </c>
      <c r="N2629">
        <f t="shared" si="249"/>
        <v>7.109201851896875E-2</v>
      </c>
      <c r="O2629" t="str">
        <f t="shared" si="250"/>
        <v>RN-2029.75</v>
      </c>
      <c r="P2629" t="str">
        <f t="shared" si="251"/>
        <v/>
      </c>
    </row>
    <row r="2630" spans="1:16" x14ac:dyDescent="0.25">
      <c r="A2630">
        <v>86</v>
      </c>
      <c r="B2630">
        <v>117</v>
      </c>
      <c r="C2630" t="s">
        <v>2403</v>
      </c>
      <c r="D2630">
        <v>0</v>
      </c>
      <c r="E2630">
        <v>44</v>
      </c>
      <c r="F2630" t="s">
        <v>11</v>
      </c>
      <c r="G2630">
        <v>2</v>
      </c>
      <c r="H2630" t="s">
        <v>27</v>
      </c>
      <c r="I2630">
        <v>66</v>
      </c>
      <c r="J2630">
        <v>9</v>
      </c>
      <c r="K2630">
        <f t="shared" si="246"/>
        <v>203</v>
      </c>
      <c r="L2630" t="str">
        <f t="shared" si="247"/>
        <v>RN-203</v>
      </c>
      <c r="M2630">
        <f t="shared" si="248"/>
        <v>44</v>
      </c>
      <c r="N2630">
        <f t="shared" si="249"/>
        <v>1.575334501272603E-2</v>
      </c>
      <c r="O2630" t="str">
        <f t="shared" si="250"/>
        <v>RN-20344</v>
      </c>
      <c r="P2630" t="str">
        <f t="shared" si="251"/>
        <v/>
      </c>
    </row>
    <row r="2631" spans="1:16" x14ac:dyDescent="0.25">
      <c r="A2631">
        <v>86</v>
      </c>
      <c r="B2631">
        <v>117</v>
      </c>
      <c r="C2631" t="s">
        <v>2403</v>
      </c>
      <c r="D2631">
        <v>0.36199999999999999</v>
      </c>
      <c r="E2631">
        <v>26.9</v>
      </c>
      <c r="F2631" t="s">
        <v>11</v>
      </c>
      <c r="G2631">
        <v>0.5</v>
      </c>
      <c r="H2631" t="s">
        <v>27</v>
      </c>
      <c r="I2631">
        <v>75</v>
      </c>
      <c r="J2631">
        <v>10</v>
      </c>
      <c r="K2631">
        <f t="shared" si="246"/>
        <v>203</v>
      </c>
      <c r="L2631" t="str">
        <f t="shared" si="247"/>
        <v>RN-203</v>
      </c>
      <c r="M2631">
        <f t="shared" si="248"/>
        <v>26.9</v>
      </c>
      <c r="N2631">
        <f t="shared" si="249"/>
        <v>2.5767553180667112E-2</v>
      </c>
      <c r="O2631" t="str">
        <f t="shared" si="250"/>
        <v>RN-20326.9</v>
      </c>
      <c r="P2631" t="str">
        <f t="shared" si="251"/>
        <v/>
      </c>
    </row>
    <row r="2632" spans="1:16" x14ac:dyDescent="0.25">
      <c r="A2632">
        <v>86</v>
      </c>
      <c r="B2632">
        <v>118</v>
      </c>
      <c r="C2632" t="s">
        <v>2406</v>
      </c>
      <c r="D2632">
        <v>0</v>
      </c>
      <c r="E2632">
        <v>74</v>
      </c>
      <c r="F2632" t="s">
        <v>11</v>
      </c>
      <c r="G2632">
        <v>1</v>
      </c>
      <c r="H2632" t="s">
        <v>27</v>
      </c>
      <c r="I2632">
        <v>72</v>
      </c>
      <c r="J2632">
        <v>1</v>
      </c>
      <c r="K2632">
        <f t="shared" si="246"/>
        <v>204</v>
      </c>
      <c r="L2632" t="str">
        <f t="shared" si="247"/>
        <v>RN-204</v>
      </c>
      <c r="M2632">
        <f t="shared" si="248"/>
        <v>74</v>
      </c>
      <c r="N2632">
        <f t="shared" si="249"/>
        <v>9.3668537913506114E-3</v>
      </c>
      <c r="O2632" t="str">
        <f t="shared" si="250"/>
        <v>RN-20474</v>
      </c>
      <c r="P2632" t="str">
        <f t="shared" si="251"/>
        <v/>
      </c>
    </row>
    <row r="2633" spans="1:16" x14ac:dyDescent="0.25">
      <c r="A2633">
        <v>86</v>
      </c>
      <c r="B2633">
        <v>119</v>
      </c>
      <c r="C2633" t="s">
        <v>2405</v>
      </c>
      <c r="D2633">
        <v>0</v>
      </c>
      <c r="E2633">
        <v>170</v>
      </c>
      <c r="F2633" t="s">
        <v>11</v>
      </c>
      <c r="G2633">
        <v>3</v>
      </c>
      <c r="H2633" t="s">
        <v>27</v>
      </c>
      <c r="I2633">
        <v>25</v>
      </c>
      <c r="J2633">
        <v>1</v>
      </c>
      <c r="K2633">
        <f t="shared" si="246"/>
        <v>205</v>
      </c>
      <c r="L2633" t="str">
        <f t="shared" si="247"/>
        <v>RN-205</v>
      </c>
      <c r="M2633">
        <f t="shared" si="248"/>
        <v>170</v>
      </c>
      <c r="N2633">
        <f t="shared" si="249"/>
        <v>4.0773363562349721E-3</v>
      </c>
      <c r="O2633" t="str">
        <f t="shared" si="250"/>
        <v>RN-205170</v>
      </c>
      <c r="P2633" t="str">
        <f t="shared" si="251"/>
        <v/>
      </c>
    </row>
    <row r="2634" spans="1:16" x14ac:dyDescent="0.25">
      <c r="A2634">
        <v>86</v>
      </c>
      <c r="B2634">
        <v>120</v>
      </c>
      <c r="C2634" t="s">
        <v>2383</v>
      </c>
      <c r="D2634">
        <v>0</v>
      </c>
      <c r="E2634">
        <v>6.29</v>
      </c>
      <c r="F2634" t="s">
        <v>43</v>
      </c>
      <c r="G2634">
        <v>0.2</v>
      </c>
      <c r="H2634" t="s">
        <v>27</v>
      </c>
      <c r="I2634">
        <v>62</v>
      </c>
      <c r="J2634">
        <v>3</v>
      </c>
      <c r="K2634">
        <f t="shared" si="246"/>
        <v>206</v>
      </c>
      <c r="L2634" t="str">
        <f t="shared" si="247"/>
        <v>RN-206</v>
      </c>
      <c r="M2634">
        <f t="shared" si="248"/>
        <v>377.4</v>
      </c>
      <c r="N2634">
        <f t="shared" si="249"/>
        <v>1.8366379983040418E-3</v>
      </c>
      <c r="O2634" t="str">
        <f t="shared" si="250"/>
        <v>RN-206377.4</v>
      </c>
      <c r="P2634" t="str">
        <f t="shared" si="251"/>
        <v/>
      </c>
    </row>
    <row r="2635" spans="1:16" x14ac:dyDescent="0.25">
      <c r="A2635">
        <v>86</v>
      </c>
      <c r="B2635">
        <v>121</v>
      </c>
      <c r="C2635" t="s">
        <v>2385</v>
      </c>
      <c r="D2635">
        <v>0</v>
      </c>
      <c r="E2635">
        <v>9.25</v>
      </c>
      <c r="F2635" t="s">
        <v>43</v>
      </c>
      <c r="G2635">
        <v>0.17</v>
      </c>
      <c r="H2635" t="s">
        <v>27</v>
      </c>
      <c r="I2635">
        <v>21</v>
      </c>
      <c r="J2635">
        <v>3</v>
      </c>
      <c r="K2635">
        <f t="shared" si="246"/>
        <v>207</v>
      </c>
      <c r="L2635" t="str">
        <f t="shared" si="247"/>
        <v>RN-207</v>
      </c>
      <c r="M2635">
        <f t="shared" si="248"/>
        <v>555</v>
      </c>
      <c r="N2635">
        <f t="shared" si="249"/>
        <v>1.2489138388467483E-3</v>
      </c>
      <c r="O2635" t="str">
        <f t="shared" si="250"/>
        <v>RN-207555</v>
      </c>
      <c r="P2635" t="str">
        <f t="shared" si="251"/>
        <v/>
      </c>
    </row>
    <row r="2636" spans="1:16" x14ac:dyDescent="0.25">
      <c r="A2636">
        <v>86</v>
      </c>
      <c r="B2636">
        <v>122</v>
      </c>
      <c r="C2636" t="s">
        <v>2384</v>
      </c>
      <c r="D2636">
        <v>0</v>
      </c>
      <c r="E2636">
        <v>24.28</v>
      </c>
      <c r="F2636" t="s">
        <v>43</v>
      </c>
      <c r="G2636">
        <v>0.16</v>
      </c>
      <c r="H2636" t="s">
        <v>27</v>
      </c>
      <c r="I2636">
        <v>62</v>
      </c>
      <c r="J2636">
        <v>7</v>
      </c>
      <c r="K2636">
        <f t="shared" si="246"/>
        <v>208</v>
      </c>
      <c r="L2636" t="str">
        <f t="shared" si="247"/>
        <v>RN-208</v>
      </c>
      <c r="M2636">
        <f t="shared" si="248"/>
        <v>1456.8000000000002</v>
      </c>
      <c r="N2636">
        <f t="shared" si="249"/>
        <v>4.7580119478304861E-4</v>
      </c>
      <c r="O2636" t="str">
        <f t="shared" si="250"/>
        <v>RN-2081456.8</v>
      </c>
      <c r="P2636" t="str">
        <f t="shared" si="251"/>
        <v/>
      </c>
    </row>
    <row r="2637" spans="1:16" x14ac:dyDescent="0.25">
      <c r="A2637">
        <v>86</v>
      </c>
      <c r="B2637">
        <v>123</v>
      </c>
      <c r="C2637" t="s">
        <v>2380</v>
      </c>
      <c r="D2637">
        <v>0</v>
      </c>
      <c r="E2637">
        <v>28.7</v>
      </c>
      <c r="F2637" t="s">
        <v>43</v>
      </c>
      <c r="G2637">
        <v>0.9</v>
      </c>
      <c r="H2637" t="s">
        <v>27</v>
      </c>
      <c r="I2637">
        <v>17</v>
      </c>
      <c r="J2637">
        <v>2</v>
      </c>
      <c r="K2637">
        <f t="shared" si="246"/>
        <v>209</v>
      </c>
      <c r="L2637" t="str">
        <f t="shared" si="247"/>
        <v>RN-209</v>
      </c>
      <c r="M2637">
        <f t="shared" si="248"/>
        <v>1722</v>
      </c>
      <c r="N2637">
        <f t="shared" si="249"/>
        <v>4.0252449509869064E-4</v>
      </c>
      <c r="O2637" t="str">
        <f t="shared" si="250"/>
        <v>RN-2091722</v>
      </c>
      <c r="P2637" t="str">
        <f t="shared" si="251"/>
        <v/>
      </c>
    </row>
    <row r="2638" spans="1:16" x14ac:dyDescent="0.25">
      <c r="A2638">
        <v>86</v>
      </c>
      <c r="B2638">
        <v>124</v>
      </c>
      <c r="C2638" t="s">
        <v>2379</v>
      </c>
      <c r="D2638">
        <v>0</v>
      </c>
      <c r="E2638">
        <v>2.42</v>
      </c>
      <c r="F2638" t="s">
        <v>109</v>
      </c>
      <c r="G2638">
        <v>0.04</v>
      </c>
      <c r="H2638" t="s">
        <v>27</v>
      </c>
      <c r="I2638">
        <v>96</v>
      </c>
      <c r="J2638">
        <v>1</v>
      </c>
      <c r="K2638">
        <f t="shared" si="246"/>
        <v>210</v>
      </c>
      <c r="L2638" t="str">
        <f t="shared" si="247"/>
        <v>RN-210</v>
      </c>
      <c r="M2638">
        <f t="shared" si="248"/>
        <v>8712</v>
      </c>
      <c r="N2638">
        <f t="shared" si="249"/>
        <v>7.9562348549121363E-5</v>
      </c>
      <c r="O2638" t="str">
        <f t="shared" si="250"/>
        <v>RN-2108712</v>
      </c>
      <c r="P2638" t="str">
        <f t="shared" si="251"/>
        <v/>
      </c>
    </row>
    <row r="2639" spans="1:16" x14ac:dyDescent="0.25">
      <c r="A2639">
        <v>86</v>
      </c>
      <c r="B2639">
        <v>125</v>
      </c>
      <c r="C2639" t="s">
        <v>2382</v>
      </c>
      <c r="D2639">
        <v>0</v>
      </c>
      <c r="E2639">
        <v>14.7</v>
      </c>
      <c r="F2639" t="s">
        <v>109</v>
      </c>
      <c r="G2639">
        <v>0.2</v>
      </c>
      <c r="H2639" t="s">
        <v>27</v>
      </c>
      <c r="I2639">
        <v>27.4</v>
      </c>
      <c r="J2639">
        <v>1.7</v>
      </c>
      <c r="K2639">
        <f t="shared" si="246"/>
        <v>211</v>
      </c>
      <c r="L2639" t="str">
        <f t="shared" si="247"/>
        <v>RN-211</v>
      </c>
      <c r="M2639">
        <f t="shared" si="248"/>
        <v>52920</v>
      </c>
      <c r="N2639">
        <f t="shared" si="249"/>
        <v>1.3098019284957394E-5</v>
      </c>
      <c r="O2639" t="str">
        <f t="shared" si="250"/>
        <v>RN-21152920</v>
      </c>
      <c r="P2639" t="str">
        <f t="shared" si="251"/>
        <v/>
      </c>
    </row>
    <row r="2640" spans="1:16" x14ac:dyDescent="0.25">
      <c r="A2640">
        <v>86</v>
      </c>
      <c r="B2640">
        <v>126</v>
      </c>
      <c r="C2640" t="s">
        <v>2381</v>
      </c>
      <c r="D2640">
        <v>0</v>
      </c>
      <c r="E2640">
        <v>23.9</v>
      </c>
      <c r="F2640" t="s">
        <v>43</v>
      </c>
      <c r="G2640">
        <v>1.2</v>
      </c>
      <c r="H2640" t="s">
        <v>27</v>
      </c>
      <c r="I2640">
        <v>100</v>
      </c>
      <c r="K2640">
        <f t="shared" si="246"/>
        <v>212</v>
      </c>
      <c r="L2640" t="str">
        <f t="shared" si="247"/>
        <v>RN-212</v>
      </c>
      <c r="M2640">
        <f t="shared" si="248"/>
        <v>1434</v>
      </c>
      <c r="N2640">
        <f t="shared" si="249"/>
        <v>4.8336623470010131E-4</v>
      </c>
      <c r="O2640" t="str">
        <f t="shared" si="250"/>
        <v>RN-2121434</v>
      </c>
      <c r="P2640" t="str">
        <f t="shared" si="251"/>
        <v/>
      </c>
    </row>
    <row r="2641" spans="1:16" x14ac:dyDescent="0.25">
      <c r="A2641">
        <v>86</v>
      </c>
      <c r="B2641">
        <v>127</v>
      </c>
      <c r="C2641" t="s">
        <v>2377</v>
      </c>
      <c r="D2641">
        <v>0</v>
      </c>
      <c r="E2641">
        <v>19.38</v>
      </c>
      <c r="F2641" t="s">
        <v>17</v>
      </c>
      <c r="G2641">
        <v>0.19</v>
      </c>
      <c r="H2641" t="s">
        <v>27</v>
      </c>
      <c r="I2641">
        <v>100</v>
      </c>
      <c r="K2641">
        <f t="shared" si="246"/>
        <v>213</v>
      </c>
      <c r="L2641" t="str">
        <f t="shared" si="247"/>
        <v>RN-213</v>
      </c>
      <c r="M2641">
        <f t="shared" si="248"/>
        <v>1.9379999999999998E-2</v>
      </c>
      <c r="N2641">
        <f t="shared" si="249"/>
        <v>35.766108388026076</v>
      </c>
      <c r="O2641" t="str">
        <f t="shared" si="250"/>
        <v>RN-2130.01938</v>
      </c>
      <c r="P2641" t="str">
        <f t="shared" si="251"/>
        <v/>
      </c>
    </row>
    <row r="2642" spans="1:16" x14ac:dyDescent="0.25">
      <c r="A2642">
        <v>86</v>
      </c>
      <c r="B2642">
        <v>128</v>
      </c>
      <c r="C2642" t="s">
        <v>2376</v>
      </c>
      <c r="D2642">
        <v>0</v>
      </c>
      <c r="E2642">
        <v>259</v>
      </c>
      <c r="F2642" t="s">
        <v>54</v>
      </c>
      <c r="G2642">
        <v>3</v>
      </c>
      <c r="H2642" t="s">
        <v>27</v>
      </c>
      <c r="I2642">
        <v>100</v>
      </c>
      <c r="K2642">
        <f t="shared" si="246"/>
        <v>214</v>
      </c>
      <c r="L2642" t="str">
        <f t="shared" si="247"/>
        <v>RN-214</v>
      </c>
      <c r="M2642">
        <f t="shared" si="248"/>
        <v>2.5900000000000003E-7</v>
      </c>
      <c r="N2642">
        <f t="shared" si="249"/>
        <v>2676243.9403858888</v>
      </c>
      <c r="O2642" t="str">
        <f t="shared" si="250"/>
        <v>RN-2140.000000259</v>
      </c>
      <c r="P2642" t="str">
        <f t="shared" si="251"/>
        <v/>
      </c>
    </row>
    <row r="2643" spans="1:16" x14ac:dyDescent="0.25">
      <c r="A2643">
        <v>86</v>
      </c>
      <c r="B2643">
        <v>129</v>
      </c>
      <c r="C2643" t="s">
        <v>2378</v>
      </c>
      <c r="D2643">
        <v>0</v>
      </c>
      <c r="E2643">
        <v>2.2999999999999998</v>
      </c>
      <c r="F2643" t="s">
        <v>1188</v>
      </c>
      <c r="G2643">
        <v>0.1</v>
      </c>
      <c r="H2643" t="s">
        <v>27</v>
      </c>
      <c r="I2643">
        <v>100</v>
      </c>
      <c r="K2643">
        <f t="shared" si="246"/>
        <v>215</v>
      </c>
      <c r="L2643" t="str">
        <f t="shared" si="247"/>
        <v>RN-215</v>
      </c>
      <c r="M2643">
        <f t="shared" si="248"/>
        <v>2.2999999999999996E-6</v>
      </c>
      <c r="N2643">
        <f t="shared" si="249"/>
        <v>301368.33937388932</v>
      </c>
      <c r="O2643" t="str">
        <f t="shared" si="250"/>
        <v>RN-2150.0000023</v>
      </c>
      <c r="P2643" t="str">
        <f t="shared" si="251"/>
        <v/>
      </c>
    </row>
    <row r="2644" spans="1:16" x14ac:dyDescent="0.25">
      <c r="A2644">
        <v>86</v>
      </c>
      <c r="B2644">
        <v>130</v>
      </c>
      <c r="C2644" t="s">
        <v>2394</v>
      </c>
      <c r="D2644">
        <v>0</v>
      </c>
      <c r="E2644">
        <v>29</v>
      </c>
      <c r="F2644" t="s">
        <v>1188</v>
      </c>
      <c r="G2644">
        <v>4</v>
      </c>
      <c r="H2644" t="s">
        <v>27</v>
      </c>
      <c r="I2644">
        <v>100</v>
      </c>
      <c r="K2644">
        <f t="shared" si="246"/>
        <v>216</v>
      </c>
      <c r="L2644" t="str">
        <f t="shared" si="247"/>
        <v>RN-216</v>
      </c>
      <c r="M2644">
        <f t="shared" si="248"/>
        <v>2.9E-5</v>
      </c>
      <c r="N2644">
        <f t="shared" si="249"/>
        <v>23901.626915860183</v>
      </c>
      <c r="O2644" t="str">
        <f t="shared" si="250"/>
        <v>RN-2160.000029</v>
      </c>
      <c r="P2644" t="str">
        <f t="shared" si="251"/>
        <v/>
      </c>
    </row>
    <row r="2645" spans="1:16" x14ac:dyDescent="0.25">
      <c r="A2645">
        <v>86</v>
      </c>
      <c r="B2645">
        <v>131</v>
      </c>
      <c r="C2645" t="s">
        <v>2393</v>
      </c>
      <c r="D2645">
        <v>0</v>
      </c>
      <c r="E2645">
        <v>0.59</v>
      </c>
      <c r="F2645" t="s">
        <v>17</v>
      </c>
      <c r="G2645">
        <v>0.06</v>
      </c>
      <c r="H2645" t="s">
        <v>27</v>
      </c>
      <c r="I2645">
        <v>100</v>
      </c>
      <c r="K2645">
        <f t="shared" si="246"/>
        <v>217</v>
      </c>
      <c r="L2645" t="str">
        <f t="shared" si="247"/>
        <v>RN-217</v>
      </c>
      <c r="M2645">
        <f t="shared" si="248"/>
        <v>5.9000000000000003E-4</v>
      </c>
      <c r="N2645">
        <f t="shared" si="249"/>
        <v>1174.8257297626192</v>
      </c>
      <c r="O2645" t="str">
        <f t="shared" si="250"/>
        <v>RN-2170.00059</v>
      </c>
      <c r="P2645" t="str">
        <f t="shared" si="251"/>
        <v/>
      </c>
    </row>
    <row r="2646" spans="1:16" x14ac:dyDescent="0.25">
      <c r="A2646">
        <v>86</v>
      </c>
      <c r="B2646">
        <v>132</v>
      </c>
      <c r="C2646" t="s">
        <v>2396</v>
      </c>
      <c r="D2646">
        <v>0</v>
      </c>
      <c r="E2646">
        <v>33.75</v>
      </c>
      <c r="F2646" t="s">
        <v>17</v>
      </c>
      <c r="G2646">
        <v>0.15</v>
      </c>
      <c r="H2646" t="s">
        <v>27</v>
      </c>
      <c r="I2646">
        <v>100</v>
      </c>
      <c r="K2646">
        <f t="shared" si="246"/>
        <v>218</v>
      </c>
      <c r="L2646" t="str">
        <f t="shared" si="247"/>
        <v>RN-218</v>
      </c>
      <c r="M2646">
        <f t="shared" si="248"/>
        <v>3.3750000000000002E-2</v>
      </c>
      <c r="N2646">
        <f t="shared" si="249"/>
        <v>20.537694238813192</v>
      </c>
      <c r="O2646" t="str">
        <f t="shared" si="250"/>
        <v>RN-2180.03375</v>
      </c>
      <c r="P2646" t="str">
        <f t="shared" si="251"/>
        <v/>
      </c>
    </row>
    <row r="2647" spans="1:16" x14ac:dyDescent="0.25">
      <c r="A2647">
        <v>86</v>
      </c>
      <c r="B2647">
        <v>133</v>
      </c>
      <c r="C2647" t="s">
        <v>2395</v>
      </c>
      <c r="D2647">
        <v>0</v>
      </c>
      <c r="E2647">
        <v>3.96</v>
      </c>
      <c r="F2647" t="s">
        <v>11</v>
      </c>
      <c r="G2647">
        <v>0.01</v>
      </c>
      <c r="H2647" t="s">
        <v>27</v>
      </c>
      <c r="I2647">
        <v>100</v>
      </c>
      <c r="K2647">
        <f t="shared" si="246"/>
        <v>219</v>
      </c>
      <c r="L2647" t="str">
        <f t="shared" si="247"/>
        <v>RN-219</v>
      </c>
      <c r="M2647">
        <f t="shared" si="248"/>
        <v>3.96</v>
      </c>
      <c r="N2647">
        <f t="shared" si="249"/>
        <v>0.175037166808067</v>
      </c>
      <c r="O2647" t="str">
        <f t="shared" si="250"/>
        <v>RN-2193.96</v>
      </c>
      <c r="P2647" t="str">
        <f t="shared" si="251"/>
        <v/>
      </c>
    </row>
    <row r="2648" spans="1:16" x14ac:dyDescent="0.25">
      <c r="A2648">
        <v>86</v>
      </c>
      <c r="B2648">
        <v>134</v>
      </c>
      <c r="C2648" t="s">
        <v>2390</v>
      </c>
      <c r="D2648">
        <v>0</v>
      </c>
      <c r="E2648">
        <v>55.6</v>
      </c>
      <c r="F2648" t="s">
        <v>11</v>
      </c>
      <c r="G2648">
        <v>0.1</v>
      </c>
      <c r="H2648" t="s">
        <v>27</v>
      </c>
      <c r="I2648">
        <v>100</v>
      </c>
      <c r="K2648">
        <f t="shared" si="246"/>
        <v>220</v>
      </c>
      <c r="L2648" t="str">
        <f t="shared" si="247"/>
        <v>RN-220</v>
      </c>
      <c r="M2648">
        <f t="shared" si="248"/>
        <v>55.6</v>
      </c>
      <c r="N2648">
        <f t="shared" si="249"/>
        <v>1.2466675909351533E-2</v>
      </c>
      <c r="O2648" t="str">
        <f t="shared" si="250"/>
        <v>RN-22055.6</v>
      </c>
      <c r="P2648" t="str">
        <f t="shared" si="251"/>
        <v/>
      </c>
    </row>
    <row r="2649" spans="1:16" x14ac:dyDescent="0.25">
      <c r="A2649">
        <v>86</v>
      </c>
      <c r="B2649">
        <v>135</v>
      </c>
      <c r="C2649" t="s">
        <v>2389</v>
      </c>
      <c r="D2649">
        <v>0</v>
      </c>
      <c r="E2649">
        <v>25.7</v>
      </c>
      <c r="F2649" t="s">
        <v>43</v>
      </c>
      <c r="G2649">
        <v>0.5</v>
      </c>
      <c r="H2649" t="s">
        <v>27</v>
      </c>
      <c r="I2649">
        <v>20</v>
      </c>
      <c r="J2649">
        <v>2</v>
      </c>
      <c r="K2649">
        <f t="shared" si="246"/>
        <v>221</v>
      </c>
      <c r="L2649" t="str">
        <f t="shared" si="247"/>
        <v>RN-221</v>
      </c>
      <c r="M2649">
        <f t="shared" si="248"/>
        <v>1542</v>
      </c>
      <c r="N2649">
        <f t="shared" si="249"/>
        <v>4.4951179024639771E-4</v>
      </c>
      <c r="O2649" t="str">
        <f t="shared" si="250"/>
        <v>RN-2211542</v>
      </c>
      <c r="P2649" t="str">
        <f t="shared" si="251"/>
        <v/>
      </c>
    </row>
    <row r="2650" spans="1:16" x14ac:dyDescent="0.25">
      <c r="A2650">
        <v>86</v>
      </c>
      <c r="B2650">
        <v>136</v>
      </c>
      <c r="C2650" t="s">
        <v>2392</v>
      </c>
      <c r="D2650">
        <v>0</v>
      </c>
      <c r="E2650">
        <v>3.8214600000000001</v>
      </c>
      <c r="F2650" t="s">
        <v>25</v>
      </c>
      <c r="G2650">
        <v>1.6000000000000001E-4</v>
      </c>
      <c r="H2650" t="s">
        <v>27</v>
      </c>
      <c r="I2650">
        <v>100</v>
      </c>
      <c r="K2650">
        <f t="shared" si="246"/>
        <v>222</v>
      </c>
      <c r="L2650" t="str">
        <f t="shared" si="247"/>
        <v>RN-222</v>
      </c>
      <c r="M2650">
        <f t="shared" si="248"/>
        <v>330174.14400000003</v>
      </c>
      <c r="N2650">
        <f t="shared" si="249"/>
        <v>2.0993381618638959E-6</v>
      </c>
      <c r="O2650" t="str">
        <f t="shared" si="250"/>
        <v>RN-222330174.144</v>
      </c>
      <c r="P2650" t="str">
        <f t="shared" si="251"/>
        <v/>
      </c>
    </row>
    <row r="2651" spans="1:16" x14ac:dyDescent="0.25">
      <c r="A2651">
        <v>86</v>
      </c>
      <c r="B2651">
        <v>137</v>
      </c>
      <c r="C2651" t="s">
        <v>2391</v>
      </c>
      <c r="D2651">
        <v>0</v>
      </c>
      <c r="E2651">
        <v>24.3</v>
      </c>
      <c r="F2651" t="s">
        <v>43</v>
      </c>
      <c r="G2651">
        <v>1</v>
      </c>
      <c r="H2651" t="s">
        <v>12</v>
      </c>
      <c r="I2651">
        <v>100</v>
      </c>
      <c r="K2651">
        <f t="shared" si="246"/>
        <v>223</v>
      </c>
      <c r="L2651" t="str">
        <f t="shared" si="247"/>
        <v>RN-223</v>
      </c>
      <c r="M2651">
        <f t="shared" si="248"/>
        <v>1458</v>
      </c>
      <c r="N2651">
        <f t="shared" si="249"/>
        <v>4.7540958886141654E-4</v>
      </c>
      <c r="O2651" t="str">
        <f t="shared" si="250"/>
        <v>RN-2231458</v>
      </c>
      <c r="P2651" t="str">
        <f t="shared" si="251"/>
        <v/>
      </c>
    </row>
    <row r="2652" spans="1:16" x14ac:dyDescent="0.25">
      <c r="A2652">
        <v>86</v>
      </c>
      <c r="B2652">
        <v>138</v>
      </c>
      <c r="C2652" t="s">
        <v>2388</v>
      </c>
      <c r="D2652">
        <v>0</v>
      </c>
      <c r="E2652">
        <v>114</v>
      </c>
      <c r="F2652" t="s">
        <v>43</v>
      </c>
      <c r="G2652">
        <v>6</v>
      </c>
      <c r="H2652" t="s">
        <v>12</v>
      </c>
      <c r="I2652">
        <v>100</v>
      </c>
      <c r="K2652">
        <f t="shared" si="246"/>
        <v>224</v>
      </c>
      <c r="L2652" t="str">
        <f t="shared" si="247"/>
        <v>RN-224</v>
      </c>
      <c r="M2652">
        <f t="shared" si="248"/>
        <v>6840</v>
      </c>
      <c r="N2652">
        <f t="shared" si="249"/>
        <v>1.0133730709940721E-4</v>
      </c>
      <c r="O2652" t="str">
        <f t="shared" si="250"/>
        <v>RN-2246840</v>
      </c>
      <c r="P2652" t="str">
        <f t="shared" si="251"/>
        <v/>
      </c>
    </row>
    <row r="2653" spans="1:16" x14ac:dyDescent="0.25">
      <c r="A2653">
        <v>86</v>
      </c>
      <c r="B2653">
        <v>139</v>
      </c>
      <c r="C2653" t="s">
        <v>2387</v>
      </c>
      <c r="D2653">
        <v>0</v>
      </c>
      <c r="E2653">
        <v>4.66</v>
      </c>
      <c r="F2653" t="s">
        <v>43</v>
      </c>
      <c r="G2653">
        <v>0.04</v>
      </c>
      <c r="H2653" t="s">
        <v>12</v>
      </c>
      <c r="I2653">
        <v>100</v>
      </c>
      <c r="K2653">
        <f t="shared" si="246"/>
        <v>225</v>
      </c>
      <c r="L2653" t="str">
        <f t="shared" si="247"/>
        <v>RN-225</v>
      </c>
      <c r="M2653">
        <f t="shared" si="248"/>
        <v>279.60000000000002</v>
      </c>
      <c r="N2653">
        <f t="shared" si="249"/>
        <v>2.4790671693846397E-3</v>
      </c>
      <c r="O2653" t="str">
        <f t="shared" si="250"/>
        <v>RN-225279.6</v>
      </c>
      <c r="P2653" t="str">
        <f t="shared" si="251"/>
        <v/>
      </c>
    </row>
    <row r="2654" spans="1:16" x14ac:dyDescent="0.25">
      <c r="A2654">
        <v>86</v>
      </c>
      <c r="B2654">
        <v>140</v>
      </c>
      <c r="C2654" t="s">
        <v>2386</v>
      </c>
      <c r="D2654">
        <v>0</v>
      </c>
      <c r="E2654">
        <v>7.4</v>
      </c>
      <c r="F2654" t="s">
        <v>43</v>
      </c>
      <c r="G2654">
        <v>0.1</v>
      </c>
      <c r="H2654" t="s">
        <v>12</v>
      </c>
      <c r="I2654">
        <v>100</v>
      </c>
      <c r="K2654">
        <f t="shared" si="246"/>
        <v>226</v>
      </c>
      <c r="L2654" t="str">
        <f t="shared" si="247"/>
        <v>RN-226</v>
      </c>
      <c r="M2654">
        <f t="shared" si="248"/>
        <v>444</v>
      </c>
      <c r="N2654">
        <f t="shared" si="249"/>
        <v>1.5611422985584353E-3</v>
      </c>
      <c r="O2654" t="str">
        <f t="shared" si="250"/>
        <v>RN-226444</v>
      </c>
      <c r="P2654" t="str">
        <f t="shared" si="251"/>
        <v/>
      </c>
    </row>
    <row r="2655" spans="1:16" x14ac:dyDescent="0.25">
      <c r="A2655">
        <v>86</v>
      </c>
      <c r="B2655">
        <v>141</v>
      </c>
      <c r="C2655" t="s">
        <v>2398</v>
      </c>
      <c r="D2655">
        <v>0</v>
      </c>
      <c r="E2655">
        <v>20.8</v>
      </c>
      <c r="F2655" t="s">
        <v>11</v>
      </c>
      <c r="G2655">
        <v>0.7</v>
      </c>
      <c r="H2655" t="s">
        <v>12</v>
      </c>
      <c r="I2655">
        <v>100</v>
      </c>
      <c r="K2655">
        <f t="shared" si="246"/>
        <v>227</v>
      </c>
      <c r="L2655" t="str">
        <f t="shared" si="247"/>
        <v>RN-227</v>
      </c>
      <c r="M2655">
        <f t="shared" si="248"/>
        <v>20.8</v>
      </c>
      <c r="N2655">
        <f t="shared" si="249"/>
        <v>3.3324383680766602E-2</v>
      </c>
      <c r="O2655" t="str">
        <f t="shared" si="250"/>
        <v>RN-22720.8</v>
      </c>
      <c r="P2655" t="str">
        <f t="shared" si="251"/>
        <v/>
      </c>
    </row>
    <row r="2656" spans="1:16" x14ac:dyDescent="0.25">
      <c r="A2656">
        <v>86</v>
      </c>
      <c r="B2656">
        <v>142</v>
      </c>
      <c r="C2656" t="s">
        <v>2397</v>
      </c>
      <c r="D2656">
        <v>0</v>
      </c>
      <c r="E2656">
        <v>65</v>
      </c>
      <c r="F2656" t="s">
        <v>11</v>
      </c>
      <c r="G2656">
        <v>2</v>
      </c>
      <c r="H2656" t="s">
        <v>12</v>
      </c>
      <c r="I2656">
        <v>100</v>
      </c>
      <c r="K2656">
        <f t="shared" si="246"/>
        <v>228</v>
      </c>
      <c r="L2656" t="str">
        <f t="shared" si="247"/>
        <v>RN-228</v>
      </c>
      <c r="M2656">
        <f t="shared" si="248"/>
        <v>65</v>
      </c>
      <c r="N2656">
        <f t="shared" si="249"/>
        <v>1.0663802777845312E-2</v>
      </c>
      <c r="O2656" t="str">
        <f t="shared" si="250"/>
        <v>RN-22865</v>
      </c>
      <c r="P2656" t="str">
        <f t="shared" si="251"/>
        <v/>
      </c>
    </row>
    <row r="2657" spans="1:16" x14ac:dyDescent="0.25">
      <c r="A2657">
        <v>86</v>
      </c>
      <c r="B2657">
        <v>143</v>
      </c>
      <c r="C2657" t="s">
        <v>2399</v>
      </c>
      <c r="D2657">
        <v>0</v>
      </c>
      <c r="E2657">
        <v>12</v>
      </c>
      <c r="F2657" t="s">
        <v>11</v>
      </c>
      <c r="G2657">
        <f>1.2-1.3</f>
        <v>-0.10000000000000009</v>
      </c>
      <c r="H2657" t="s">
        <v>12</v>
      </c>
      <c r="I2657">
        <v>100</v>
      </c>
      <c r="K2657">
        <f t="shared" si="246"/>
        <v>229</v>
      </c>
      <c r="L2657" t="str">
        <f t="shared" si="247"/>
        <v>RN-229</v>
      </c>
      <c r="M2657">
        <f t="shared" si="248"/>
        <v>12</v>
      </c>
      <c r="N2657">
        <f t="shared" si="249"/>
        <v>5.7762265046662105E-2</v>
      </c>
      <c r="O2657" t="str">
        <f t="shared" si="250"/>
        <v>RN-22912</v>
      </c>
      <c r="P2657" t="str">
        <f t="shared" si="251"/>
        <v/>
      </c>
    </row>
    <row r="2658" spans="1:16" x14ac:dyDescent="0.25">
      <c r="A2658">
        <v>44</v>
      </c>
      <c r="B2658">
        <v>59</v>
      </c>
      <c r="C2658" t="s">
        <v>919</v>
      </c>
      <c r="D2658">
        <v>0</v>
      </c>
      <c r="E2658">
        <v>39.247</v>
      </c>
      <c r="F2658" t="s">
        <v>25</v>
      </c>
      <c r="G2658">
        <v>1.0999999999999999E-2</v>
      </c>
      <c r="H2658" t="s">
        <v>12</v>
      </c>
      <c r="I2658">
        <v>100</v>
      </c>
      <c r="K2658">
        <f t="shared" si="246"/>
        <v>103</v>
      </c>
      <c r="L2658" t="str">
        <f t="shared" si="247"/>
        <v>RU-103</v>
      </c>
      <c r="M2658">
        <f t="shared" si="248"/>
        <v>3390940.8</v>
      </c>
      <c r="N2658">
        <f t="shared" si="249"/>
        <v>2.0441146615120656E-7</v>
      </c>
      <c r="O2658" t="str">
        <f t="shared" si="250"/>
        <v>RU-1033390940.8</v>
      </c>
      <c r="P2658" t="str">
        <f t="shared" si="251"/>
        <v/>
      </c>
    </row>
    <row r="2659" spans="1:16" x14ac:dyDescent="0.25">
      <c r="A2659">
        <v>44</v>
      </c>
      <c r="B2659">
        <v>61</v>
      </c>
      <c r="C2659" t="s">
        <v>910</v>
      </c>
      <c r="D2659">
        <v>0</v>
      </c>
      <c r="E2659">
        <v>4.4400000000000004</v>
      </c>
      <c r="F2659" t="s">
        <v>109</v>
      </c>
      <c r="G2659">
        <v>0.01</v>
      </c>
      <c r="H2659" t="s">
        <v>12</v>
      </c>
      <c r="I2659">
        <v>100</v>
      </c>
      <c r="K2659">
        <f t="shared" si="246"/>
        <v>105</v>
      </c>
      <c r="L2659" t="str">
        <f t="shared" si="247"/>
        <v>RU-105</v>
      </c>
      <c r="M2659">
        <f t="shared" si="248"/>
        <v>15984.000000000002</v>
      </c>
      <c r="N2659">
        <f t="shared" si="249"/>
        <v>4.3365063848845423E-5</v>
      </c>
      <c r="O2659" t="str">
        <f t="shared" si="250"/>
        <v>RU-10515984</v>
      </c>
      <c r="P2659" t="str">
        <f t="shared" si="251"/>
        <v/>
      </c>
    </row>
    <row r="2660" spans="1:16" x14ac:dyDescent="0.25">
      <c r="A2660">
        <v>44</v>
      </c>
      <c r="B2660">
        <v>62</v>
      </c>
      <c r="C2660" t="s">
        <v>916</v>
      </c>
      <c r="D2660">
        <v>0</v>
      </c>
      <c r="E2660">
        <v>371.8</v>
      </c>
      <c r="F2660" t="s">
        <v>25</v>
      </c>
      <c r="G2660">
        <v>1.8</v>
      </c>
      <c r="H2660" t="s">
        <v>12</v>
      </c>
      <c r="I2660">
        <v>100</v>
      </c>
      <c r="K2660">
        <f t="shared" si="246"/>
        <v>106</v>
      </c>
      <c r="L2660" t="str">
        <f t="shared" si="247"/>
        <v>RU-106</v>
      </c>
      <c r="M2660">
        <f t="shared" si="248"/>
        <v>32123520</v>
      </c>
      <c r="N2660">
        <f t="shared" si="249"/>
        <v>2.1577560010856383E-8</v>
      </c>
      <c r="O2660" t="str">
        <f t="shared" si="250"/>
        <v>RU-10632123520</v>
      </c>
      <c r="P2660" t="str">
        <f t="shared" si="251"/>
        <v/>
      </c>
    </row>
    <row r="2661" spans="1:16" x14ac:dyDescent="0.25">
      <c r="A2661">
        <v>44</v>
      </c>
      <c r="B2661">
        <v>63</v>
      </c>
      <c r="C2661" t="s">
        <v>915</v>
      </c>
      <c r="D2661">
        <v>0</v>
      </c>
      <c r="E2661">
        <v>3.73</v>
      </c>
      <c r="F2661" t="s">
        <v>43</v>
      </c>
      <c r="G2661">
        <v>0.06</v>
      </c>
      <c r="H2661" t="s">
        <v>12</v>
      </c>
      <c r="I2661">
        <v>100</v>
      </c>
      <c r="K2661">
        <f t="shared" si="246"/>
        <v>107</v>
      </c>
      <c r="L2661" t="str">
        <f t="shared" si="247"/>
        <v>RU-107</v>
      </c>
      <c r="M2661">
        <f t="shared" si="248"/>
        <v>223.8</v>
      </c>
      <c r="N2661">
        <f t="shared" si="249"/>
        <v>3.0971723885609708E-3</v>
      </c>
      <c r="O2661" t="str">
        <f t="shared" si="250"/>
        <v>RU-107223.8</v>
      </c>
      <c r="P2661" t="str">
        <f t="shared" si="251"/>
        <v/>
      </c>
    </row>
    <row r="2662" spans="1:16" x14ac:dyDescent="0.25">
      <c r="A2662">
        <v>44</v>
      </c>
      <c r="B2662">
        <v>64</v>
      </c>
      <c r="C2662" t="s">
        <v>918</v>
      </c>
      <c r="D2662">
        <v>0</v>
      </c>
      <c r="E2662">
        <v>4.55</v>
      </c>
      <c r="F2662" t="s">
        <v>43</v>
      </c>
      <c r="G2662">
        <v>0.04</v>
      </c>
      <c r="H2662" t="s">
        <v>12</v>
      </c>
      <c r="I2662">
        <v>100</v>
      </c>
      <c r="K2662">
        <f t="shared" si="246"/>
        <v>108</v>
      </c>
      <c r="L2662" t="str">
        <f t="shared" si="247"/>
        <v>RU-108</v>
      </c>
      <c r="M2662">
        <f t="shared" si="248"/>
        <v>273</v>
      </c>
      <c r="N2662">
        <f t="shared" si="249"/>
        <v>2.5390006613917409E-3</v>
      </c>
      <c r="O2662" t="str">
        <f t="shared" si="250"/>
        <v>RU-108273</v>
      </c>
      <c r="P2662" t="str">
        <f t="shared" si="251"/>
        <v/>
      </c>
    </row>
    <row r="2663" spans="1:16" x14ac:dyDescent="0.25">
      <c r="A2663">
        <v>44</v>
      </c>
      <c r="B2663">
        <v>65</v>
      </c>
      <c r="C2663" t="s">
        <v>917</v>
      </c>
      <c r="D2663">
        <v>0</v>
      </c>
      <c r="E2663">
        <v>34.4</v>
      </c>
      <c r="F2663" t="s">
        <v>11</v>
      </c>
      <c r="G2663">
        <v>0.2</v>
      </c>
      <c r="H2663" t="s">
        <v>12</v>
      </c>
      <c r="I2663">
        <v>100</v>
      </c>
      <c r="K2663">
        <f t="shared" si="246"/>
        <v>109</v>
      </c>
      <c r="L2663" t="str">
        <f t="shared" si="247"/>
        <v>RU-109</v>
      </c>
      <c r="M2663">
        <f t="shared" si="248"/>
        <v>34.4</v>
      </c>
      <c r="N2663">
        <f t="shared" si="249"/>
        <v>2.0149627341858874E-2</v>
      </c>
      <c r="O2663" t="str">
        <f t="shared" si="250"/>
        <v>RU-10934.4</v>
      </c>
      <c r="P2663" t="str">
        <f t="shared" si="251"/>
        <v/>
      </c>
    </row>
    <row r="2664" spans="1:16" x14ac:dyDescent="0.25">
      <c r="A2664">
        <v>44</v>
      </c>
      <c r="B2664">
        <v>66</v>
      </c>
      <c r="C2664" t="s">
        <v>912</v>
      </c>
      <c r="D2664">
        <v>0</v>
      </c>
      <c r="E2664">
        <v>12.04</v>
      </c>
      <c r="F2664" t="s">
        <v>11</v>
      </c>
      <c r="G2664">
        <v>0.17</v>
      </c>
      <c r="H2664" t="s">
        <v>12</v>
      </c>
      <c r="I2664">
        <v>100</v>
      </c>
      <c r="K2664">
        <f t="shared" si="246"/>
        <v>110</v>
      </c>
      <c r="L2664" t="str">
        <f t="shared" si="247"/>
        <v>RU-110</v>
      </c>
      <c r="M2664">
        <f t="shared" si="248"/>
        <v>12.04</v>
      </c>
      <c r="N2664">
        <f t="shared" si="249"/>
        <v>5.7570363833882504E-2</v>
      </c>
      <c r="O2664" t="str">
        <f t="shared" si="250"/>
        <v>RU-11012.04</v>
      </c>
      <c r="P2664" t="str">
        <f t="shared" si="251"/>
        <v/>
      </c>
    </row>
    <row r="2665" spans="1:16" x14ac:dyDescent="0.25">
      <c r="A2665">
        <v>44</v>
      </c>
      <c r="B2665">
        <v>67</v>
      </c>
      <c r="C2665" t="s">
        <v>911</v>
      </c>
      <c r="D2665">
        <v>0</v>
      </c>
      <c r="E2665">
        <v>2.12</v>
      </c>
      <c r="F2665" t="s">
        <v>11</v>
      </c>
      <c r="G2665">
        <v>7.0000000000000007E-2</v>
      </c>
      <c r="H2665" t="s">
        <v>12</v>
      </c>
      <c r="I2665">
        <v>100</v>
      </c>
      <c r="K2665">
        <f t="shared" si="246"/>
        <v>111</v>
      </c>
      <c r="L2665" t="str">
        <f t="shared" si="247"/>
        <v>RU-111</v>
      </c>
      <c r="M2665">
        <f t="shared" si="248"/>
        <v>2.12</v>
      </c>
      <c r="N2665">
        <f t="shared" si="249"/>
        <v>0.3269562172452572</v>
      </c>
      <c r="O2665" t="str">
        <f t="shared" si="250"/>
        <v>RU-1112.12</v>
      </c>
      <c r="P2665" t="str">
        <f t="shared" si="251"/>
        <v/>
      </c>
    </row>
    <row r="2666" spans="1:16" x14ac:dyDescent="0.25">
      <c r="A2666">
        <v>44</v>
      </c>
      <c r="B2666">
        <v>68</v>
      </c>
      <c r="C2666" t="s">
        <v>914</v>
      </c>
      <c r="D2666">
        <v>0</v>
      </c>
      <c r="E2666">
        <v>1.75</v>
      </c>
      <c r="F2666" t="s">
        <v>11</v>
      </c>
      <c r="G2666">
        <v>7.0000000000000007E-2</v>
      </c>
      <c r="H2666" t="s">
        <v>12</v>
      </c>
      <c r="I2666">
        <v>100</v>
      </c>
      <c r="K2666">
        <f t="shared" si="246"/>
        <v>112</v>
      </c>
      <c r="L2666" t="str">
        <f t="shared" si="247"/>
        <v>RU-112</v>
      </c>
      <c r="M2666">
        <f t="shared" si="248"/>
        <v>1.75</v>
      </c>
      <c r="N2666">
        <f t="shared" si="249"/>
        <v>0.39608410317711157</v>
      </c>
      <c r="O2666" t="str">
        <f t="shared" si="250"/>
        <v>RU-1121.75</v>
      </c>
      <c r="P2666" t="str">
        <f t="shared" si="251"/>
        <v/>
      </c>
    </row>
    <row r="2667" spans="1:16" x14ac:dyDescent="0.25">
      <c r="A2667">
        <v>44</v>
      </c>
      <c r="B2667">
        <v>69</v>
      </c>
      <c r="C2667" t="s">
        <v>913</v>
      </c>
      <c r="D2667">
        <v>0</v>
      </c>
      <c r="E2667">
        <v>0.8</v>
      </c>
      <c r="F2667" t="s">
        <v>11</v>
      </c>
      <c r="G2667">
        <v>0.05</v>
      </c>
      <c r="H2667" t="s">
        <v>12</v>
      </c>
      <c r="I2667">
        <v>100</v>
      </c>
      <c r="K2667">
        <f t="shared" si="246"/>
        <v>113</v>
      </c>
      <c r="L2667" t="str">
        <f t="shared" si="247"/>
        <v>RU-113</v>
      </c>
      <c r="M2667">
        <f t="shared" si="248"/>
        <v>0.8</v>
      </c>
      <c r="N2667">
        <f t="shared" si="249"/>
        <v>0.86643397569993152</v>
      </c>
      <c r="O2667" t="str">
        <f t="shared" si="250"/>
        <v>RU-1130.8</v>
      </c>
      <c r="P2667" t="str">
        <f t="shared" si="251"/>
        <v/>
      </c>
    </row>
    <row r="2668" spans="1:16" x14ac:dyDescent="0.25">
      <c r="A2668">
        <v>44</v>
      </c>
      <c r="B2668">
        <v>69</v>
      </c>
      <c r="C2668" t="s">
        <v>913</v>
      </c>
      <c r="D2668">
        <v>0.13</v>
      </c>
      <c r="E2668">
        <v>510</v>
      </c>
      <c r="F2668" t="s">
        <v>17</v>
      </c>
      <c r="G2668">
        <v>30</v>
      </c>
      <c r="H2668" t="s">
        <v>77</v>
      </c>
      <c r="K2668">
        <f t="shared" si="246"/>
        <v>113</v>
      </c>
      <c r="L2668" t="str">
        <f t="shared" si="247"/>
        <v>RU-113M</v>
      </c>
      <c r="M2668">
        <f t="shared" si="248"/>
        <v>0.51</v>
      </c>
      <c r="N2668">
        <f t="shared" si="249"/>
        <v>1.3591121187449908</v>
      </c>
      <c r="O2668" t="str">
        <f t="shared" si="250"/>
        <v>RU-113M0.51</v>
      </c>
      <c r="P2668" t="str">
        <f t="shared" si="251"/>
        <v/>
      </c>
    </row>
    <row r="2669" spans="1:16" x14ac:dyDescent="0.25">
      <c r="A2669">
        <v>44</v>
      </c>
      <c r="B2669">
        <v>70</v>
      </c>
      <c r="C2669" t="s">
        <v>900</v>
      </c>
      <c r="D2669">
        <v>0</v>
      </c>
      <c r="E2669">
        <v>543</v>
      </c>
      <c r="F2669" t="s">
        <v>17</v>
      </c>
      <c r="G2669">
        <v>34</v>
      </c>
      <c r="H2669" t="s">
        <v>12</v>
      </c>
      <c r="I2669">
        <v>100</v>
      </c>
      <c r="K2669">
        <f t="shared" si="246"/>
        <v>114</v>
      </c>
      <c r="L2669" t="str">
        <f t="shared" si="247"/>
        <v>RU-114</v>
      </c>
      <c r="M2669">
        <f t="shared" si="248"/>
        <v>0.54300000000000004</v>
      </c>
      <c r="N2669">
        <f t="shared" si="249"/>
        <v>1.2765141446776156</v>
      </c>
      <c r="O2669" t="str">
        <f t="shared" si="250"/>
        <v>RU-1140.543</v>
      </c>
      <c r="P2669" t="str">
        <f t="shared" si="251"/>
        <v/>
      </c>
    </row>
    <row r="2670" spans="1:16" x14ac:dyDescent="0.25">
      <c r="A2670">
        <v>44</v>
      </c>
      <c r="B2670">
        <v>71</v>
      </c>
      <c r="C2670" t="s">
        <v>902</v>
      </c>
      <c r="D2670">
        <v>0</v>
      </c>
      <c r="E2670">
        <v>318</v>
      </c>
      <c r="F2670" t="s">
        <v>17</v>
      </c>
      <c r="G2670">
        <v>19</v>
      </c>
      <c r="H2670" t="s">
        <v>12</v>
      </c>
      <c r="I2670">
        <v>100</v>
      </c>
      <c r="K2670">
        <f t="shared" si="246"/>
        <v>115</v>
      </c>
      <c r="L2670" t="str">
        <f t="shared" si="247"/>
        <v>RU-115</v>
      </c>
      <c r="M2670">
        <f t="shared" si="248"/>
        <v>0.318</v>
      </c>
      <c r="N2670">
        <f t="shared" si="249"/>
        <v>2.1797081149683812</v>
      </c>
      <c r="O2670" t="str">
        <f t="shared" si="250"/>
        <v>RU-1150.318</v>
      </c>
      <c r="P2670" t="str">
        <f t="shared" si="251"/>
        <v/>
      </c>
    </row>
    <row r="2671" spans="1:16" x14ac:dyDescent="0.25">
      <c r="A2671">
        <v>44</v>
      </c>
      <c r="B2671">
        <v>72</v>
      </c>
      <c r="C2671" t="s">
        <v>901</v>
      </c>
      <c r="D2671">
        <v>0</v>
      </c>
      <c r="E2671">
        <v>203</v>
      </c>
      <c r="F2671" t="s">
        <v>17</v>
      </c>
      <c r="G2671">
        <v>5</v>
      </c>
      <c r="H2671" t="s">
        <v>12</v>
      </c>
      <c r="I2671">
        <v>100</v>
      </c>
      <c r="K2671">
        <f t="shared" si="246"/>
        <v>116</v>
      </c>
      <c r="L2671" t="str">
        <f t="shared" si="247"/>
        <v>RU-116</v>
      </c>
      <c r="M2671">
        <f t="shared" si="248"/>
        <v>0.20300000000000001</v>
      </c>
      <c r="N2671">
        <f t="shared" si="249"/>
        <v>3.4145181308371688</v>
      </c>
      <c r="O2671" t="str">
        <f t="shared" si="250"/>
        <v>RU-1160.203</v>
      </c>
      <c r="P2671" t="str">
        <f t="shared" si="251"/>
        <v/>
      </c>
    </row>
    <row r="2672" spans="1:16" x14ac:dyDescent="0.25">
      <c r="A2672">
        <v>44</v>
      </c>
      <c r="B2672">
        <v>73</v>
      </c>
      <c r="C2672" t="s">
        <v>907</v>
      </c>
      <c r="D2672">
        <v>0</v>
      </c>
      <c r="E2672">
        <v>152</v>
      </c>
      <c r="F2672" t="s">
        <v>17</v>
      </c>
      <c r="G2672">
        <v>3</v>
      </c>
      <c r="H2672" t="s">
        <v>12</v>
      </c>
      <c r="I2672">
        <v>100</v>
      </c>
      <c r="K2672">
        <f t="shared" si="246"/>
        <v>117</v>
      </c>
      <c r="L2672" t="str">
        <f t="shared" si="247"/>
        <v>RU-117</v>
      </c>
      <c r="M2672">
        <f t="shared" si="248"/>
        <v>0.152</v>
      </c>
      <c r="N2672">
        <f t="shared" si="249"/>
        <v>4.5601788194733244</v>
      </c>
      <c r="O2672" t="str">
        <f t="shared" si="250"/>
        <v>RU-1170.152</v>
      </c>
      <c r="P2672" t="str">
        <f t="shared" si="251"/>
        <v/>
      </c>
    </row>
    <row r="2673" spans="1:16" x14ac:dyDescent="0.25">
      <c r="A2673">
        <v>44</v>
      </c>
      <c r="B2673">
        <v>74</v>
      </c>
      <c r="C2673" t="s">
        <v>906</v>
      </c>
      <c r="D2673">
        <v>0</v>
      </c>
      <c r="E2673">
        <v>99</v>
      </c>
      <c r="F2673" t="s">
        <v>17</v>
      </c>
      <c r="G2673">
        <v>3</v>
      </c>
      <c r="H2673" t="s">
        <v>12</v>
      </c>
      <c r="I2673">
        <v>100</v>
      </c>
      <c r="K2673">
        <f t="shared" si="246"/>
        <v>118</v>
      </c>
      <c r="L2673" t="str">
        <f t="shared" si="247"/>
        <v>RU-118</v>
      </c>
      <c r="M2673">
        <f t="shared" si="248"/>
        <v>9.9000000000000005E-2</v>
      </c>
      <c r="N2673">
        <f t="shared" si="249"/>
        <v>7.0014866723226792</v>
      </c>
      <c r="O2673" t="str">
        <f t="shared" si="250"/>
        <v>RU-1180.099</v>
      </c>
      <c r="P2673" t="str">
        <f t="shared" si="251"/>
        <v/>
      </c>
    </row>
    <row r="2674" spans="1:16" x14ac:dyDescent="0.25">
      <c r="A2674">
        <v>44</v>
      </c>
      <c r="B2674">
        <v>75</v>
      </c>
      <c r="C2674" t="s">
        <v>909</v>
      </c>
      <c r="D2674">
        <v>0</v>
      </c>
      <c r="E2674">
        <v>69.2</v>
      </c>
      <c r="F2674" t="s">
        <v>17</v>
      </c>
      <c r="G2674">
        <v>2</v>
      </c>
      <c r="H2674" t="s">
        <v>12</v>
      </c>
      <c r="I2674">
        <v>100</v>
      </c>
      <c r="K2674">
        <f t="shared" si="246"/>
        <v>119</v>
      </c>
      <c r="L2674" t="str">
        <f t="shared" si="247"/>
        <v>RU-119</v>
      </c>
      <c r="M2674">
        <f t="shared" si="248"/>
        <v>6.9199999999999998E-2</v>
      </c>
      <c r="N2674">
        <f t="shared" si="249"/>
        <v>10.016577753756435</v>
      </c>
      <c r="O2674" t="str">
        <f t="shared" si="250"/>
        <v>RU-1190.0692</v>
      </c>
      <c r="P2674" t="str">
        <f t="shared" si="251"/>
        <v/>
      </c>
    </row>
    <row r="2675" spans="1:16" x14ac:dyDescent="0.25">
      <c r="A2675">
        <v>44</v>
      </c>
      <c r="B2675">
        <v>76</v>
      </c>
      <c r="C2675" t="s">
        <v>908</v>
      </c>
      <c r="D2675">
        <v>0</v>
      </c>
      <c r="E2675">
        <v>45</v>
      </c>
      <c r="F2675" t="s">
        <v>17</v>
      </c>
      <c r="G2675">
        <v>2</v>
      </c>
      <c r="H2675" t="s">
        <v>12</v>
      </c>
      <c r="I2675">
        <v>100</v>
      </c>
      <c r="K2675">
        <f t="shared" si="246"/>
        <v>120</v>
      </c>
      <c r="L2675" t="str">
        <f t="shared" si="247"/>
        <v>RU-120</v>
      </c>
      <c r="M2675">
        <f t="shared" si="248"/>
        <v>4.4999999999999998E-2</v>
      </c>
      <c r="N2675">
        <f t="shared" si="249"/>
        <v>15.403270679109896</v>
      </c>
      <c r="O2675" t="str">
        <f t="shared" si="250"/>
        <v>RU-1200.045</v>
      </c>
      <c r="P2675" t="str">
        <f t="shared" si="251"/>
        <v/>
      </c>
    </row>
    <row r="2676" spans="1:16" x14ac:dyDescent="0.25">
      <c r="A2676">
        <v>44</v>
      </c>
      <c r="B2676">
        <v>77</v>
      </c>
      <c r="C2676" t="s">
        <v>904</v>
      </c>
      <c r="D2676">
        <v>0</v>
      </c>
      <c r="E2676">
        <v>30</v>
      </c>
      <c r="F2676" t="s">
        <v>17</v>
      </c>
      <c r="G2676">
        <v>3</v>
      </c>
      <c r="H2676" t="s">
        <v>12</v>
      </c>
      <c r="I2676">
        <v>100</v>
      </c>
      <c r="K2676">
        <f t="shared" si="246"/>
        <v>121</v>
      </c>
      <c r="L2676" t="str">
        <f t="shared" si="247"/>
        <v>RU-121</v>
      </c>
      <c r="M2676">
        <f t="shared" si="248"/>
        <v>0.03</v>
      </c>
      <c r="N2676">
        <f t="shared" si="249"/>
        <v>23.104906018664845</v>
      </c>
      <c r="O2676" t="str">
        <f t="shared" si="250"/>
        <v>RU-1210.03</v>
      </c>
      <c r="P2676" t="str">
        <f t="shared" si="251"/>
        <v/>
      </c>
    </row>
    <row r="2677" spans="1:16" x14ac:dyDescent="0.25">
      <c r="A2677">
        <v>44</v>
      </c>
      <c r="B2677">
        <v>78</v>
      </c>
      <c r="C2677" t="s">
        <v>903</v>
      </c>
      <c r="D2677">
        <v>0</v>
      </c>
      <c r="E2677">
        <v>25</v>
      </c>
      <c r="F2677" t="s">
        <v>17</v>
      </c>
      <c r="G2677">
        <v>1</v>
      </c>
      <c r="H2677" t="s">
        <v>12</v>
      </c>
      <c r="I2677">
        <v>100</v>
      </c>
      <c r="K2677">
        <f t="shared" si="246"/>
        <v>122</v>
      </c>
      <c r="L2677" t="str">
        <f t="shared" si="247"/>
        <v>RU-122</v>
      </c>
      <c r="M2677">
        <f t="shared" si="248"/>
        <v>2.5000000000000001E-2</v>
      </c>
      <c r="N2677">
        <f t="shared" si="249"/>
        <v>27.725887222397809</v>
      </c>
      <c r="O2677" t="str">
        <f t="shared" si="250"/>
        <v>RU-1220.025</v>
      </c>
      <c r="P2677" t="str">
        <f t="shared" si="251"/>
        <v/>
      </c>
    </row>
    <row r="2678" spans="1:16" x14ac:dyDescent="0.25">
      <c r="A2678">
        <v>44</v>
      </c>
      <c r="B2678">
        <v>79</v>
      </c>
      <c r="C2678" t="s">
        <v>905</v>
      </c>
      <c r="D2678">
        <v>0</v>
      </c>
      <c r="E2678">
        <v>19</v>
      </c>
      <c r="F2678" t="s">
        <v>17</v>
      </c>
      <c r="G2678">
        <v>2</v>
      </c>
      <c r="H2678" t="s">
        <v>12</v>
      </c>
      <c r="I2678">
        <v>100</v>
      </c>
      <c r="K2678">
        <f t="shared" si="246"/>
        <v>123</v>
      </c>
      <c r="L2678" t="str">
        <f t="shared" si="247"/>
        <v>RU-123</v>
      </c>
      <c r="M2678">
        <f t="shared" si="248"/>
        <v>1.9E-2</v>
      </c>
      <c r="N2678">
        <f t="shared" si="249"/>
        <v>36.481430555786595</v>
      </c>
      <c r="O2678" t="str">
        <f t="shared" si="250"/>
        <v>RU-1230.019</v>
      </c>
      <c r="P2678" t="str">
        <f t="shared" si="251"/>
        <v/>
      </c>
    </row>
    <row r="2679" spans="1:16" x14ac:dyDescent="0.25">
      <c r="A2679">
        <v>44</v>
      </c>
      <c r="B2679">
        <v>80</v>
      </c>
      <c r="C2679" t="s">
        <v>899</v>
      </c>
      <c r="D2679">
        <v>0</v>
      </c>
      <c r="E2679">
        <v>15</v>
      </c>
      <c r="F2679" t="s">
        <v>17</v>
      </c>
      <c r="G2679">
        <v>3</v>
      </c>
      <c r="H2679" t="s">
        <v>12</v>
      </c>
      <c r="I2679">
        <v>100</v>
      </c>
      <c r="K2679">
        <f t="shared" si="246"/>
        <v>124</v>
      </c>
      <c r="L2679" t="str">
        <f t="shared" si="247"/>
        <v>RU-124</v>
      </c>
      <c r="M2679">
        <f t="shared" si="248"/>
        <v>1.4999999999999999E-2</v>
      </c>
      <c r="N2679">
        <f t="shared" si="249"/>
        <v>46.209812037329691</v>
      </c>
      <c r="O2679" t="str">
        <f t="shared" si="250"/>
        <v>RU-1240.015</v>
      </c>
      <c r="P2679" t="str">
        <f t="shared" si="251"/>
        <v/>
      </c>
    </row>
    <row r="2680" spans="1:16" x14ac:dyDescent="0.25">
      <c r="A2680">
        <v>44</v>
      </c>
      <c r="B2680">
        <v>44</v>
      </c>
      <c r="C2680" t="s">
        <v>926</v>
      </c>
      <c r="D2680">
        <v>0</v>
      </c>
      <c r="E2680">
        <v>1.4</v>
      </c>
      <c r="F2680" t="s">
        <v>11</v>
      </c>
      <c r="G2680">
        <v>0.3</v>
      </c>
      <c r="H2680" t="s">
        <v>36</v>
      </c>
      <c r="I2680">
        <v>100</v>
      </c>
      <c r="K2680">
        <f t="shared" si="246"/>
        <v>88</v>
      </c>
      <c r="L2680" t="str">
        <f t="shared" si="247"/>
        <v>RU-88</v>
      </c>
      <c r="M2680">
        <f t="shared" si="248"/>
        <v>1.4</v>
      </c>
      <c r="N2680">
        <f t="shared" si="249"/>
        <v>0.49510512897138953</v>
      </c>
      <c r="O2680" t="str">
        <f t="shared" si="250"/>
        <v>RU-881.4</v>
      </c>
      <c r="P2680" t="str">
        <f t="shared" si="251"/>
        <v/>
      </c>
    </row>
    <row r="2681" spans="1:16" x14ac:dyDescent="0.25">
      <c r="A2681">
        <v>44</v>
      </c>
      <c r="B2681">
        <v>45</v>
      </c>
      <c r="C2681" t="s">
        <v>925</v>
      </c>
      <c r="D2681">
        <v>0</v>
      </c>
      <c r="E2681">
        <v>1.33</v>
      </c>
      <c r="F2681" t="s">
        <v>11</v>
      </c>
      <c r="G2681">
        <v>0.06</v>
      </c>
      <c r="H2681" t="s">
        <v>36</v>
      </c>
      <c r="I2681">
        <v>100</v>
      </c>
      <c r="K2681">
        <f t="shared" si="246"/>
        <v>89</v>
      </c>
      <c r="L2681" t="str">
        <f t="shared" si="247"/>
        <v>RU-89</v>
      </c>
      <c r="M2681">
        <f t="shared" si="248"/>
        <v>1.33</v>
      </c>
      <c r="N2681">
        <f t="shared" si="249"/>
        <v>0.5211632936540942</v>
      </c>
      <c r="O2681" t="str">
        <f t="shared" si="250"/>
        <v>RU-891.33</v>
      </c>
      <c r="P2681" t="str">
        <f t="shared" si="251"/>
        <v/>
      </c>
    </row>
    <row r="2682" spans="1:16" x14ac:dyDescent="0.25">
      <c r="A2682">
        <v>44</v>
      </c>
      <c r="B2682">
        <v>46</v>
      </c>
      <c r="C2682" t="s">
        <v>928</v>
      </c>
      <c r="D2682">
        <v>0</v>
      </c>
      <c r="E2682">
        <v>11.7</v>
      </c>
      <c r="F2682" t="s">
        <v>11</v>
      </c>
      <c r="G2682">
        <v>0.9</v>
      </c>
      <c r="H2682" t="s">
        <v>36</v>
      </c>
      <c r="I2682">
        <v>100</v>
      </c>
      <c r="K2682">
        <f t="shared" si="246"/>
        <v>90</v>
      </c>
      <c r="L2682" t="str">
        <f t="shared" si="247"/>
        <v>RU-90</v>
      </c>
      <c r="M2682">
        <f t="shared" si="248"/>
        <v>11.7</v>
      </c>
      <c r="N2682">
        <f t="shared" si="249"/>
        <v>5.9243348765807294E-2</v>
      </c>
      <c r="O2682" t="str">
        <f t="shared" si="250"/>
        <v>RU-9011.7</v>
      </c>
      <c r="P2682" t="str">
        <f t="shared" si="251"/>
        <v/>
      </c>
    </row>
    <row r="2683" spans="1:16" x14ac:dyDescent="0.25">
      <c r="A2683">
        <v>44</v>
      </c>
      <c r="B2683">
        <v>47</v>
      </c>
      <c r="C2683" t="s">
        <v>927</v>
      </c>
      <c r="D2683">
        <v>0</v>
      </c>
      <c r="E2683">
        <v>8</v>
      </c>
      <c r="F2683" t="s">
        <v>11</v>
      </c>
      <c r="G2683">
        <v>0.4</v>
      </c>
      <c r="H2683" t="s">
        <v>36</v>
      </c>
      <c r="I2683">
        <v>100</v>
      </c>
      <c r="K2683">
        <f t="shared" si="246"/>
        <v>91</v>
      </c>
      <c r="L2683" t="str">
        <f t="shared" si="247"/>
        <v>RU-91</v>
      </c>
      <c r="M2683">
        <f t="shared" si="248"/>
        <v>8</v>
      </c>
      <c r="N2683">
        <f t="shared" si="249"/>
        <v>8.6643397569993161E-2</v>
      </c>
      <c r="O2683" t="str">
        <f t="shared" si="250"/>
        <v>RU-918</v>
      </c>
      <c r="P2683" t="str">
        <f t="shared" si="251"/>
        <v/>
      </c>
    </row>
    <row r="2684" spans="1:16" x14ac:dyDescent="0.25">
      <c r="A2684">
        <v>44</v>
      </c>
      <c r="B2684">
        <v>47</v>
      </c>
      <c r="C2684" t="s">
        <v>927</v>
      </c>
      <c r="D2684">
        <v>0.432</v>
      </c>
      <c r="E2684">
        <v>7.6</v>
      </c>
      <c r="F2684" t="s">
        <v>11</v>
      </c>
      <c r="G2684">
        <v>0.8</v>
      </c>
      <c r="H2684" t="s">
        <v>77</v>
      </c>
      <c r="K2684">
        <f t="shared" si="246"/>
        <v>91</v>
      </c>
      <c r="L2684" t="str">
        <f t="shared" si="247"/>
        <v>RU-91M</v>
      </c>
      <c r="M2684">
        <f t="shared" si="248"/>
        <v>7.6</v>
      </c>
      <c r="N2684">
        <f t="shared" si="249"/>
        <v>9.1203576389466495E-2</v>
      </c>
      <c r="O2684" t="str">
        <f t="shared" si="250"/>
        <v>RU-91M7.6</v>
      </c>
      <c r="P2684" t="str">
        <f t="shared" si="251"/>
        <v/>
      </c>
    </row>
    <row r="2685" spans="1:16" x14ac:dyDescent="0.25">
      <c r="A2685">
        <v>44</v>
      </c>
      <c r="B2685">
        <v>48</v>
      </c>
      <c r="C2685" t="s">
        <v>924</v>
      </c>
      <c r="D2685">
        <v>0</v>
      </c>
      <c r="E2685">
        <v>3.65</v>
      </c>
      <c r="F2685" t="s">
        <v>43</v>
      </c>
      <c r="G2685">
        <v>0.05</v>
      </c>
      <c r="H2685" t="s">
        <v>36</v>
      </c>
      <c r="I2685">
        <v>100</v>
      </c>
      <c r="K2685">
        <f t="shared" si="246"/>
        <v>92</v>
      </c>
      <c r="L2685" t="str">
        <f t="shared" si="247"/>
        <v>RU-92</v>
      </c>
      <c r="M2685">
        <f t="shared" si="248"/>
        <v>219</v>
      </c>
      <c r="N2685">
        <f t="shared" si="249"/>
        <v>3.1650556189951841E-3</v>
      </c>
      <c r="O2685" t="str">
        <f t="shared" si="250"/>
        <v>RU-92219</v>
      </c>
      <c r="P2685" t="str">
        <f t="shared" si="251"/>
        <v/>
      </c>
    </row>
    <row r="2686" spans="1:16" x14ac:dyDescent="0.25">
      <c r="A2686">
        <v>44</v>
      </c>
      <c r="B2686">
        <v>49</v>
      </c>
      <c r="C2686" t="s">
        <v>923</v>
      </c>
      <c r="D2686">
        <v>0</v>
      </c>
      <c r="E2686">
        <v>59.7</v>
      </c>
      <c r="F2686" t="s">
        <v>11</v>
      </c>
      <c r="G2686">
        <v>0.6</v>
      </c>
      <c r="H2686" t="s">
        <v>36</v>
      </c>
      <c r="I2686">
        <v>100</v>
      </c>
      <c r="K2686">
        <f t="shared" si="246"/>
        <v>93</v>
      </c>
      <c r="L2686" t="str">
        <f t="shared" si="247"/>
        <v>RU-93</v>
      </c>
      <c r="M2686">
        <f t="shared" si="248"/>
        <v>59.7</v>
      </c>
      <c r="N2686">
        <f t="shared" si="249"/>
        <v>1.1610505537017509E-2</v>
      </c>
      <c r="O2686" t="str">
        <f t="shared" si="250"/>
        <v>RU-9359.7</v>
      </c>
      <c r="P2686" t="str">
        <f t="shared" si="251"/>
        <v/>
      </c>
    </row>
    <row r="2687" spans="1:16" x14ac:dyDescent="0.25">
      <c r="A2687">
        <v>44</v>
      </c>
      <c r="B2687">
        <v>49</v>
      </c>
      <c r="C2687" t="s">
        <v>923</v>
      </c>
      <c r="D2687">
        <v>0.73439999999999905</v>
      </c>
      <c r="E2687">
        <v>10.8</v>
      </c>
      <c r="F2687" t="s">
        <v>11</v>
      </c>
      <c r="G2687">
        <v>0.3</v>
      </c>
      <c r="H2687" t="s">
        <v>77</v>
      </c>
      <c r="I2687">
        <v>22</v>
      </c>
      <c r="J2687">
        <v>2.2999999999999998</v>
      </c>
      <c r="K2687">
        <f t="shared" si="246"/>
        <v>93</v>
      </c>
      <c r="L2687" t="str">
        <f t="shared" si="247"/>
        <v>RU-93M</v>
      </c>
      <c r="M2687">
        <f t="shared" si="248"/>
        <v>10.8</v>
      </c>
      <c r="N2687">
        <f t="shared" si="249"/>
        <v>6.4180294496291229E-2</v>
      </c>
      <c r="O2687" t="str">
        <f t="shared" si="250"/>
        <v>RU-93M10.8</v>
      </c>
      <c r="P2687" t="str">
        <f t="shared" si="251"/>
        <v/>
      </c>
    </row>
    <row r="2688" spans="1:16" x14ac:dyDescent="0.25">
      <c r="A2688">
        <v>44</v>
      </c>
      <c r="B2688">
        <v>50</v>
      </c>
      <c r="C2688" t="s">
        <v>920</v>
      </c>
      <c r="D2688">
        <v>0</v>
      </c>
      <c r="E2688">
        <v>52.1</v>
      </c>
      <c r="F2688" t="s">
        <v>43</v>
      </c>
      <c r="G2688">
        <v>0.5</v>
      </c>
      <c r="H2688" t="s">
        <v>36</v>
      </c>
      <c r="I2688">
        <v>100</v>
      </c>
      <c r="K2688">
        <f t="shared" si="246"/>
        <v>94</v>
      </c>
      <c r="L2688" t="str">
        <f t="shared" si="247"/>
        <v>RU-94</v>
      </c>
      <c r="M2688">
        <f t="shared" si="248"/>
        <v>3126</v>
      </c>
      <c r="N2688">
        <f t="shared" si="249"/>
        <v>2.2173614221367412E-4</v>
      </c>
      <c r="O2688" t="str">
        <f t="shared" si="250"/>
        <v>RU-943126</v>
      </c>
      <c r="P2688" t="str">
        <f t="shared" si="251"/>
        <v/>
      </c>
    </row>
    <row r="2689" spans="1:16" x14ac:dyDescent="0.25">
      <c r="A2689">
        <v>44</v>
      </c>
      <c r="B2689">
        <v>51</v>
      </c>
      <c r="C2689" t="s">
        <v>921</v>
      </c>
      <c r="D2689">
        <v>0</v>
      </c>
      <c r="E2689">
        <v>1.6073</v>
      </c>
      <c r="F2689" t="s">
        <v>109</v>
      </c>
      <c r="G2689">
        <v>8.6E-3</v>
      </c>
      <c r="H2689" t="s">
        <v>36</v>
      </c>
      <c r="I2689">
        <v>100</v>
      </c>
      <c r="K2689">
        <f t="shared" si="246"/>
        <v>95</v>
      </c>
      <c r="L2689" t="str">
        <f t="shared" si="247"/>
        <v>RU-95</v>
      </c>
      <c r="M2689">
        <f t="shared" si="248"/>
        <v>5786.28</v>
      </c>
      <c r="N2689">
        <f t="shared" si="249"/>
        <v>1.1979150344607336E-4</v>
      </c>
      <c r="O2689" t="str">
        <f t="shared" si="250"/>
        <v>RU-955786.28</v>
      </c>
      <c r="P2689" t="str">
        <f t="shared" si="251"/>
        <v/>
      </c>
    </row>
    <row r="2690" spans="1:16" x14ac:dyDescent="0.25">
      <c r="A2690">
        <v>44</v>
      </c>
      <c r="B2690">
        <v>53</v>
      </c>
      <c r="C2690" t="s">
        <v>922</v>
      </c>
      <c r="D2690">
        <v>0</v>
      </c>
      <c r="E2690">
        <v>2.8376000000000001</v>
      </c>
      <c r="F2690" t="s">
        <v>25</v>
      </c>
      <c r="G2690">
        <v>1E-3</v>
      </c>
      <c r="H2690" t="s">
        <v>36</v>
      </c>
      <c r="I2690">
        <v>100</v>
      </c>
      <c r="K2690">
        <f t="shared" ref="K2690:K2753" si="252">A2690+B2690</f>
        <v>97</v>
      </c>
      <c r="L2690" t="str">
        <f t="shared" ref="L2690:L2753" si="253">UPPER(SUBSTITUTE(C2690,K2690,""))&amp;"-"&amp;K2690&amp;IF(H2690="IT","M","")</f>
        <v>RU-97</v>
      </c>
      <c r="M2690">
        <f t="shared" ref="M2690:M2753" si="254">E2690*VLOOKUP(F2690,_TimeConvert,2,FALSE)</f>
        <v>245168.64000000001</v>
      </c>
      <c r="N2690">
        <f t="shared" ref="N2690:N2753" si="255">LN(2)/M2690</f>
        <v>2.8272261108106862E-6</v>
      </c>
      <c r="O2690" t="str">
        <f t="shared" ref="O2690:O2753" si="256">L2690&amp;M2690</f>
        <v>RU-97245168.64</v>
      </c>
      <c r="P2690" t="str">
        <f t="shared" ref="P2690:P2753" si="257">IF(AND(RIGHT(L2691,1)="M",M2690=M2691),"Delete","")</f>
        <v/>
      </c>
    </row>
    <row r="2691" spans="1:16" x14ac:dyDescent="0.25">
      <c r="A2691">
        <v>16</v>
      </c>
      <c r="B2691">
        <v>11</v>
      </c>
      <c r="C2691" t="s">
        <v>196</v>
      </c>
      <c r="D2691">
        <v>0</v>
      </c>
      <c r="E2691">
        <v>16.3</v>
      </c>
      <c r="F2691" t="s">
        <v>17</v>
      </c>
      <c r="G2691">
        <v>0.2</v>
      </c>
      <c r="H2691" t="s">
        <v>36</v>
      </c>
      <c r="I2691">
        <v>100</v>
      </c>
      <c r="K2691">
        <f t="shared" si="252"/>
        <v>27</v>
      </c>
      <c r="L2691" t="str">
        <f t="shared" si="253"/>
        <v>S-27</v>
      </c>
      <c r="M2691">
        <f t="shared" si="254"/>
        <v>1.6300000000000002E-2</v>
      </c>
      <c r="N2691">
        <f t="shared" si="255"/>
        <v>42.524366905518107</v>
      </c>
      <c r="O2691" t="str">
        <f t="shared" si="256"/>
        <v>S-270.0163</v>
      </c>
      <c r="P2691" t="str">
        <f t="shared" si="257"/>
        <v/>
      </c>
    </row>
    <row r="2692" spans="1:16" x14ac:dyDescent="0.25">
      <c r="A2692">
        <v>16</v>
      </c>
      <c r="B2692">
        <v>12</v>
      </c>
      <c r="C2692" t="s">
        <v>194</v>
      </c>
      <c r="D2692">
        <v>0</v>
      </c>
      <c r="E2692">
        <v>125</v>
      </c>
      <c r="F2692" t="s">
        <v>17</v>
      </c>
      <c r="G2692">
        <v>10</v>
      </c>
      <c r="H2692" t="s">
        <v>36</v>
      </c>
      <c r="I2692">
        <v>100</v>
      </c>
      <c r="K2692">
        <f t="shared" si="252"/>
        <v>28</v>
      </c>
      <c r="L2692" t="str">
        <f t="shared" si="253"/>
        <v>S-28</v>
      </c>
      <c r="M2692">
        <f t="shared" si="254"/>
        <v>0.125</v>
      </c>
      <c r="N2692">
        <f t="shared" si="255"/>
        <v>5.5451774444795623</v>
      </c>
      <c r="O2692" t="str">
        <f t="shared" si="256"/>
        <v>S-280.125</v>
      </c>
      <c r="P2692" t="str">
        <f t="shared" si="257"/>
        <v/>
      </c>
    </row>
    <row r="2693" spans="1:16" x14ac:dyDescent="0.25">
      <c r="A2693">
        <v>16</v>
      </c>
      <c r="B2693">
        <v>13</v>
      </c>
      <c r="C2693" t="s">
        <v>193</v>
      </c>
      <c r="D2693">
        <v>0</v>
      </c>
      <c r="E2693">
        <v>188</v>
      </c>
      <c r="F2693" t="s">
        <v>17</v>
      </c>
      <c r="G2693">
        <v>4</v>
      </c>
      <c r="H2693" t="s">
        <v>36</v>
      </c>
      <c r="I2693">
        <v>100</v>
      </c>
      <c r="K2693">
        <f t="shared" si="252"/>
        <v>29</v>
      </c>
      <c r="L2693" t="str">
        <f t="shared" si="253"/>
        <v>S-29</v>
      </c>
      <c r="M2693">
        <f t="shared" si="254"/>
        <v>0.188</v>
      </c>
      <c r="N2693">
        <f t="shared" si="255"/>
        <v>3.6869530880848154</v>
      </c>
      <c r="O2693" t="str">
        <f t="shared" si="256"/>
        <v>S-290.188</v>
      </c>
      <c r="P2693" t="str">
        <f t="shared" si="257"/>
        <v/>
      </c>
    </row>
    <row r="2694" spans="1:16" x14ac:dyDescent="0.25">
      <c r="A2694">
        <v>16</v>
      </c>
      <c r="B2694">
        <v>14</v>
      </c>
      <c r="C2694" t="s">
        <v>192</v>
      </c>
      <c r="D2694">
        <v>0</v>
      </c>
      <c r="E2694">
        <v>1.1797599999999999</v>
      </c>
      <c r="F2694" t="s">
        <v>11</v>
      </c>
      <c r="G2694">
        <v>5.5000000000000003E-4</v>
      </c>
      <c r="H2694" t="s">
        <v>36</v>
      </c>
      <c r="I2694">
        <v>100</v>
      </c>
      <c r="K2694">
        <f t="shared" si="252"/>
        <v>30</v>
      </c>
      <c r="L2694" t="str">
        <f t="shared" si="253"/>
        <v>S-30</v>
      </c>
      <c r="M2694">
        <f t="shared" si="254"/>
        <v>1.1797599999999999</v>
      </c>
      <c r="N2694">
        <f t="shared" si="255"/>
        <v>0.58753236298903622</v>
      </c>
      <c r="O2694" t="str">
        <f t="shared" si="256"/>
        <v>S-301.17976</v>
      </c>
      <c r="P2694" t="str">
        <f t="shared" si="257"/>
        <v/>
      </c>
    </row>
    <row r="2695" spans="1:16" x14ac:dyDescent="0.25">
      <c r="A2695">
        <v>16</v>
      </c>
      <c r="B2695">
        <v>15</v>
      </c>
      <c r="C2695" t="s">
        <v>191</v>
      </c>
      <c r="D2695">
        <v>0</v>
      </c>
      <c r="E2695">
        <v>2.5533999999999999</v>
      </c>
      <c r="F2695" t="s">
        <v>11</v>
      </c>
      <c r="G2695">
        <v>1.8E-3</v>
      </c>
      <c r="H2695" t="s">
        <v>36</v>
      </c>
      <c r="I2695">
        <v>100</v>
      </c>
      <c r="K2695">
        <f t="shared" si="252"/>
        <v>31</v>
      </c>
      <c r="L2695" t="str">
        <f t="shared" si="253"/>
        <v>S-31</v>
      </c>
      <c r="M2695">
        <f t="shared" si="254"/>
        <v>2.5533999999999999</v>
      </c>
      <c r="N2695">
        <f t="shared" si="255"/>
        <v>0.27146047644706872</v>
      </c>
      <c r="O2695" t="str">
        <f t="shared" si="256"/>
        <v>S-312.5534</v>
      </c>
      <c r="P2695" t="str">
        <f t="shared" si="257"/>
        <v/>
      </c>
    </row>
    <row r="2696" spans="1:16" x14ac:dyDescent="0.25">
      <c r="A2696">
        <v>16</v>
      </c>
      <c r="B2696">
        <v>19</v>
      </c>
      <c r="C2696" t="s">
        <v>195</v>
      </c>
      <c r="D2696">
        <v>0</v>
      </c>
      <c r="E2696">
        <v>87.35</v>
      </c>
      <c r="F2696" t="s">
        <v>25</v>
      </c>
      <c r="G2696">
        <v>7.0000000000000007E-2</v>
      </c>
      <c r="H2696" t="s">
        <v>12</v>
      </c>
      <c r="I2696">
        <v>100</v>
      </c>
      <c r="K2696">
        <f t="shared" si="252"/>
        <v>35</v>
      </c>
      <c r="L2696" t="str">
        <f t="shared" si="253"/>
        <v>S-35</v>
      </c>
      <c r="M2696">
        <f t="shared" si="254"/>
        <v>7547039.9999999991</v>
      </c>
      <c r="N2696">
        <f t="shared" si="255"/>
        <v>9.1843581133788259E-8</v>
      </c>
      <c r="O2696" t="str">
        <f t="shared" si="256"/>
        <v>S-357547040</v>
      </c>
      <c r="P2696" t="str">
        <f t="shared" si="257"/>
        <v/>
      </c>
    </row>
    <row r="2697" spans="1:16" x14ac:dyDescent="0.25">
      <c r="A2697">
        <v>16</v>
      </c>
      <c r="B2697">
        <v>21</v>
      </c>
      <c r="C2697" t="s">
        <v>205</v>
      </c>
      <c r="D2697">
        <v>0</v>
      </c>
      <c r="E2697">
        <v>5.05</v>
      </c>
      <c r="F2697" t="s">
        <v>43</v>
      </c>
      <c r="G2697">
        <v>0.02</v>
      </c>
      <c r="H2697" t="s">
        <v>12</v>
      </c>
      <c r="I2697">
        <v>100</v>
      </c>
      <c r="K2697">
        <f t="shared" si="252"/>
        <v>37</v>
      </c>
      <c r="L2697" t="str">
        <f t="shared" si="253"/>
        <v>S-37</v>
      </c>
      <c r="M2697">
        <f t="shared" si="254"/>
        <v>303</v>
      </c>
      <c r="N2697">
        <f t="shared" si="255"/>
        <v>2.2876144572935488E-3</v>
      </c>
      <c r="O2697" t="str">
        <f t="shared" si="256"/>
        <v>S-37303</v>
      </c>
      <c r="P2697" t="str">
        <f t="shared" si="257"/>
        <v/>
      </c>
    </row>
    <row r="2698" spans="1:16" x14ac:dyDescent="0.25">
      <c r="A2698">
        <v>16</v>
      </c>
      <c r="B2698">
        <v>22</v>
      </c>
      <c r="C2698" t="s">
        <v>204</v>
      </c>
      <c r="D2698">
        <v>0</v>
      </c>
      <c r="E2698">
        <v>170.3</v>
      </c>
      <c r="F2698" t="s">
        <v>43</v>
      </c>
      <c r="G2698">
        <v>0.7</v>
      </c>
      <c r="H2698" t="s">
        <v>12</v>
      </c>
      <c r="I2698">
        <v>100</v>
      </c>
      <c r="K2698">
        <f t="shared" si="252"/>
        <v>38</v>
      </c>
      <c r="L2698" t="str">
        <f t="shared" si="253"/>
        <v>S-38</v>
      </c>
      <c r="M2698">
        <f t="shared" si="254"/>
        <v>10218</v>
      </c>
      <c r="N2698">
        <f t="shared" si="255"/>
        <v>6.7835895533367125E-5</v>
      </c>
      <c r="O2698" t="str">
        <f t="shared" si="256"/>
        <v>S-3810218</v>
      </c>
      <c r="P2698" t="str">
        <f t="shared" si="257"/>
        <v/>
      </c>
    </row>
    <row r="2699" spans="1:16" x14ac:dyDescent="0.25">
      <c r="A2699">
        <v>16</v>
      </c>
      <c r="B2699">
        <v>23</v>
      </c>
      <c r="C2699" t="s">
        <v>200</v>
      </c>
      <c r="D2699">
        <v>0</v>
      </c>
      <c r="E2699">
        <v>11.5</v>
      </c>
      <c r="F2699" t="s">
        <v>11</v>
      </c>
      <c r="G2699">
        <v>0.5</v>
      </c>
      <c r="H2699" t="s">
        <v>12</v>
      </c>
      <c r="I2699">
        <v>100</v>
      </c>
      <c r="K2699">
        <f t="shared" si="252"/>
        <v>39</v>
      </c>
      <c r="L2699" t="str">
        <f t="shared" si="253"/>
        <v>S-39</v>
      </c>
      <c r="M2699">
        <f t="shared" si="254"/>
        <v>11.5</v>
      </c>
      <c r="N2699">
        <f t="shared" si="255"/>
        <v>6.027366787477785E-2</v>
      </c>
      <c r="O2699" t="str">
        <f t="shared" si="256"/>
        <v>S-3911.5</v>
      </c>
      <c r="P2699" t="str">
        <f t="shared" si="257"/>
        <v/>
      </c>
    </row>
    <row r="2700" spans="1:16" x14ac:dyDescent="0.25">
      <c r="A2700">
        <v>16</v>
      </c>
      <c r="B2700">
        <v>24</v>
      </c>
      <c r="C2700" t="s">
        <v>199</v>
      </c>
      <c r="D2700">
        <v>0</v>
      </c>
      <c r="E2700">
        <v>8.8000000000000007</v>
      </c>
      <c r="F2700" t="s">
        <v>11</v>
      </c>
      <c r="G2700">
        <v>2.2000000000000002</v>
      </c>
      <c r="H2700" t="s">
        <v>12</v>
      </c>
      <c r="I2700">
        <v>100</v>
      </c>
      <c r="K2700">
        <f t="shared" si="252"/>
        <v>40</v>
      </c>
      <c r="L2700" t="str">
        <f t="shared" si="253"/>
        <v>S-40</v>
      </c>
      <c r="M2700">
        <f t="shared" si="254"/>
        <v>8.8000000000000007</v>
      </c>
      <c r="N2700">
        <f t="shared" si="255"/>
        <v>7.8766725063630139E-2</v>
      </c>
      <c r="O2700" t="str">
        <f t="shared" si="256"/>
        <v>S-408.8</v>
      </c>
      <c r="P2700" t="str">
        <f t="shared" si="257"/>
        <v/>
      </c>
    </row>
    <row r="2701" spans="1:16" x14ac:dyDescent="0.25">
      <c r="A2701">
        <v>16</v>
      </c>
      <c r="B2701">
        <v>25</v>
      </c>
      <c r="C2701" t="s">
        <v>198</v>
      </c>
      <c r="D2701">
        <v>0</v>
      </c>
      <c r="E2701">
        <v>2.6</v>
      </c>
      <c r="F2701" t="s">
        <v>11</v>
      </c>
      <c r="G2701">
        <v>1.4</v>
      </c>
      <c r="H2701" t="s">
        <v>12</v>
      </c>
      <c r="I2701">
        <v>100</v>
      </c>
      <c r="K2701">
        <f t="shared" si="252"/>
        <v>41</v>
      </c>
      <c r="L2701" t="str">
        <f t="shared" si="253"/>
        <v>S-41</v>
      </c>
      <c r="M2701">
        <f t="shared" si="254"/>
        <v>2.6</v>
      </c>
      <c r="N2701">
        <f t="shared" si="255"/>
        <v>0.26659506944613282</v>
      </c>
      <c r="O2701" t="str">
        <f t="shared" si="256"/>
        <v>S-412.6</v>
      </c>
      <c r="P2701" t="str">
        <f t="shared" si="257"/>
        <v/>
      </c>
    </row>
    <row r="2702" spans="1:16" x14ac:dyDescent="0.25">
      <c r="A2702">
        <v>16</v>
      </c>
      <c r="B2702">
        <v>26</v>
      </c>
      <c r="C2702" t="s">
        <v>197</v>
      </c>
      <c r="D2702">
        <v>0</v>
      </c>
      <c r="E2702">
        <v>1.016</v>
      </c>
      <c r="F2702" t="s">
        <v>11</v>
      </c>
      <c r="G2702">
        <v>1.2999999999999999E-2</v>
      </c>
      <c r="H2702" t="s">
        <v>12</v>
      </c>
      <c r="I2702">
        <v>100</v>
      </c>
      <c r="K2702">
        <f t="shared" si="252"/>
        <v>42</v>
      </c>
      <c r="L2702" t="str">
        <f t="shared" si="253"/>
        <v>S-42</v>
      </c>
      <c r="M2702">
        <f t="shared" si="254"/>
        <v>1.016</v>
      </c>
      <c r="N2702">
        <f t="shared" si="255"/>
        <v>0.68223147692908004</v>
      </c>
      <c r="O2702" t="str">
        <f t="shared" si="256"/>
        <v>S-421.016</v>
      </c>
      <c r="P2702" t="str">
        <f t="shared" si="257"/>
        <v/>
      </c>
    </row>
    <row r="2703" spans="1:16" x14ac:dyDescent="0.25">
      <c r="A2703">
        <v>16</v>
      </c>
      <c r="B2703">
        <v>27</v>
      </c>
      <c r="C2703" t="s">
        <v>203</v>
      </c>
      <c r="D2703">
        <v>0</v>
      </c>
      <c r="E2703">
        <v>265</v>
      </c>
      <c r="F2703" t="s">
        <v>17</v>
      </c>
      <c r="G2703">
        <v>13</v>
      </c>
      <c r="H2703" t="s">
        <v>12</v>
      </c>
      <c r="I2703">
        <v>100</v>
      </c>
      <c r="K2703">
        <f t="shared" si="252"/>
        <v>43</v>
      </c>
      <c r="L2703" t="str">
        <f t="shared" si="253"/>
        <v>S-43</v>
      </c>
      <c r="M2703">
        <f t="shared" si="254"/>
        <v>0.26500000000000001</v>
      </c>
      <c r="N2703">
        <f t="shared" si="255"/>
        <v>2.6156497379620576</v>
      </c>
      <c r="O2703" t="str">
        <f t="shared" si="256"/>
        <v>S-430.265</v>
      </c>
      <c r="P2703" t="str">
        <f t="shared" si="257"/>
        <v/>
      </c>
    </row>
    <row r="2704" spans="1:16" x14ac:dyDescent="0.25">
      <c r="A2704">
        <v>16</v>
      </c>
      <c r="B2704">
        <v>28</v>
      </c>
      <c r="C2704" t="s">
        <v>202</v>
      </c>
      <c r="D2704">
        <v>0</v>
      </c>
      <c r="E2704">
        <v>124.5</v>
      </c>
      <c r="F2704" t="s">
        <v>17</v>
      </c>
      <c r="G2704">
        <v>2.2999999999999998</v>
      </c>
      <c r="H2704" t="s">
        <v>12</v>
      </c>
      <c r="I2704">
        <v>100</v>
      </c>
      <c r="K2704">
        <f t="shared" si="252"/>
        <v>44</v>
      </c>
      <c r="L2704" t="str">
        <f t="shared" si="253"/>
        <v>S-44</v>
      </c>
      <c r="M2704">
        <f t="shared" si="254"/>
        <v>0.1245</v>
      </c>
      <c r="N2704">
        <f t="shared" si="255"/>
        <v>5.5674472334132155</v>
      </c>
      <c r="O2704" t="str">
        <f t="shared" si="256"/>
        <v>S-440.1245</v>
      </c>
      <c r="P2704" t="str">
        <f t="shared" si="257"/>
        <v/>
      </c>
    </row>
    <row r="2705" spans="1:16" x14ac:dyDescent="0.25">
      <c r="A2705">
        <v>16</v>
      </c>
      <c r="B2705">
        <v>29</v>
      </c>
      <c r="C2705" t="s">
        <v>201</v>
      </c>
      <c r="D2705">
        <v>0</v>
      </c>
      <c r="E2705">
        <v>68</v>
      </c>
      <c r="F2705" t="s">
        <v>17</v>
      </c>
      <c r="G2705">
        <v>2</v>
      </c>
      <c r="H2705" t="s">
        <v>12</v>
      </c>
      <c r="I2705">
        <v>100</v>
      </c>
      <c r="K2705">
        <f t="shared" si="252"/>
        <v>45</v>
      </c>
      <c r="L2705" t="str">
        <f t="shared" si="253"/>
        <v>S-45</v>
      </c>
      <c r="M2705">
        <f t="shared" si="254"/>
        <v>6.8000000000000005E-2</v>
      </c>
      <c r="N2705">
        <f t="shared" si="255"/>
        <v>10.193340890587431</v>
      </c>
      <c r="O2705" t="str">
        <f t="shared" si="256"/>
        <v>S-450.068</v>
      </c>
      <c r="P2705" t="str">
        <f t="shared" si="257"/>
        <v/>
      </c>
    </row>
    <row r="2706" spans="1:16" x14ac:dyDescent="0.25">
      <c r="A2706">
        <v>16</v>
      </c>
      <c r="B2706">
        <v>30</v>
      </c>
      <c r="C2706" t="s">
        <v>190</v>
      </c>
      <c r="D2706">
        <v>0</v>
      </c>
      <c r="E2706">
        <v>50</v>
      </c>
      <c r="F2706" t="s">
        <v>17</v>
      </c>
      <c r="G2706">
        <v>8</v>
      </c>
      <c r="H2706" t="s">
        <v>12</v>
      </c>
      <c r="I2706">
        <v>100</v>
      </c>
      <c r="K2706">
        <f t="shared" si="252"/>
        <v>46</v>
      </c>
      <c r="L2706" t="str">
        <f t="shared" si="253"/>
        <v>S-46</v>
      </c>
      <c r="M2706">
        <f t="shared" si="254"/>
        <v>0.05</v>
      </c>
      <c r="N2706">
        <f t="shared" si="255"/>
        <v>13.862943611198904</v>
      </c>
      <c r="O2706" t="str">
        <f t="shared" si="256"/>
        <v>S-460.05</v>
      </c>
      <c r="P2706" t="str">
        <f t="shared" si="257"/>
        <v/>
      </c>
    </row>
    <row r="2707" spans="1:16" x14ac:dyDescent="0.25">
      <c r="A2707">
        <v>51</v>
      </c>
      <c r="B2707">
        <v>53</v>
      </c>
      <c r="C2707" t="s">
        <v>1151</v>
      </c>
      <c r="D2707">
        <v>0</v>
      </c>
      <c r="E2707">
        <v>0.49</v>
      </c>
      <c r="F2707" t="s">
        <v>11</v>
      </c>
      <c r="G2707">
        <f>0.1-0.09</f>
        <v>1.0000000000000009E-2</v>
      </c>
      <c r="H2707" t="s">
        <v>36</v>
      </c>
      <c r="I2707">
        <v>100</v>
      </c>
      <c r="K2707">
        <f t="shared" si="252"/>
        <v>104</v>
      </c>
      <c r="L2707" t="str">
        <f t="shared" si="253"/>
        <v>SB-104</v>
      </c>
      <c r="M2707">
        <f t="shared" si="254"/>
        <v>0.49</v>
      </c>
      <c r="N2707">
        <f t="shared" si="255"/>
        <v>1.4145860827753987</v>
      </c>
      <c r="O2707" t="str">
        <f t="shared" si="256"/>
        <v>SB-1040.49</v>
      </c>
      <c r="P2707" t="str">
        <f t="shared" si="257"/>
        <v/>
      </c>
    </row>
    <row r="2708" spans="1:16" x14ac:dyDescent="0.25">
      <c r="A2708">
        <v>51</v>
      </c>
      <c r="B2708">
        <v>54</v>
      </c>
      <c r="C2708" t="s">
        <v>1150</v>
      </c>
      <c r="D2708">
        <v>0</v>
      </c>
      <c r="E2708">
        <v>1.1200000000000001</v>
      </c>
      <c r="F2708" t="s">
        <v>11</v>
      </c>
      <c r="G2708">
        <v>0.16</v>
      </c>
      <c r="H2708" t="s">
        <v>36</v>
      </c>
      <c r="I2708">
        <v>100</v>
      </c>
      <c r="K2708">
        <f t="shared" si="252"/>
        <v>105</v>
      </c>
      <c r="L2708" t="str">
        <f t="shared" si="253"/>
        <v>SB-105</v>
      </c>
      <c r="M2708">
        <f t="shared" si="254"/>
        <v>1.1200000000000001</v>
      </c>
      <c r="N2708">
        <f t="shared" si="255"/>
        <v>0.61888141121423679</v>
      </c>
      <c r="O2708" t="str">
        <f t="shared" si="256"/>
        <v>SB-1051.12</v>
      </c>
      <c r="P2708" t="str">
        <f t="shared" si="257"/>
        <v/>
      </c>
    </row>
    <row r="2709" spans="1:16" x14ac:dyDescent="0.25">
      <c r="A2709">
        <v>51</v>
      </c>
      <c r="B2709">
        <v>55</v>
      </c>
      <c r="C2709" t="s">
        <v>1153</v>
      </c>
      <c r="D2709">
        <v>0</v>
      </c>
      <c r="E2709">
        <v>0.6</v>
      </c>
      <c r="F2709" t="s">
        <v>11</v>
      </c>
      <c r="G2709">
        <v>0.2</v>
      </c>
      <c r="H2709" t="s">
        <v>36</v>
      </c>
      <c r="I2709">
        <v>100</v>
      </c>
      <c r="K2709">
        <f t="shared" si="252"/>
        <v>106</v>
      </c>
      <c r="L2709" t="str">
        <f t="shared" si="253"/>
        <v>SB-106</v>
      </c>
      <c r="M2709">
        <f t="shared" si="254"/>
        <v>0.6</v>
      </c>
      <c r="N2709">
        <f t="shared" si="255"/>
        <v>1.1552453009332422</v>
      </c>
      <c r="O2709" t="str">
        <f t="shared" si="256"/>
        <v>SB-1060.6</v>
      </c>
      <c r="P2709" t="str">
        <f t="shared" si="257"/>
        <v/>
      </c>
    </row>
    <row r="2710" spans="1:16" x14ac:dyDescent="0.25">
      <c r="A2710">
        <v>51</v>
      </c>
      <c r="B2710">
        <v>56</v>
      </c>
      <c r="C2710" t="s">
        <v>1152</v>
      </c>
      <c r="D2710">
        <v>0</v>
      </c>
      <c r="E2710">
        <v>4</v>
      </c>
      <c r="F2710" t="s">
        <v>11</v>
      </c>
      <c r="G2710">
        <v>0.2</v>
      </c>
      <c r="H2710" t="s">
        <v>36</v>
      </c>
      <c r="I2710">
        <v>100</v>
      </c>
      <c r="K2710">
        <f t="shared" si="252"/>
        <v>107</v>
      </c>
      <c r="L2710" t="str">
        <f t="shared" si="253"/>
        <v>SB-107</v>
      </c>
      <c r="M2710">
        <f t="shared" si="254"/>
        <v>4</v>
      </c>
      <c r="N2710">
        <f t="shared" si="255"/>
        <v>0.17328679513998632</v>
      </c>
      <c r="O2710" t="str">
        <f t="shared" si="256"/>
        <v>SB-1074</v>
      </c>
      <c r="P2710" t="str">
        <f t="shared" si="257"/>
        <v/>
      </c>
    </row>
    <row r="2711" spans="1:16" x14ac:dyDescent="0.25">
      <c r="A2711">
        <v>51</v>
      </c>
      <c r="B2711">
        <v>57</v>
      </c>
      <c r="C2711" t="s">
        <v>1155</v>
      </c>
      <c r="D2711">
        <v>0</v>
      </c>
      <c r="E2711">
        <v>7.4</v>
      </c>
      <c r="F2711" t="s">
        <v>11</v>
      </c>
      <c r="G2711">
        <v>0.3</v>
      </c>
      <c r="H2711" t="s">
        <v>36</v>
      </c>
      <c r="I2711">
        <v>100</v>
      </c>
      <c r="K2711">
        <f t="shared" si="252"/>
        <v>108</v>
      </c>
      <c r="L2711" t="str">
        <f t="shared" si="253"/>
        <v>SB-108</v>
      </c>
      <c r="M2711">
        <f t="shared" si="254"/>
        <v>7.4</v>
      </c>
      <c r="N2711">
        <f t="shared" si="255"/>
        <v>9.3668537913506114E-2</v>
      </c>
      <c r="O2711" t="str">
        <f t="shared" si="256"/>
        <v>SB-1087.4</v>
      </c>
      <c r="P2711" t="str">
        <f t="shared" si="257"/>
        <v/>
      </c>
    </row>
    <row r="2712" spans="1:16" x14ac:dyDescent="0.25">
      <c r="A2712">
        <v>51</v>
      </c>
      <c r="B2712">
        <v>58</v>
      </c>
      <c r="C2712" t="s">
        <v>1154</v>
      </c>
      <c r="D2712">
        <v>0</v>
      </c>
      <c r="E2712">
        <v>17.239999999999998</v>
      </c>
      <c r="F2712" t="s">
        <v>11</v>
      </c>
      <c r="G2712">
        <v>0.47</v>
      </c>
      <c r="H2712" t="s">
        <v>36</v>
      </c>
      <c r="I2712">
        <v>100</v>
      </c>
      <c r="K2712">
        <f t="shared" si="252"/>
        <v>109</v>
      </c>
      <c r="L2712" t="str">
        <f t="shared" si="253"/>
        <v>SB-109</v>
      </c>
      <c r="M2712">
        <f t="shared" si="254"/>
        <v>17.239999999999998</v>
      </c>
      <c r="N2712">
        <f t="shared" si="255"/>
        <v>4.0205752932711447E-2</v>
      </c>
      <c r="O2712" t="str">
        <f t="shared" si="256"/>
        <v>SB-10917.24</v>
      </c>
      <c r="P2712" t="str">
        <f t="shared" si="257"/>
        <v/>
      </c>
    </row>
    <row r="2713" spans="1:16" x14ac:dyDescent="0.25">
      <c r="A2713">
        <v>51</v>
      </c>
      <c r="B2713">
        <v>59</v>
      </c>
      <c r="C2713" t="s">
        <v>1156</v>
      </c>
      <c r="D2713">
        <v>0</v>
      </c>
      <c r="E2713">
        <v>23.6</v>
      </c>
      <c r="F2713" t="s">
        <v>11</v>
      </c>
      <c r="G2713">
        <v>0.3</v>
      </c>
      <c r="H2713" t="s">
        <v>36</v>
      </c>
      <c r="I2713">
        <v>100</v>
      </c>
      <c r="K2713">
        <f t="shared" si="252"/>
        <v>110</v>
      </c>
      <c r="L2713" t="str">
        <f t="shared" si="253"/>
        <v>SB-110</v>
      </c>
      <c r="M2713">
        <f t="shared" si="254"/>
        <v>23.6</v>
      </c>
      <c r="N2713">
        <f t="shared" si="255"/>
        <v>2.9370643244065478E-2</v>
      </c>
      <c r="O2713" t="str">
        <f t="shared" si="256"/>
        <v>SB-11023.6</v>
      </c>
      <c r="P2713" t="str">
        <f t="shared" si="257"/>
        <v/>
      </c>
    </row>
    <row r="2714" spans="1:16" x14ac:dyDescent="0.25">
      <c r="A2714">
        <v>51</v>
      </c>
      <c r="B2714">
        <v>60</v>
      </c>
      <c r="C2714" t="s">
        <v>1158</v>
      </c>
      <c r="D2714">
        <v>0</v>
      </c>
      <c r="E2714">
        <v>74.900000000000006</v>
      </c>
      <c r="F2714" t="s">
        <v>11</v>
      </c>
      <c r="G2714">
        <v>0.7</v>
      </c>
      <c r="H2714" t="s">
        <v>36</v>
      </c>
      <c r="I2714">
        <v>100</v>
      </c>
      <c r="K2714">
        <f t="shared" si="252"/>
        <v>111</v>
      </c>
      <c r="L2714" t="str">
        <f t="shared" si="253"/>
        <v>SB-111</v>
      </c>
      <c r="M2714">
        <f t="shared" si="254"/>
        <v>74.900000000000006</v>
      </c>
      <c r="N2714">
        <f t="shared" si="255"/>
        <v>9.2543014761007382E-3</v>
      </c>
      <c r="O2714" t="str">
        <f t="shared" si="256"/>
        <v>SB-11174.9</v>
      </c>
      <c r="P2714" t="str">
        <f t="shared" si="257"/>
        <v/>
      </c>
    </row>
    <row r="2715" spans="1:16" x14ac:dyDescent="0.25">
      <c r="A2715">
        <v>51</v>
      </c>
      <c r="B2715">
        <v>61</v>
      </c>
      <c r="C2715" t="s">
        <v>1157</v>
      </c>
      <c r="D2715">
        <v>0</v>
      </c>
      <c r="E2715">
        <v>53.6</v>
      </c>
      <c r="F2715" t="s">
        <v>11</v>
      </c>
      <c r="G2715">
        <v>0.8</v>
      </c>
      <c r="H2715" t="s">
        <v>36</v>
      </c>
      <c r="I2715">
        <v>100</v>
      </c>
      <c r="K2715">
        <f t="shared" si="252"/>
        <v>112</v>
      </c>
      <c r="L2715" t="str">
        <f t="shared" si="253"/>
        <v>SB-112</v>
      </c>
      <c r="M2715">
        <f t="shared" si="254"/>
        <v>53.6</v>
      </c>
      <c r="N2715">
        <f t="shared" si="255"/>
        <v>1.2931850383581068E-2</v>
      </c>
      <c r="O2715" t="str">
        <f t="shared" si="256"/>
        <v>SB-11253.6</v>
      </c>
      <c r="P2715" t="str">
        <f t="shared" si="257"/>
        <v/>
      </c>
    </row>
    <row r="2716" spans="1:16" x14ac:dyDescent="0.25">
      <c r="A2716">
        <v>51</v>
      </c>
      <c r="B2716">
        <v>62</v>
      </c>
      <c r="C2716" t="s">
        <v>1160</v>
      </c>
      <c r="D2716">
        <v>0</v>
      </c>
      <c r="E2716">
        <v>6.67</v>
      </c>
      <c r="F2716" t="s">
        <v>43</v>
      </c>
      <c r="G2716">
        <v>7.0000000000000007E-2</v>
      </c>
      <c r="H2716" t="s">
        <v>36</v>
      </c>
      <c r="I2716">
        <v>100</v>
      </c>
      <c r="K2716">
        <f t="shared" si="252"/>
        <v>113</v>
      </c>
      <c r="L2716" t="str">
        <f t="shared" si="253"/>
        <v>SB-113</v>
      </c>
      <c r="M2716">
        <f t="shared" si="254"/>
        <v>400.2</v>
      </c>
      <c r="N2716">
        <f t="shared" si="255"/>
        <v>1.732001950424651E-3</v>
      </c>
      <c r="O2716" t="str">
        <f t="shared" si="256"/>
        <v>SB-113400.2</v>
      </c>
      <c r="P2716" t="str">
        <f t="shared" si="257"/>
        <v/>
      </c>
    </row>
    <row r="2717" spans="1:16" x14ac:dyDescent="0.25">
      <c r="A2717">
        <v>51</v>
      </c>
      <c r="B2717">
        <v>63</v>
      </c>
      <c r="C2717" t="s">
        <v>1159</v>
      </c>
      <c r="D2717">
        <v>0</v>
      </c>
      <c r="E2717">
        <v>3.49</v>
      </c>
      <c r="F2717" t="s">
        <v>43</v>
      </c>
      <c r="G2717">
        <v>0.03</v>
      </c>
      <c r="H2717" t="s">
        <v>36</v>
      </c>
      <c r="I2717">
        <v>100</v>
      </c>
      <c r="K2717">
        <f t="shared" si="252"/>
        <v>114</v>
      </c>
      <c r="L2717" t="str">
        <f t="shared" si="253"/>
        <v>SB-114</v>
      </c>
      <c r="M2717">
        <f t="shared" si="254"/>
        <v>209.4</v>
      </c>
      <c r="N2717">
        <f t="shared" si="255"/>
        <v>3.3101584553961094E-3</v>
      </c>
      <c r="O2717" t="str">
        <f t="shared" si="256"/>
        <v>SB-114209.4</v>
      </c>
      <c r="P2717" t="str">
        <f t="shared" si="257"/>
        <v/>
      </c>
    </row>
    <row r="2718" spans="1:16" x14ac:dyDescent="0.25">
      <c r="A2718">
        <v>51</v>
      </c>
      <c r="B2718">
        <v>64</v>
      </c>
      <c r="C2718" t="s">
        <v>1162</v>
      </c>
      <c r="D2718">
        <v>0</v>
      </c>
      <c r="E2718">
        <v>32</v>
      </c>
      <c r="F2718" t="s">
        <v>43</v>
      </c>
      <c r="G2718">
        <v>0.2</v>
      </c>
      <c r="H2718" t="s">
        <v>36</v>
      </c>
      <c r="I2718">
        <v>100</v>
      </c>
      <c r="K2718">
        <f t="shared" si="252"/>
        <v>115</v>
      </c>
      <c r="L2718" t="str">
        <f t="shared" si="253"/>
        <v>SB-115</v>
      </c>
      <c r="M2718">
        <f t="shared" si="254"/>
        <v>1920</v>
      </c>
      <c r="N2718">
        <f t="shared" si="255"/>
        <v>3.6101415654163816E-4</v>
      </c>
      <c r="O2718" t="str">
        <f t="shared" si="256"/>
        <v>SB-1151920</v>
      </c>
      <c r="P2718" t="str">
        <f t="shared" si="257"/>
        <v/>
      </c>
    </row>
    <row r="2719" spans="1:16" x14ac:dyDescent="0.25">
      <c r="A2719">
        <v>51</v>
      </c>
      <c r="B2719">
        <v>65</v>
      </c>
      <c r="C2719" t="s">
        <v>1161</v>
      </c>
      <c r="D2719">
        <v>0</v>
      </c>
      <c r="E2719">
        <v>15.8</v>
      </c>
      <c r="F2719" t="s">
        <v>43</v>
      </c>
      <c r="G2719">
        <v>0.8</v>
      </c>
      <c r="H2719" t="s">
        <v>36</v>
      </c>
      <c r="I2719">
        <v>100</v>
      </c>
      <c r="K2719">
        <f t="shared" si="252"/>
        <v>116</v>
      </c>
      <c r="L2719" t="str">
        <f t="shared" si="253"/>
        <v>SB-116</v>
      </c>
      <c r="M2719">
        <f t="shared" si="254"/>
        <v>948</v>
      </c>
      <c r="N2719">
        <f t="shared" si="255"/>
        <v>7.311679119830646E-4</v>
      </c>
      <c r="O2719" t="str">
        <f t="shared" si="256"/>
        <v>SB-116948</v>
      </c>
      <c r="P2719" t="str">
        <f t="shared" si="257"/>
        <v/>
      </c>
    </row>
    <row r="2720" spans="1:16" x14ac:dyDescent="0.25">
      <c r="A2720">
        <v>51</v>
      </c>
      <c r="B2720">
        <v>65</v>
      </c>
      <c r="C2720" t="s">
        <v>1161</v>
      </c>
      <c r="D2720">
        <v>0.38</v>
      </c>
      <c r="E2720">
        <v>60.35</v>
      </c>
      <c r="F2720" t="s">
        <v>43</v>
      </c>
      <c r="G2720">
        <v>0.56000000000000005</v>
      </c>
      <c r="H2720" t="s">
        <v>36</v>
      </c>
      <c r="I2720">
        <v>100</v>
      </c>
      <c r="K2720">
        <f t="shared" si="252"/>
        <v>116</v>
      </c>
      <c r="L2720" t="str">
        <f t="shared" si="253"/>
        <v>SB-116</v>
      </c>
      <c r="M2720">
        <f t="shared" si="254"/>
        <v>3621</v>
      </c>
      <c r="N2720">
        <f t="shared" si="255"/>
        <v>1.9142424207675926E-4</v>
      </c>
      <c r="O2720" t="str">
        <f t="shared" si="256"/>
        <v>SB-1163621</v>
      </c>
      <c r="P2720" t="str">
        <f t="shared" si="257"/>
        <v/>
      </c>
    </row>
    <row r="2721" spans="1:16" x14ac:dyDescent="0.25">
      <c r="A2721">
        <v>51</v>
      </c>
      <c r="B2721">
        <v>66</v>
      </c>
      <c r="C2721" t="s">
        <v>1164</v>
      </c>
      <c r="D2721">
        <v>0</v>
      </c>
      <c r="E2721">
        <v>2.8</v>
      </c>
      <c r="F2721" t="s">
        <v>109</v>
      </c>
      <c r="G2721">
        <v>0.01</v>
      </c>
      <c r="H2721" t="s">
        <v>36</v>
      </c>
      <c r="I2721">
        <v>100</v>
      </c>
      <c r="K2721">
        <f t="shared" si="252"/>
        <v>117</v>
      </c>
      <c r="L2721" t="str">
        <f t="shared" si="253"/>
        <v>SB-117</v>
      </c>
      <c r="M2721">
        <f t="shared" si="254"/>
        <v>10080</v>
      </c>
      <c r="N2721">
        <f t="shared" si="255"/>
        <v>6.8764601246026322E-5</v>
      </c>
      <c r="O2721" t="str">
        <f t="shared" si="256"/>
        <v>SB-11710080</v>
      </c>
      <c r="P2721" t="str">
        <f t="shared" si="257"/>
        <v/>
      </c>
    </row>
    <row r="2722" spans="1:16" x14ac:dyDescent="0.25">
      <c r="A2722">
        <v>51</v>
      </c>
      <c r="B2722">
        <v>67</v>
      </c>
      <c r="C2722" t="s">
        <v>1163</v>
      </c>
      <c r="D2722">
        <v>0</v>
      </c>
      <c r="E2722">
        <v>3.6</v>
      </c>
      <c r="F2722" t="s">
        <v>43</v>
      </c>
      <c r="G2722">
        <v>0.3</v>
      </c>
      <c r="H2722" t="s">
        <v>36</v>
      </c>
      <c r="I2722">
        <v>100</v>
      </c>
      <c r="K2722">
        <f t="shared" si="252"/>
        <v>118</v>
      </c>
      <c r="L2722" t="str">
        <f t="shared" si="253"/>
        <v>SB-118</v>
      </c>
      <c r="M2722">
        <f t="shared" si="254"/>
        <v>216</v>
      </c>
      <c r="N2722">
        <f t="shared" si="255"/>
        <v>3.2090147248145617E-3</v>
      </c>
      <c r="O2722" t="str">
        <f t="shared" si="256"/>
        <v>SB-118216</v>
      </c>
      <c r="P2722" t="str">
        <f t="shared" si="257"/>
        <v/>
      </c>
    </row>
    <row r="2723" spans="1:16" x14ac:dyDescent="0.25">
      <c r="A2723">
        <v>51</v>
      </c>
      <c r="B2723">
        <v>67</v>
      </c>
      <c r="C2723" t="s">
        <v>1163</v>
      </c>
      <c r="D2723">
        <v>0.25</v>
      </c>
      <c r="E2723">
        <v>5.01</v>
      </c>
      <c r="F2723" t="s">
        <v>109</v>
      </c>
      <c r="G2723">
        <v>0.03</v>
      </c>
      <c r="H2723" t="s">
        <v>36</v>
      </c>
      <c r="I2723">
        <v>100</v>
      </c>
      <c r="K2723">
        <f t="shared" si="252"/>
        <v>118</v>
      </c>
      <c r="L2723" t="str">
        <f t="shared" si="253"/>
        <v>SB-118</v>
      </c>
      <c r="M2723">
        <f t="shared" si="254"/>
        <v>18036</v>
      </c>
      <c r="N2723">
        <f t="shared" si="255"/>
        <v>3.843131406963547E-5</v>
      </c>
      <c r="O2723" t="str">
        <f t="shared" si="256"/>
        <v>SB-11818036</v>
      </c>
      <c r="P2723" t="str">
        <f t="shared" si="257"/>
        <v/>
      </c>
    </row>
    <row r="2724" spans="1:16" x14ac:dyDescent="0.25">
      <c r="A2724">
        <v>51</v>
      </c>
      <c r="B2724">
        <v>68</v>
      </c>
      <c r="C2724" t="s">
        <v>1166</v>
      </c>
      <c r="D2724">
        <v>0</v>
      </c>
      <c r="E2724">
        <v>38.200000000000003</v>
      </c>
      <c r="F2724" t="s">
        <v>109</v>
      </c>
      <c r="G2724">
        <v>0.3</v>
      </c>
      <c r="H2724" t="s">
        <v>26</v>
      </c>
      <c r="I2724">
        <v>100</v>
      </c>
      <c r="K2724">
        <f t="shared" si="252"/>
        <v>119</v>
      </c>
      <c r="L2724" t="str">
        <f t="shared" si="253"/>
        <v>SB-119</v>
      </c>
      <c r="M2724">
        <f t="shared" si="254"/>
        <v>137520</v>
      </c>
      <c r="N2724">
        <f t="shared" si="255"/>
        <v>5.0403372641066409E-6</v>
      </c>
      <c r="O2724" t="str">
        <f t="shared" si="256"/>
        <v>SB-119137520</v>
      </c>
      <c r="P2724" t="str">
        <f t="shared" si="257"/>
        <v/>
      </c>
    </row>
    <row r="2725" spans="1:16" x14ac:dyDescent="0.25">
      <c r="A2725">
        <v>51</v>
      </c>
      <c r="B2725">
        <v>68</v>
      </c>
      <c r="C2725" t="s">
        <v>1166</v>
      </c>
      <c r="D2725">
        <v>2.7989999999999999</v>
      </c>
      <c r="E2725">
        <v>0.84</v>
      </c>
      <c r="F2725" t="s">
        <v>11</v>
      </c>
      <c r="G2725">
        <v>0.08</v>
      </c>
      <c r="H2725" t="s">
        <v>77</v>
      </c>
      <c r="I2725">
        <v>100</v>
      </c>
      <c r="K2725">
        <f t="shared" si="252"/>
        <v>119</v>
      </c>
      <c r="L2725" t="str">
        <f t="shared" si="253"/>
        <v>SB-119M</v>
      </c>
      <c r="M2725">
        <f t="shared" si="254"/>
        <v>0.84</v>
      </c>
      <c r="N2725">
        <f t="shared" si="255"/>
        <v>0.82517521495231583</v>
      </c>
      <c r="O2725" t="str">
        <f t="shared" si="256"/>
        <v>SB-119M0.84</v>
      </c>
      <c r="P2725" t="str">
        <f t="shared" si="257"/>
        <v/>
      </c>
    </row>
    <row r="2726" spans="1:16" x14ac:dyDescent="0.25">
      <c r="A2726">
        <v>51</v>
      </c>
      <c r="B2726">
        <v>69</v>
      </c>
      <c r="C2726" t="s">
        <v>1165</v>
      </c>
      <c r="D2726">
        <v>0</v>
      </c>
      <c r="E2726">
        <v>15.89</v>
      </c>
      <c r="F2726" t="s">
        <v>43</v>
      </c>
      <c r="G2726">
        <v>0.04</v>
      </c>
      <c r="H2726" t="s">
        <v>36</v>
      </c>
      <c r="I2726">
        <v>100</v>
      </c>
      <c r="K2726">
        <f t="shared" si="252"/>
        <v>120</v>
      </c>
      <c r="L2726" t="str">
        <f t="shared" si="253"/>
        <v>SB-120</v>
      </c>
      <c r="M2726">
        <f t="shared" si="254"/>
        <v>953.40000000000009</v>
      </c>
      <c r="N2726">
        <f t="shared" si="255"/>
        <v>7.2702662110336186E-4</v>
      </c>
      <c r="O2726" t="str">
        <f t="shared" si="256"/>
        <v>SB-120953.4</v>
      </c>
      <c r="P2726" t="str">
        <f t="shared" si="257"/>
        <v/>
      </c>
    </row>
    <row r="2727" spans="1:16" x14ac:dyDescent="0.25">
      <c r="A2727">
        <v>51</v>
      </c>
      <c r="B2727">
        <v>69</v>
      </c>
      <c r="C2727" t="s">
        <v>1165</v>
      </c>
      <c r="D2727" t="s">
        <v>70</v>
      </c>
      <c r="E2727">
        <v>5.76</v>
      </c>
      <c r="F2727" t="s">
        <v>25</v>
      </c>
      <c r="G2727">
        <v>0.02</v>
      </c>
      <c r="H2727" t="s">
        <v>36</v>
      </c>
      <c r="I2727">
        <v>100</v>
      </c>
      <c r="K2727">
        <f t="shared" si="252"/>
        <v>120</v>
      </c>
      <c r="L2727" t="str">
        <f t="shared" si="253"/>
        <v>SB-120</v>
      </c>
      <c r="M2727">
        <f t="shared" si="254"/>
        <v>497664</v>
      </c>
      <c r="N2727">
        <f t="shared" si="255"/>
        <v>1.3928015298674312E-6</v>
      </c>
      <c r="O2727" t="str">
        <f t="shared" si="256"/>
        <v>SB-120497664</v>
      </c>
      <c r="P2727" t="str">
        <f t="shared" si="257"/>
        <v/>
      </c>
    </row>
    <row r="2728" spans="1:16" x14ac:dyDescent="0.25">
      <c r="A2728">
        <v>51</v>
      </c>
      <c r="B2728">
        <v>71</v>
      </c>
      <c r="C2728" t="s">
        <v>1167</v>
      </c>
      <c r="D2728">
        <v>0</v>
      </c>
      <c r="E2728">
        <v>2.6941299999999999</v>
      </c>
      <c r="F2728" t="s">
        <v>25</v>
      </c>
      <c r="G2728">
        <v>3.2000000000000003E-4</v>
      </c>
      <c r="H2728" t="s">
        <v>12</v>
      </c>
      <c r="I2728">
        <v>97.59</v>
      </c>
      <c r="J2728">
        <v>0.12</v>
      </c>
      <c r="K2728">
        <f t="shared" si="252"/>
        <v>122</v>
      </c>
      <c r="L2728" t="str">
        <f t="shared" si="253"/>
        <v>SB-122</v>
      </c>
      <c r="M2728">
        <f t="shared" si="254"/>
        <v>232772.83199999999</v>
      </c>
      <c r="N2728">
        <f t="shared" si="255"/>
        <v>2.977783853056981E-6</v>
      </c>
      <c r="O2728" t="str">
        <f t="shared" si="256"/>
        <v>SB-122232772.832</v>
      </c>
      <c r="P2728" t="str">
        <f t="shared" si="257"/>
        <v/>
      </c>
    </row>
    <row r="2729" spans="1:16" x14ac:dyDescent="0.25">
      <c r="A2729">
        <v>51</v>
      </c>
      <c r="B2729">
        <v>71</v>
      </c>
      <c r="C2729" t="s">
        <v>1167</v>
      </c>
      <c r="D2729">
        <v>0.16355910000000001</v>
      </c>
      <c r="E2729">
        <v>4.1909999999999998</v>
      </c>
      <c r="F2729" t="s">
        <v>43</v>
      </c>
      <c r="G2729">
        <v>3.0000000000000001E-3</v>
      </c>
      <c r="H2729" t="s">
        <v>77</v>
      </c>
      <c r="I2729">
        <v>100</v>
      </c>
      <c r="K2729">
        <f t="shared" si="252"/>
        <v>122</v>
      </c>
      <c r="L2729" t="str">
        <f t="shared" si="253"/>
        <v>SB-122M</v>
      </c>
      <c r="M2729">
        <f t="shared" si="254"/>
        <v>251.45999999999998</v>
      </c>
      <c r="N2729">
        <f t="shared" si="255"/>
        <v>2.756490815875071E-3</v>
      </c>
      <c r="O2729" t="str">
        <f t="shared" si="256"/>
        <v>SB-122M251.46</v>
      </c>
      <c r="P2729" t="str">
        <f t="shared" si="257"/>
        <v/>
      </c>
    </row>
    <row r="2730" spans="1:16" x14ac:dyDescent="0.25">
      <c r="A2730">
        <v>51</v>
      </c>
      <c r="B2730">
        <v>73</v>
      </c>
      <c r="C2730" t="s">
        <v>1169</v>
      </c>
      <c r="D2730">
        <v>0</v>
      </c>
      <c r="E2730">
        <v>60.209000000000003</v>
      </c>
      <c r="F2730" t="s">
        <v>25</v>
      </c>
      <c r="G2730">
        <v>0.01</v>
      </c>
      <c r="H2730" t="s">
        <v>12</v>
      </c>
      <c r="I2730">
        <v>100</v>
      </c>
      <c r="K2730">
        <f t="shared" si="252"/>
        <v>124</v>
      </c>
      <c r="L2730" t="str">
        <f t="shared" si="253"/>
        <v>SB-124</v>
      </c>
      <c r="M2730">
        <f t="shared" si="254"/>
        <v>5202057.6000000006</v>
      </c>
      <c r="N2730">
        <f t="shared" si="255"/>
        <v>1.3324481077640226E-7</v>
      </c>
      <c r="O2730" t="str">
        <f t="shared" si="256"/>
        <v>SB-1245202057.6</v>
      </c>
      <c r="P2730" t="str">
        <f t="shared" si="257"/>
        <v/>
      </c>
    </row>
    <row r="2731" spans="1:16" x14ac:dyDescent="0.25">
      <c r="A2731">
        <v>51</v>
      </c>
      <c r="B2731">
        <v>73</v>
      </c>
      <c r="C2731" t="s">
        <v>1169</v>
      </c>
      <c r="D2731">
        <v>1.0862699999999999E-2</v>
      </c>
      <c r="E2731">
        <v>93</v>
      </c>
      <c r="F2731" t="s">
        <v>11</v>
      </c>
      <c r="G2731">
        <v>5</v>
      </c>
      <c r="H2731" t="s">
        <v>77</v>
      </c>
      <c r="I2731">
        <v>75</v>
      </c>
      <c r="J2731">
        <v>5</v>
      </c>
      <c r="K2731">
        <f t="shared" si="252"/>
        <v>124</v>
      </c>
      <c r="L2731" t="str">
        <f t="shared" si="253"/>
        <v>SB-124M</v>
      </c>
      <c r="M2731">
        <f t="shared" si="254"/>
        <v>93</v>
      </c>
      <c r="N2731">
        <f t="shared" si="255"/>
        <v>7.453195489891885E-3</v>
      </c>
      <c r="O2731" t="str">
        <f t="shared" si="256"/>
        <v>SB-124M93</v>
      </c>
      <c r="P2731" t="str">
        <f t="shared" si="257"/>
        <v/>
      </c>
    </row>
    <row r="2732" spans="1:16" x14ac:dyDescent="0.25">
      <c r="A2732">
        <v>51</v>
      </c>
      <c r="B2732">
        <v>73</v>
      </c>
      <c r="C2732" t="s">
        <v>1169</v>
      </c>
      <c r="D2732">
        <v>3.6844000000000002E-2</v>
      </c>
      <c r="E2732">
        <v>20.2</v>
      </c>
      <c r="F2732" t="s">
        <v>43</v>
      </c>
      <c r="G2732">
        <v>0.2</v>
      </c>
      <c r="H2732" t="s">
        <v>77</v>
      </c>
      <c r="I2732">
        <v>100</v>
      </c>
      <c r="K2732">
        <f t="shared" si="252"/>
        <v>124</v>
      </c>
      <c r="L2732" t="str">
        <f t="shared" si="253"/>
        <v>SB-124M</v>
      </c>
      <c r="M2732">
        <f t="shared" si="254"/>
        <v>1212</v>
      </c>
      <c r="N2732">
        <f t="shared" si="255"/>
        <v>5.7190361432338721E-4</v>
      </c>
      <c r="O2732" t="str">
        <f t="shared" si="256"/>
        <v>SB-124M1212</v>
      </c>
      <c r="P2732" t="str">
        <f t="shared" si="257"/>
        <v/>
      </c>
    </row>
    <row r="2733" spans="1:16" x14ac:dyDescent="0.25">
      <c r="A2733">
        <v>51</v>
      </c>
      <c r="B2733">
        <v>74</v>
      </c>
      <c r="C2733" t="s">
        <v>1168</v>
      </c>
      <c r="D2733">
        <v>0</v>
      </c>
      <c r="E2733">
        <v>2.7576999999999998</v>
      </c>
      <c r="F2733" t="s">
        <v>14</v>
      </c>
      <c r="G2733">
        <f>0.0008-0.0008</f>
        <v>0</v>
      </c>
      <c r="H2733" t="s">
        <v>12</v>
      </c>
      <c r="I2733">
        <v>100</v>
      </c>
      <c r="K2733">
        <f t="shared" si="252"/>
        <v>125</v>
      </c>
      <c r="L2733" t="str">
        <f t="shared" si="253"/>
        <v>SB-125</v>
      </c>
      <c r="M2733">
        <f t="shared" si="254"/>
        <v>87026393.519999996</v>
      </c>
      <c r="N2733">
        <f t="shared" si="255"/>
        <v>7.964792662592061E-9</v>
      </c>
      <c r="O2733" t="str">
        <f t="shared" si="256"/>
        <v>SB-12587026393.52</v>
      </c>
      <c r="P2733" t="str">
        <f t="shared" si="257"/>
        <v/>
      </c>
    </row>
    <row r="2734" spans="1:16" x14ac:dyDescent="0.25">
      <c r="A2734">
        <v>51</v>
      </c>
      <c r="B2734">
        <v>75</v>
      </c>
      <c r="C2734" t="s">
        <v>1171</v>
      </c>
      <c r="D2734">
        <v>0</v>
      </c>
      <c r="E2734">
        <v>12.3</v>
      </c>
      <c r="F2734" t="s">
        <v>25</v>
      </c>
      <c r="G2734">
        <v>0.1</v>
      </c>
      <c r="H2734" t="s">
        <v>12</v>
      </c>
      <c r="I2734">
        <v>100</v>
      </c>
      <c r="K2734">
        <f t="shared" si="252"/>
        <v>126</v>
      </c>
      <c r="L2734" t="str">
        <f t="shared" si="253"/>
        <v>SB-126</v>
      </c>
      <c r="M2734">
        <f t="shared" si="254"/>
        <v>1062720</v>
      </c>
      <c r="N2734">
        <f t="shared" si="255"/>
        <v>6.5223876520621164E-7</v>
      </c>
      <c r="O2734" t="str">
        <f t="shared" si="256"/>
        <v>SB-1261062720</v>
      </c>
      <c r="P2734" t="str">
        <f t="shared" si="257"/>
        <v/>
      </c>
    </row>
    <row r="2735" spans="1:16" x14ac:dyDescent="0.25">
      <c r="A2735">
        <v>51</v>
      </c>
      <c r="B2735">
        <v>75</v>
      </c>
      <c r="C2735" t="s">
        <v>1171</v>
      </c>
      <c r="D2735">
        <v>1.77E-2</v>
      </c>
      <c r="E2735">
        <v>19.100000000000001</v>
      </c>
      <c r="F2735" t="s">
        <v>43</v>
      </c>
      <c r="G2735">
        <v>0.1</v>
      </c>
      <c r="H2735" t="s">
        <v>77</v>
      </c>
      <c r="I2735">
        <v>18.600000000000001</v>
      </c>
      <c r="J2735">
        <v>0.6</v>
      </c>
      <c r="K2735">
        <f t="shared" si="252"/>
        <v>126</v>
      </c>
      <c r="L2735" t="str">
        <f t="shared" si="253"/>
        <v>SB-126M</v>
      </c>
      <c r="M2735">
        <f t="shared" si="254"/>
        <v>1146</v>
      </c>
      <c r="N2735">
        <f t="shared" si="255"/>
        <v>6.0484047169279695E-4</v>
      </c>
      <c r="O2735" t="str">
        <f t="shared" si="256"/>
        <v>SB-126M1146</v>
      </c>
      <c r="P2735" t="str">
        <f t="shared" si="257"/>
        <v/>
      </c>
    </row>
    <row r="2736" spans="1:16" x14ac:dyDescent="0.25">
      <c r="A2736">
        <v>51</v>
      </c>
      <c r="B2736">
        <v>76</v>
      </c>
      <c r="C2736" t="s">
        <v>1170</v>
      </c>
      <c r="D2736">
        <v>0</v>
      </c>
      <c r="E2736">
        <v>3.84</v>
      </c>
      <c r="F2736" t="s">
        <v>25</v>
      </c>
      <c r="G2736">
        <v>0.03</v>
      </c>
      <c r="H2736" t="s">
        <v>12</v>
      </c>
      <c r="I2736">
        <v>100</v>
      </c>
      <c r="K2736">
        <f t="shared" si="252"/>
        <v>127</v>
      </c>
      <c r="L2736" t="str">
        <f t="shared" si="253"/>
        <v>SB-127</v>
      </c>
      <c r="M2736">
        <f t="shared" si="254"/>
        <v>331776</v>
      </c>
      <c r="N2736">
        <f t="shared" si="255"/>
        <v>2.089202294801147E-6</v>
      </c>
      <c r="O2736" t="str">
        <f t="shared" si="256"/>
        <v>SB-127331776</v>
      </c>
      <c r="P2736" t="str">
        <f t="shared" si="257"/>
        <v/>
      </c>
    </row>
    <row r="2737" spans="1:16" x14ac:dyDescent="0.25">
      <c r="A2737">
        <v>51</v>
      </c>
      <c r="B2737">
        <v>77</v>
      </c>
      <c r="C2737" t="s">
        <v>1173</v>
      </c>
      <c r="D2737">
        <v>0</v>
      </c>
      <c r="E2737">
        <v>9.0500000000000007</v>
      </c>
      <c r="F2737" t="s">
        <v>109</v>
      </c>
      <c r="G2737">
        <v>0.04</v>
      </c>
      <c r="H2737" t="s">
        <v>12</v>
      </c>
      <c r="I2737">
        <v>100</v>
      </c>
      <c r="K2737">
        <f t="shared" si="252"/>
        <v>128</v>
      </c>
      <c r="L2737" t="str">
        <f t="shared" si="253"/>
        <v>SB-128</v>
      </c>
      <c r="M2737">
        <f t="shared" si="254"/>
        <v>32580.000000000004</v>
      </c>
      <c r="N2737">
        <f t="shared" si="255"/>
        <v>2.1275235744626926E-5</v>
      </c>
      <c r="O2737" t="str">
        <f t="shared" si="256"/>
        <v>SB-12832580</v>
      </c>
      <c r="P2737" t="str">
        <f t="shared" si="257"/>
        <v/>
      </c>
    </row>
    <row r="2738" spans="1:16" x14ac:dyDescent="0.25">
      <c r="A2738">
        <v>51</v>
      </c>
      <c r="B2738">
        <v>77</v>
      </c>
      <c r="C2738" t="s">
        <v>1173</v>
      </c>
      <c r="D2738">
        <v>0.01</v>
      </c>
      <c r="E2738">
        <v>10.4</v>
      </c>
      <c r="F2738" t="s">
        <v>43</v>
      </c>
      <c r="G2738">
        <v>0.2</v>
      </c>
      <c r="H2738" t="s">
        <v>77</v>
      </c>
      <c r="I2738">
        <v>3.6</v>
      </c>
      <c r="J2738">
        <v>1</v>
      </c>
      <c r="K2738">
        <f t="shared" si="252"/>
        <v>128</v>
      </c>
      <c r="L2738" t="str">
        <f t="shared" si="253"/>
        <v>SB-128M</v>
      </c>
      <c r="M2738">
        <f t="shared" si="254"/>
        <v>624</v>
      </c>
      <c r="N2738">
        <f t="shared" si="255"/>
        <v>1.1108127893588867E-3</v>
      </c>
      <c r="O2738" t="str">
        <f t="shared" si="256"/>
        <v>SB-128M624</v>
      </c>
      <c r="P2738" t="str">
        <f t="shared" si="257"/>
        <v/>
      </c>
    </row>
    <row r="2739" spans="1:16" x14ac:dyDescent="0.25">
      <c r="A2739">
        <v>51</v>
      </c>
      <c r="B2739">
        <v>78</v>
      </c>
      <c r="C2739" t="s">
        <v>1172</v>
      </c>
      <c r="D2739">
        <v>0</v>
      </c>
      <c r="E2739">
        <v>4.4000000000000004</v>
      </c>
      <c r="F2739" t="s">
        <v>109</v>
      </c>
      <c r="G2739">
        <v>0.02</v>
      </c>
      <c r="H2739" t="s">
        <v>12</v>
      </c>
      <c r="I2739">
        <v>100</v>
      </c>
      <c r="K2739">
        <f t="shared" si="252"/>
        <v>129</v>
      </c>
      <c r="L2739" t="str">
        <f t="shared" si="253"/>
        <v>SB-129</v>
      </c>
      <c r="M2739">
        <f t="shared" si="254"/>
        <v>15840.000000000002</v>
      </c>
      <c r="N2739">
        <f t="shared" si="255"/>
        <v>4.3759291702016741E-5</v>
      </c>
      <c r="O2739" t="str">
        <f t="shared" si="256"/>
        <v>SB-12915840</v>
      </c>
      <c r="P2739" t="str">
        <f t="shared" si="257"/>
        <v/>
      </c>
    </row>
    <row r="2740" spans="1:16" x14ac:dyDescent="0.25">
      <c r="A2740">
        <v>51</v>
      </c>
      <c r="B2740">
        <v>78</v>
      </c>
      <c r="C2740" t="s">
        <v>1172</v>
      </c>
      <c r="D2740">
        <v>1.85131</v>
      </c>
      <c r="E2740">
        <v>17.7</v>
      </c>
      <c r="F2740" t="s">
        <v>43</v>
      </c>
      <c r="G2740">
        <v>0.1</v>
      </c>
      <c r="H2740" t="s">
        <v>77</v>
      </c>
      <c r="I2740">
        <v>15</v>
      </c>
      <c r="K2740">
        <f t="shared" si="252"/>
        <v>129</v>
      </c>
      <c r="L2740" t="str">
        <f t="shared" si="253"/>
        <v>SB-129M</v>
      </c>
      <c r="M2740">
        <f t="shared" si="254"/>
        <v>1062</v>
      </c>
      <c r="N2740">
        <f t="shared" si="255"/>
        <v>6.5268096097923281E-4</v>
      </c>
      <c r="O2740" t="str">
        <f t="shared" si="256"/>
        <v>SB-129M1062</v>
      </c>
      <c r="P2740" t="str">
        <f t="shared" si="257"/>
        <v/>
      </c>
    </row>
    <row r="2741" spans="1:16" x14ac:dyDescent="0.25">
      <c r="A2741">
        <v>51</v>
      </c>
      <c r="B2741">
        <v>79</v>
      </c>
      <c r="C2741" t="s">
        <v>1174</v>
      </c>
      <c r="D2741">
        <v>0</v>
      </c>
      <c r="E2741">
        <v>40.5</v>
      </c>
      <c r="F2741" t="s">
        <v>43</v>
      </c>
      <c r="G2741">
        <v>0.4</v>
      </c>
      <c r="H2741" t="s">
        <v>12</v>
      </c>
      <c r="I2741">
        <v>100</v>
      </c>
      <c r="K2741">
        <f t="shared" si="252"/>
        <v>130</v>
      </c>
      <c r="L2741" t="str">
        <f t="shared" si="253"/>
        <v>SB-130</v>
      </c>
      <c r="M2741">
        <f t="shared" si="254"/>
        <v>2430</v>
      </c>
      <c r="N2741">
        <f t="shared" si="255"/>
        <v>2.8524575331684992E-4</v>
      </c>
      <c r="O2741" t="str">
        <f t="shared" si="256"/>
        <v>SB-1302430</v>
      </c>
      <c r="P2741" t="str">
        <f t="shared" si="257"/>
        <v/>
      </c>
    </row>
    <row r="2742" spans="1:16" x14ac:dyDescent="0.25">
      <c r="A2742">
        <v>51</v>
      </c>
      <c r="B2742">
        <v>79</v>
      </c>
      <c r="C2742" t="s">
        <v>1174</v>
      </c>
      <c r="D2742">
        <v>4.7999999999999996E-3</v>
      </c>
      <c r="E2742">
        <v>6.44</v>
      </c>
      <c r="F2742" t="s">
        <v>43</v>
      </c>
      <c r="G2742">
        <v>0.1</v>
      </c>
      <c r="H2742" t="s">
        <v>12</v>
      </c>
      <c r="I2742">
        <v>100</v>
      </c>
      <c r="K2742">
        <f t="shared" si="252"/>
        <v>130</v>
      </c>
      <c r="L2742" t="str">
        <f t="shared" si="253"/>
        <v>SB-130</v>
      </c>
      <c r="M2742">
        <f t="shared" si="254"/>
        <v>386.40000000000003</v>
      </c>
      <c r="N2742">
        <f t="shared" si="255"/>
        <v>1.7938591629398169E-3</v>
      </c>
      <c r="O2742" t="str">
        <f t="shared" si="256"/>
        <v>SB-130386.4</v>
      </c>
      <c r="P2742" t="str">
        <f t="shared" si="257"/>
        <v/>
      </c>
    </row>
    <row r="2743" spans="1:16" x14ac:dyDescent="0.25">
      <c r="A2743">
        <v>51</v>
      </c>
      <c r="B2743">
        <v>80</v>
      </c>
      <c r="C2743" t="s">
        <v>1176</v>
      </c>
      <c r="D2743">
        <v>0</v>
      </c>
      <c r="E2743">
        <v>23.03</v>
      </c>
      <c r="F2743" t="s">
        <v>43</v>
      </c>
      <c r="G2743">
        <v>0.04</v>
      </c>
      <c r="H2743" t="s">
        <v>12</v>
      </c>
      <c r="I2743">
        <v>100</v>
      </c>
      <c r="K2743">
        <f t="shared" si="252"/>
        <v>131</v>
      </c>
      <c r="L2743" t="str">
        <f t="shared" si="253"/>
        <v>SB-131</v>
      </c>
      <c r="M2743">
        <f t="shared" si="254"/>
        <v>1381.8000000000002</v>
      </c>
      <c r="N2743">
        <f t="shared" si="255"/>
        <v>5.016262704877299E-4</v>
      </c>
      <c r="O2743" t="str">
        <f t="shared" si="256"/>
        <v>SB-1311381.8</v>
      </c>
      <c r="P2743" t="str">
        <f t="shared" si="257"/>
        <v/>
      </c>
    </row>
    <row r="2744" spans="1:16" x14ac:dyDescent="0.25">
      <c r="A2744">
        <v>51</v>
      </c>
      <c r="B2744">
        <v>81</v>
      </c>
      <c r="C2744" t="s">
        <v>1175</v>
      </c>
      <c r="D2744">
        <v>0</v>
      </c>
      <c r="E2744">
        <v>2.79</v>
      </c>
      <c r="F2744" t="s">
        <v>43</v>
      </c>
      <c r="G2744">
        <v>0.05</v>
      </c>
      <c r="H2744" t="s">
        <v>12</v>
      </c>
      <c r="I2744">
        <v>100</v>
      </c>
      <c r="K2744">
        <f t="shared" si="252"/>
        <v>132</v>
      </c>
      <c r="L2744" t="str">
        <f t="shared" si="253"/>
        <v>SB-132</v>
      </c>
      <c r="M2744">
        <f t="shared" si="254"/>
        <v>167.4</v>
      </c>
      <c r="N2744">
        <f t="shared" si="255"/>
        <v>4.1406641610510471E-3</v>
      </c>
      <c r="O2744" t="str">
        <f t="shared" si="256"/>
        <v>SB-132167.4</v>
      </c>
      <c r="P2744" t="str">
        <f t="shared" si="257"/>
        <v/>
      </c>
    </row>
    <row r="2745" spans="1:16" x14ac:dyDescent="0.25">
      <c r="A2745">
        <v>51</v>
      </c>
      <c r="B2745">
        <v>81</v>
      </c>
      <c r="C2745" t="s">
        <v>1175</v>
      </c>
      <c r="D2745">
        <v>0.2</v>
      </c>
      <c r="E2745">
        <v>4.0999999999999996</v>
      </c>
      <c r="F2745" t="s">
        <v>43</v>
      </c>
      <c r="G2745">
        <v>0.05</v>
      </c>
      <c r="H2745" t="s">
        <v>12</v>
      </c>
      <c r="I2745">
        <v>100</v>
      </c>
      <c r="K2745">
        <f t="shared" si="252"/>
        <v>132</v>
      </c>
      <c r="L2745" t="str">
        <f t="shared" si="253"/>
        <v>SB-132</v>
      </c>
      <c r="M2745">
        <f t="shared" si="254"/>
        <v>245.99999999999997</v>
      </c>
      <c r="N2745">
        <f t="shared" si="255"/>
        <v>2.8176714656908347E-3</v>
      </c>
      <c r="O2745" t="str">
        <f t="shared" si="256"/>
        <v>SB-132246</v>
      </c>
      <c r="P2745" t="str">
        <f t="shared" si="257"/>
        <v/>
      </c>
    </row>
    <row r="2746" spans="1:16" x14ac:dyDescent="0.25">
      <c r="A2746">
        <v>51</v>
      </c>
      <c r="B2746">
        <v>82</v>
      </c>
      <c r="C2746" t="s">
        <v>1178</v>
      </c>
      <c r="D2746">
        <v>0</v>
      </c>
      <c r="E2746">
        <v>2.41</v>
      </c>
      <c r="F2746" t="s">
        <v>43</v>
      </c>
      <c r="G2746">
        <v>0.08</v>
      </c>
      <c r="H2746" t="s">
        <v>12</v>
      </c>
      <c r="I2746">
        <v>100</v>
      </c>
      <c r="K2746">
        <f t="shared" si="252"/>
        <v>133</v>
      </c>
      <c r="L2746" t="str">
        <f t="shared" si="253"/>
        <v>SB-133</v>
      </c>
      <c r="M2746">
        <f t="shared" si="254"/>
        <v>144.60000000000002</v>
      </c>
      <c r="N2746">
        <f t="shared" si="255"/>
        <v>4.7935489665279747E-3</v>
      </c>
      <c r="O2746" t="str">
        <f t="shared" si="256"/>
        <v>SB-133144.6</v>
      </c>
      <c r="P2746" t="str">
        <f t="shared" si="257"/>
        <v/>
      </c>
    </row>
    <row r="2747" spans="1:16" x14ac:dyDescent="0.25">
      <c r="A2747">
        <v>51</v>
      </c>
      <c r="B2747">
        <v>83</v>
      </c>
      <c r="C2747" t="s">
        <v>1177</v>
      </c>
      <c r="D2747">
        <v>0</v>
      </c>
      <c r="E2747">
        <v>675</v>
      </c>
      <c r="F2747" t="s">
        <v>17</v>
      </c>
      <c r="G2747">
        <v>5</v>
      </c>
      <c r="H2747" t="s">
        <v>12</v>
      </c>
      <c r="I2747">
        <v>100</v>
      </c>
      <c r="K2747">
        <f t="shared" si="252"/>
        <v>134</v>
      </c>
      <c r="L2747" t="str">
        <f t="shared" si="253"/>
        <v>SB-134</v>
      </c>
      <c r="M2747">
        <f t="shared" si="254"/>
        <v>0.67500000000000004</v>
      </c>
      <c r="N2747">
        <f t="shared" si="255"/>
        <v>1.0268847119406597</v>
      </c>
      <c r="O2747" t="str">
        <f t="shared" si="256"/>
        <v>SB-1340.675</v>
      </c>
      <c r="P2747" t="str">
        <f t="shared" si="257"/>
        <v/>
      </c>
    </row>
    <row r="2748" spans="1:16" x14ac:dyDescent="0.25">
      <c r="A2748">
        <v>51</v>
      </c>
      <c r="B2748">
        <v>83</v>
      </c>
      <c r="C2748" t="s">
        <v>1177</v>
      </c>
      <c r="D2748">
        <v>0.27900000000000003</v>
      </c>
      <c r="E2748">
        <v>10.01</v>
      </c>
      <c r="F2748" t="s">
        <v>11</v>
      </c>
      <c r="G2748">
        <v>0.09</v>
      </c>
      <c r="H2748" t="s">
        <v>12</v>
      </c>
      <c r="I2748">
        <v>100</v>
      </c>
      <c r="K2748">
        <f t="shared" si="252"/>
        <v>134</v>
      </c>
      <c r="L2748" t="str">
        <f t="shared" si="253"/>
        <v>SB-134</v>
      </c>
      <c r="M2748">
        <f t="shared" si="254"/>
        <v>10.01</v>
      </c>
      <c r="N2748">
        <f t="shared" si="255"/>
        <v>6.9245472583411113E-2</v>
      </c>
      <c r="O2748" t="str">
        <f t="shared" si="256"/>
        <v>SB-13410.01</v>
      </c>
      <c r="P2748" t="str">
        <f t="shared" si="257"/>
        <v/>
      </c>
    </row>
    <row r="2749" spans="1:16" x14ac:dyDescent="0.25">
      <c r="A2749">
        <v>51</v>
      </c>
      <c r="B2749">
        <v>84</v>
      </c>
      <c r="C2749" t="s">
        <v>1180</v>
      </c>
      <c r="D2749">
        <v>0</v>
      </c>
      <c r="E2749">
        <v>1.6679999999999999</v>
      </c>
      <c r="F2749" t="s">
        <v>11</v>
      </c>
      <c r="G2749">
        <v>8.9999999999999993E-3</v>
      </c>
      <c r="H2749" t="s">
        <v>12</v>
      </c>
      <c r="I2749">
        <v>100</v>
      </c>
      <c r="K2749">
        <f t="shared" si="252"/>
        <v>135</v>
      </c>
      <c r="L2749" t="str">
        <f t="shared" si="253"/>
        <v>SB-135</v>
      </c>
      <c r="M2749">
        <f t="shared" si="254"/>
        <v>1.6679999999999999</v>
      </c>
      <c r="N2749">
        <f t="shared" si="255"/>
        <v>0.41555586364505115</v>
      </c>
      <c r="O2749" t="str">
        <f t="shared" si="256"/>
        <v>SB-1351.668</v>
      </c>
      <c r="P2749" t="str">
        <f t="shared" si="257"/>
        <v/>
      </c>
    </row>
    <row r="2750" spans="1:16" x14ac:dyDescent="0.25">
      <c r="A2750">
        <v>51</v>
      </c>
      <c r="B2750">
        <v>85</v>
      </c>
      <c r="C2750" t="s">
        <v>1179</v>
      </c>
      <c r="D2750">
        <v>0</v>
      </c>
      <c r="E2750">
        <v>924</v>
      </c>
      <c r="F2750" t="s">
        <v>17</v>
      </c>
      <c r="G2750">
        <v>14</v>
      </c>
      <c r="H2750" t="s">
        <v>12</v>
      </c>
      <c r="I2750">
        <v>100</v>
      </c>
      <c r="K2750">
        <f t="shared" si="252"/>
        <v>136</v>
      </c>
      <c r="L2750" t="str">
        <f t="shared" si="253"/>
        <v>SB-136</v>
      </c>
      <c r="M2750">
        <f t="shared" si="254"/>
        <v>0.92400000000000004</v>
      </c>
      <c r="N2750">
        <f t="shared" si="255"/>
        <v>0.75015928632028706</v>
      </c>
      <c r="O2750" t="str">
        <f t="shared" si="256"/>
        <v>SB-1360.924</v>
      </c>
      <c r="P2750" t="str">
        <f t="shared" si="257"/>
        <v/>
      </c>
    </row>
    <row r="2751" spans="1:16" x14ac:dyDescent="0.25">
      <c r="A2751">
        <v>51</v>
      </c>
      <c r="B2751">
        <v>86</v>
      </c>
      <c r="C2751" t="s">
        <v>1182</v>
      </c>
      <c r="D2751">
        <v>0</v>
      </c>
      <c r="E2751">
        <v>506</v>
      </c>
      <c r="F2751" t="s">
        <v>17</v>
      </c>
      <c r="G2751">
        <v>17</v>
      </c>
      <c r="H2751" t="s">
        <v>12</v>
      </c>
      <c r="I2751">
        <v>100</v>
      </c>
      <c r="K2751">
        <f t="shared" si="252"/>
        <v>137</v>
      </c>
      <c r="L2751" t="str">
        <f t="shared" si="253"/>
        <v>SB-137</v>
      </c>
      <c r="M2751">
        <f t="shared" si="254"/>
        <v>0.50600000000000001</v>
      </c>
      <c r="N2751">
        <f t="shared" si="255"/>
        <v>1.369856088063133</v>
      </c>
      <c r="O2751" t="str">
        <f t="shared" si="256"/>
        <v>SB-1370.506</v>
      </c>
      <c r="P2751" t="str">
        <f t="shared" si="257"/>
        <v/>
      </c>
    </row>
    <row r="2752" spans="1:16" x14ac:dyDescent="0.25">
      <c r="A2752">
        <v>51</v>
      </c>
      <c r="B2752">
        <v>87</v>
      </c>
      <c r="C2752" t="s">
        <v>1181</v>
      </c>
      <c r="D2752">
        <v>0</v>
      </c>
      <c r="E2752">
        <v>314</v>
      </c>
      <c r="F2752" t="s">
        <v>17</v>
      </c>
      <c r="G2752">
        <v>5</v>
      </c>
      <c r="H2752" t="s">
        <v>12</v>
      </c>
      <c r="I2752">
        <v>100</v>
      </c>
      <c r="K2752">
        <f t="shared" si="252"/>
        <v>138</v>
      </c>
      <c r="L2752" t="str">
        <f t="shared" si="253"/>
        <v>SB-138</v>
      </c>
      <c r="M2752">
        <f t="shared" si="254"/>
        <v>0.314</v>
      </c>
      <c r="N2752">
        <f t="shared" si="255"/>
        <v>2.2074750973246666</v>
      </c>
      <c r="O2752" t="str">
        <f t="shared" si="256"/>
        <v>SB-1380.314</v>
      </c>
      <c r="P2752" t="str">
        <f t="shared" si="257"/>
        <v/>
      </c>
    </row>
    <row r="2753" spans="1:16" x14ac:dyDescent="0.25">
      <c r="A2753">
        <v>51</v>
      </c>
      <c r="B2753">
        <v>88</v>
      </c>
      <c r="C2753" t="s">
        <v>1184</v>
      </c>
      <c r="D2753">
        <v>0</v>
      </c>
      <c r="E2753">
        <v>182</v>
      </c>
      <c r="F2753" t="s">
        <v>17</v>
      </c>
      <c r="G2753">
        <v>9</v>
      </c>
      <c r="H2753" t="s">
        <v>12</v>
      </c>
      <c r="I2753">
        <v>100</v>
      </c>
      <c r="K2753">
        <f t="shared" si="252"/>
        <v>139</v>
      </c>
      <c r="L2753" t="str">
        <f t="shared" si="253"/>
        <v>SB-139</v>
      </c>
      <c r="M2753">
        <f t="shared" si="254"/>
        <v>0.182</v>
      </c>
      <c r="N2753">
        <f t="shared" si="255"/>
        <v>3.8085009920876116</v>
      </c>
      <c r="O2753" t="str">
        <f t="shared" si="256"/>
        <v>SB-1390.182</v>
      </c>
      <c r="P2753" t="str">
        <f t="shared" si="257"/>
        <v/>
      </c>
    </row>
    <row r="2754" spans="1:16" x14ac:dyDescent="0.25">
      <c r="A2754">
        <v>51</v>
      </c>
      <c r="B2754">
        <v>89</v>
      </c>
      <c r="C2754" t="s">
        <v>1183</v>
      </c>
      <c r="D2754">
        <v>0</v>
      </c>
      <c r="E2754">
        <v>171</v>
      </c>
      <c r="F2754" t="s">
        <v>17</v>
      </c>
      <c r="G2754">
        <v>6</v>
      </c>
      <c r="H2754" t="s">
        <v>12</v>
      </c>
      <c r="I2754">
        <v>100</v>
      </c>
      <c r="K2754">
        <f t="shared" ref="K2754:K2817" si="258">A2754+B2754</f>
        <v>140</v>
      </c>
      <c r="L2754" t="str">
        <f t="shared" ref="L2754:L2817" si="259">UPPER(SUBSTITUTE(C2754,K2754,""))&amp;"-"&amp;K2754&amp;IF(H2754="IT","M","")</f>
        <v>SB-140</v>
      </c>
      <c r="M2754">
        <f t="shared" ref="M2754:M2817" si="260">E2754*VLOOKUP(F2754,_TimeConvert,2,FALSE)</f>
        <v>0.17100000000000001</v>
      </c>
      <c r="N2754">
        <f t="shared" ref="N2754:N2817" si="261">LN(2)/M2754</f>
        <v>4.0534922839762881</v>
      </c>
      <c r="O2754" t="str">
        <f t="shared" ref="O2754:O2817" si="262">L2754&amp;M2754</f>
        <v>SB-1400.171</v>
      </c>
      <c r="P2754" t="str">
        <f t="shared" ref="P2754:P2817" si="263">IF(AND(RIGHT(L2755,1)="M",M2754=M2755),"Delete","")</f>
        <v/>
      </c>
    </row>
    <row r="2755" spans="1:16" x14ac:dyDescent="0.25">
      <c r="A2755">
        <v>51</v>
      </c>
      <c r="B2755">
        <v>90</v>
      </c>
      <c r="C2755" t="s">
        <v>1185</v>
      </c>
      <c r="D2755">
        <v>0</v>
      </c>
      <c r="E2755">
        <v>103</v>
      </c>
      <c r="F2755" t="s">
        <v>17</v>
      </c>
      <c r="G2755">
        <v>29</v>
      </c>
      <c r="H2755" t="s">
        <v>12</v>
      </c>
      <c r="I2755">
        <v>100</v>
      </c>
      <c r="K2755">
        <f t="shared" si="258"/>
        <v>141</v>
      </c>
      <c r="L2755" t="str">
        <f t="shared" si="259"/>
        <v>SB-141</v>
      </c>
      <c r="M2755">
        <f t="shared" si="260"/>
        <v>0.10300000000000001</v>
      </c>
      <c r="N2755">
        <f t="shared" si="261"/>
        <v>6.7295842772810213</v>
      </c>
      <c r="O2755" t="str">
        <f t="shared" si="262"/>
        <v>SB-1410.103</v>
      </c>
      <c r="P2755" t="str">
        <f t="shared" si="263"/>
        <v/>
      </c>
    </row>
    <row r="2756" spans="1:16" x14ac:dyDescent="0.25">
      <c r="A2756">
        <v>51</v>
      </c>
      <c r="B2756">
        <v>91</v>
      </c>
      <c r="C2756" t="s">
        <v>1186</v>
      </c>
      <c r="D2756">
        <v>0</v>
      </c>
      <c r="E2756">
        <v>53</v>
      </c>
      <c r="F2756" t="s">
        <v>17</v>
      </c>
      <c r="G2756">
        <f>69-31</f>
        <v>38</v>
      </c>
      <c r="H2756" t="s">
        <v>12</v>
      </c>
      <c r="I2756">
        <v>100</v>
      </c>
      <c r="K2756">
        <f t="shared" si="258"/>
        <v>142</v>
      </c>
      <c r="L2756" t="str">
        <f t="shared" si="259"/>
        <v>SB-142</v>
      </c>
      <c r="M2756">
        <f t="shared" si="260"/>
        <v>5.2999999999999999E-2</v>
      </c>
      <c r="N2756">
        <f t="shared" si="261"/>
        <v>13.078248689810289</v>
      </c>
      <c r="O2756" t="str">
        <f t="shared" si="262"/>
        <v>SB-1420.053</v>
      </c>
      <c r="P2756" t="str">
        <f t="shared" si="263"/>
        <v/>
      </c>
    </row>
    <row r="2757" spans="1:16" x14ac:dyDescent="0.25">
      <c r="A2757">
        <v>21</v>
      </c>
      <c r="B2757">
        <v>19</v>
      </c>
      <c r="C2757" t="s">
        <v>294</v>
      </c>
      <c r="D2757">
        <v>0</v>
      </c>
      <c r="E2757">
        <v>182.4</v>
      </c>
      <c r="F2757" t="s">
        <v>17</v>
      </c>
      <c r="G2757">
        <v>0.8</v>
      </c>
      <c r="H2757" t="s">
        <v>36</v>
      </c>
      <c r="I2757">
        <v>100</v>
      </c>
      <c r="K2757">
        <f t="shared" si="258"/>
        <v>40</v>
      </c>
      <c r="L2757" t="str">
        <f t="shared" si="259"/>
        <v>SC-40</v>
      </c>
      <c r="M2757">
        <f t="shared" si="260"/>
        <v>0.18240000000000001</v>
      </c>
      <c r="N2757">
        <f t="shared" si="261"/>
        <v>3.80014901622777</v>
      </c>
      <c r="O2757" t="str">
        <f t="shared" si="262"/>
        <v>SC-400.1824</v>
      </c>
      <c r="P2757" t="str">
        <f t="shared" si="263"/>
        <v/>
      </c>
    </row>
    <row r="2758" spans="1:16" x14ac:dyDescent="0.25">
      <c r="A2758">
        <v>21</v>
      </c>
      <c r="B2758">
        <v>20</v>
      </c>
      <c r="C2758" t="s">
        <v>285</v>
      </c>
      <c r="D2758">
        <v>0</v>
      </c>
      <c r="E2758">
        <v>596.29999999999995</v>
      </c>
      <c r="F2758" t="s">
        <v>17</v>
      </c>
      <c r="G2758">
        <v>1.7</v>
      </c>
      <c r="H2758" t="s">
        <v>36</v>
      </c>
      <c r="I2758">
        <v>100</v>
      </c>
      <c r="K2758">
        <f t="shared" si="258"/>
        <v>41</v>
      </c>
      <c r="L2758" t="str">
        <f t="shared" si="259"/>
        <v>SC-41</v>
      </c>
      <c r="M2758">
        <f t="shared" si="260"/>
        <v>0.59629999999999994</v>
      </c>
      <c r="N2758">
        <f t="shared" si="261"/>
        <v>1.1624135176252648</v>
      </c>
      <c r="O2758" t="str">
        <f t="shared" si="262"/>
        <v>SC-410.5963</v>
      </c>
      <c r="P2758" t="str">
        <f t="shared" si="263"/>
        <v/>
      </c>
    </row>
    <row r="2759" spans="1:16" x14ac:dyDescent="0.25">
      <c r="A2759">
        <v>21</v>
      </c>
      <c r="B2759">
        <v>21</v>
      </c>
      <c r="C2759" t="s">
        <v>284</v>
      </c>
      <c r="D2759">
        <v>0</v>
      </c>
      <c r="E2759">
        <v>680.79</v>
      </c>
      <c r="F2759" t="s">
        <v>17</v>
      </c>
      <c r="G2759">
        <v>0.28000000000000003</v>
      </c>
      <c r="H2759" t="s">
        <v>36</v>
      </c>
      <c r="I2759">
        <v>100</v>
      </c>
      <c r="K2759">
        <f t="shared" si="258"/>
        <v>42</v>
      </c>
      <c r="L2759" t="str">
        <f t="shared" si="259"/>
        <v>SC-42</v>
      </c>
      <c r="M2759">
        <f t="shared" si="260"/>
        <v>0.68079000000000001</v>
      </c>
      <c r="N2759">
        <f t="shared" si="261"/>
        <v>1.0181512368864778</v>
      </c>
      <c r="O2759" t="str">
        <f t="shared" si="262"/>
        <v>SC-420.68079</v>
      </c>
      <c r="P2759" t="str">
        <f t="shared" si="263"/>
        <v/>
      </c>
    </row>
    <row r="2760" spans="1:16" x14ac:dyDescent="0.25">
      <c r="A2760">
        <v>21</v>
      </c>
      <c r="B2760">
        <v>21</v>
      </c>
      <c r="C2760" t="s">
        <v>284</v>
      </c>
      <c r="D2760">
        <v>0.61677099999999996</v>
      </c>
      <c r="E2760">
        <v>61.7</v>
      </c>
      <c r="F2760" t="s">
        <v>11</v>
      </c>
      <c r="G2760">
        <v>0.3</v>
      </c>
      <c r="H2760" t="s">
        <v>36</v>
      </c>
      <c r="I2760">
        <v>100</v>
      </c>
      <c r="K2760">
        <f t="shared" si="258"/>
        <v>42</v>
      </c>
      <c r="L2760" t="str">
        <f t="shared" si="259"/>
        <v>SC-42</v>
      </c>
      <c r="M2760">
        <f t="shared" si="260"/>
        <v>61.7</v>
      </c>
      <c r="N2760">
        <f t="shared" si="261"/>
        <v>1.1234152035007217E-2</v>
      </c>
      <c r="O2760" t="str">
        <f t="shared" si="262"/>
        <v>SC-4261.7</v>
      </c>
      <c r="P2760" t="str">
        <f t="shared" si="263"/>
        <v/>
      </c>
    </row>
    <row r="2761" spans="1:16" x14ac:dyDescent="0.25">
      <c r="A2761">
        <v>21</v>
      </c>
      <c r="B2761">
        <v>22</v>
      </c>
      <c r="C2761" t="s">
        <v>283</v>
      </c>
      <c r="D2761">
        <v>0</v>
      </c>
      <c r="E2761">
        <v>3.891</v>
      </c>
      <c r="F2761" t="s">
        <v>109</v>
      </c>
      <c r="G2761">
        <v>1.2E-2</v>
      </c>
      <c r="H2761" t="s">
        <v>36</v>
      </c>
      <c r="I2761">
        <v>100</v>
      </c>
      <c r="K2761">
        <f t="shared" si="258"/>
        <v>43</v>
      </c>
      <c r="L2761" t="str">
        <f t="shared" si="259"/>
        <v>SC-43</v>
      </c>
      <c r="M2761">
        <f t="shared" si="260"/>
        <v>14007.6</v>
      </c>
      <c r="N2761">
        <f t="shared" si="261"/>
        <v>4.9483650344095011E-5</v>
      </c>
      <c r="O2761" t="str">
        <f t="shared" si="262"/>
        <v>SC-4314007.6</v>
      </c>
      <c r="P2761" t="str">
        <f t="shared" si="263"/>
        <v/>
      </c>
    </row>
    <row r="2762" spans="1:16" x14ac:dyDescent="0.25">
      <c r="A2762">
        <v>21</v>
      </c>
      <c r="B2762">
        <v>23</v>
      </c>
      <c r="C2762" t="s">
        <v>282</v>
      </c>
      <c r="D2762">
        <v>0</v>
      </c>
      <c r="E2762">
        <v>4.0419999999999998</v>
      </c>
      <c r="F2762" t="s">
        <v>109</v>
      </c>
      <c r="G2762">
        <v>2.3999999999999998E-3</v>
      </c>
      <c r="H2762" t="s">
        <v>36</v>
      </c>
      <c r="I2762">
        <v>100</v>
      </c>
      <c r="K2762">
        <f t="shared" si="258"/>
        <v>44</v>
      </c>
      <c r="L2762" t="str">
        <f t="shared" si="259"/>
        <v>SC-44</v>
      </c>
      <c r="M2762">
        <f t="shared" si="260"/>
        <v>14551.199999999999</v>
      </c>
      <c r="N2762">
        <f t="shared" si="261"/>
        <v>4.7635052817633277E-5</v>
      </c>
      <c r="O2762" t="str">
        <f t="shared" si="262"/>
        <v>SC-4414551.2</v>
      </c>
      <c r="P2762" t="str">
        <f t="shared" si="263"/>
        <v/>
      </c>
    </row>
    <row r="2763" spans="1:16" x14ac:dyDescent="0.25">
      <c r="A2763">
        <v>21</v>
      </c>
      <c r="B2763">
        <v>23</v>
      </c>
      <c r="C2763" t="s">
        <v>282</v>
      </c>
      <c r="D2763">
        <v>0.27123999999999998</v>
      </c>
      <c r="E2763">
        <v>58.62</v>
      </c>
      <c r="F2763" t="s">
        <v>109</v>
      </c>
      <c r="G2763">
        <v>0.09</v>
      </c>
      <c r="H2763" t="s">
        <v>77</v>
      </c>
      <c r="I2763">
        <v>98.8</v>
      </c>
      <c r="J2763">
        <v>7.0000000000000007E-2</v>
      </c>
      <c r="K2763">
        <f t="shared" si="258"/>
        <v>44</v>
      </c>
      <c r="L2763" t="str">
        <f t="shared" si="259"/>
        <v>SC-44M</v>
      </c>
      <c r="M2763">
        <f t="shared" si="260"/>
        <v>211032</v>
      </c>
      <c r="N2763">
        <f t="shared" si="261"/>
        <v>3.284559595511322E-6</v>
      </c>
      <c r="O2763" t="str">
        <f t="shared" si="262"/>
        <v>SC-44M211032</v>
      </c>
      <c r="P2763" t="str">
        <f t="shared" si="263"/>
        <v/>
      </c>
    </row>
    <row r="2764" spans="1:16" x14ac:dyDescent="0.25">
      <c r="A2764">
        <v>21</v>
      </c>
      <c r="B2764">
        <v>24</v>
      </c>
      <c r="C2764" t="s">
        <v>281</v>
      </c>
      <c r="D2764">
        <v>1.24E-2</v>
      </c>
      <c r="E2764">
        <v>325.8</v>
      </c>
      <c r="F2764" t="s">
        <v>17</v>
      </c>
      <c r="G2764">
        <v>4.2</v>
      </c>
      <c r="H2764" t="s">
        <v>77</v>
      </c>
      <c r="I2764">
        <v>100</v>
      </c>
      <c r="K2764">
        <f t="shared" si="258"/>
        <v>45</v>
      </c>
      <c r="L2764" t="str">
        <f t="shared" si="259"/>
        <v>SC-45M</v>
      </c>
      <c r="M2764">
        <f t="shared" si="260"/>
        <v>0.32580000000000003</v>
      </c>
      <c r="N2764">
        <f t="shared" si="261"/>
        <v>2.1275235744626926</v>
      </c>
      <c r="O2764" t="str">
        <f t="shared" si="262"/>
        <v>SC-45M0.3258</v>
      </c>
      <c r="P2764" t="str">
        <f t="shared" si="263"/>
        <v/>
      </c>
    </row>
    <row r="2765" spans="1:16" x14ac:dyDescent="0.25">
      <c r="A2765">
        <v>21</v>
      </c>
      <c r="B2765">
        <v>25</v>
      </c>
      <c r="C2765" t="s">
        <v>280</v>
      </c>
      <c r="D2765">
        <v>0</v>
      </c>
      <c r="E2765">
        <v>83.808000000000007</v>
      </c>
      <c r="F2765" t="s">
        <v>25</v>
      </c>
      <c r="G2765">
        <v>2.9000000000000001E-2</v>
      </c>
      <c r="H2765" t="s">
        <v>12</v>
      </c>
      <c r="I2765">
        <v>100</v>
      </c>
      <c r="K2765">
        <f t="shared" si="258"/>
        <v>46</v>
      </c>
      <c r="L2765" t="str">
        <f t="shared" si="259"/>
        <v>SC-46</v>
      </c>
      <c r="M2765">
        <f t="shared" si="260"/>
        <v>7241011.2000000002</v>
      </c>
      <c r="N2765">
        <f t="shared" si="261"/>
        <v>9.5725191056180833E-8</v>
      </c>
      <c r="O2765" t="str">
        <f t="shared" si="262"/>
        <v>SC-467241011.2</v>
      </c>
      <c r="P2765" t="str">
        <f t="shared" si="263"/>
        <v/>
      </c>
    </row>
    <row r="2766" spans="1:16" x14ac:dyDescent="0.25">
      <c r="A2766">
        <v>21</v>
      </c>
      <c r="B2766">
        <v>25</v>
      </c>
      <c r="C2766" t="s">
        <v>280</v>
      </c>
      <c r="D2766">
        <v>0.14252799999999999</v>
      </c>
      <c r="E2766">
        <v>18.745999999999999</v>
      </c>
      <c r="F2766" t="s">
        <v>11</v>
      </c>
      <c r="G2766">
        <v>0.04</v>
      </c>
      <c r="H2766" t="s">
        <v>77</v>
      </c>
      <c r="I2766">
        <v>100</v>
      </c>
      <c r="K2766">
        <f t="shared" si="258"/>
        <v>46</v>
      </c>
      <c r="L2766" t="str">
        <f t="shared" si="259"/>
        <v>SC-46M</v>
      </c>
      <c r="M2766">
        <f t="shared" si="260"/>
        <v>18.745999999999999</v>
      </c>
      <c r="N2766">
        <f t="shared" si="261"/>
        <v>3.6975737787258364E-2</v>
      </c>
      <c r="O2766" t="str">
        <f t="shared" si="262"/>
        <v>SC-46M18.746</v>
      </c>
      <c r="P2766" t="str">
        <f t="shared" si="263"/>
        <v/>
      </c>
    </row>
    <row r="2767" spans="1:16" x14ac:dyDescent="0.25">
      <c r="A2767">
        <v>21</v>
      </c>
      <c r="B2767">
        <v>26</v>
      </c>
      <c r="C2767" t="s">
        <v>279</v>
      </c>
      <c r="D2767">
        <v>0</v>
      </c>
      <c r="E2767">
        <v>3.3491</v>
      </c>
      <c r="F2767" t="s">
        <v>25</v>
      </c>
      <c r="G2767">
        <v>5.9999999999999995E-4</v>
      </c>
      <c r="H2767" t="s">
        <v>12</v>
      </c>
      <c r="I2767">
        <v>100</v>
      </c>
      <c r="K2767">
        <f t="shared" si="258"/>
        <v>47</v>
      </c>
      <c r="L2767" t="str">
        <f t="shared" si="259"/>
        <v>SC-47</v>
      </c>
      <c r="M2767">
        <f t="shared" si="260"/>
        <v>289362.24</v>
      </c>
      <c r="N2767">
        <f t="shared" si="261"/>
        <v>2.3954306566051786E-6</v>
      </c>
      <c r="O2767" t="str">
        <f t="shared" si="262"/>
        <v>SC-47289362.24</v>
      </c>
      <c r="P2767" t="str">
        <f t="shared" si="263"/>
        <v/>
      </c>
    </row>
    <row r="2768" spans="1:16" x14ac:dyDescent="0.25">
      <c r="A2768">
        <v>21</v>
      </c>
      <c r="B2768">
        <v>27</v>
      </c>
      <c r="C2768" t="s">
        <v>278</v>
      </c>
      <c r="D2768">
        <v>0</v>
      </c>
      <c r="E2768">
        <v>43.71</v>
      </c>
      <c r="F2768" t="s">
        <v>109</v>
      </c>
      <c r="G2768">
        <v>0.08</v>
      </c>
      <c r="H2768" t="s">
        <v>12</v>
      </c>
      <c r="I2768">
        <v>100</v>
      </c>
      <c r="K2768">
        <f t="shared" si="258"/>
        <v>48</v>
      </c>
      <c r="L2768" t="str">
        <f t="shared" si="259"/>
        <v>SC-48</v>
      </c>
      <c r="M2768">
        <f t="shared" si="260"/>
        <v>157356</v>
      </c>
      <c r="N2768">
        <f t="shared" si="261"/>
        <v>4.404961873458561E-6</v>
      </c>
      <c r="O2768" t="str">
        <f t="shared" si="262"/>
        <v>SC-48157356</v>
      </c>
      <c r="P2768" t="str">
        <f t="shared" si="263"/>
        <v/>
      </c>
    </row>
    <row r="2769" spans="1:16" x14ac:dyDescent="0.25">
      <c r="A2769">
        <v>21</v>
      </c>
      <c r="B2769">
        <v>28</v>
      </c>
      <c r="C2769" t="s">
        <v>277</v>
      </c>
      <c r="D2769">
        <v>0</v>
      </c>
      <c r="E2769">
        <v>57.2</v>
      </c>
      <c r="F2769" t="s">
        <v>43</v>
      </c>
      <c r="G2769">
        <v>0.15</v>
      </c>
      <c r="H2769" t="s">
        <v>12</v>
      </c>
      <c r="I2769">
        <v>100</v>
      </c>
      <c r="K2769">
        <f t="shared" si="258"/>
        <v>49</v>
      </c>
      <c r="L2769" t="str">
        <f t="shared" si="259"/>
        <v>SC-49</v>
      </c>
      <c r="M2769">
        <f t="shared" si="260"/>
        <v>3432</v>
      </c>
      <c r="N2769">
        <f t="shared" si="261"/>
        <v>2.0196596170161577E-4</v>
      </c>
      <c r="O2769" t="str">
        <f t="shared" si="262"/>
        <v>SC-493432</v>
      </c>
      <c r="P2769" t="str">
        <f t="shared" si="263"/>
        <v/>
      </c>
    </row>
    <row r="2770" spans="1:16" x14ac:dyDescent="0.25">
      <c r="A2770">
        <v>21</v>
      </c>
      <c r="B2770">
        <v>29</v>
      </c>
      <c r="C2770" t="s">
        <v>276</v>
      </c>
      <c r="D2770">
        <v>0</v>
      </c>
      <c r="E2770">
        <v>102.5</v>
      </c>
      <c r="F2770" t="s">
        <v>11</v>
      </c>
      <c r="G2770">
        <v>0.5</v>
      </c>
      <c r="H2770" t="s">
        <v>12</v>
      </c>
      <c r="I2770">
        <v>100</v>
      </c>
      <c r="K2770">
        <f t="shared" si="258"/>
        <v>50</v>
      </c>
      <c r="L2770" t="str">
        <f t="shared" si="259"/>
        <v>SC-50</v>
      </c>
      <c r="M2770">
        <f t="shared" si="260"/>
        <v>102.5</v>
      </c>
      <c r="N2770">
        <f t="shared" si="261"/>
        <v>6.7624115176580027E-3</v>
      </c>
      <c r="O2770" t="str">
        <f t="shared" si="262"/>
        <v>SC-50102.5</v>
      </c>
      <c r="P2770" t="str">
        <f t="shared" si="263"/>
        <v/>
      </c>
    </row>
    <row r="2771" spans="1:16" x14ac:dyDescent="0.25">
      <c r="A2771">
        <v>21</v>
      </c>
      <c r="B2771">
        <v>29</v>
      </c>
      <c r="C2771" t="s">
        <v>276</v>
      </c>
      <c r="D2771">
        <v>0.25689499999999998</v>
      </c>
      <c r="E2771">
        <v>0.35</v>
      </c>
      <c r="F2771" t="s">
        <v>11</v>
      </c>
      <c r="G2771">
        <v>0.03</v>
      </c>
      <c r="H2771" t="s">
        <v>77</v>
      </c>
      <c r="I2771">
        <v>99</v>
      </c>
      <c r="K2771">
        <f t="shared" si="258"/>
        <v>50</v>
      </c>
      <c r="L2771" t="str">
        <f t="shared" si="259"/>
        <v>SC-50M</v>
      </c>
      <c r="M2771">
        <f t="shared" si="260"/>
        <v>0.35</v>
      </c>
      <c r="N2771">
        <f t="shared" si="261"/>
        <v>1.9804205158855581</v>
      </c>
      <c r="O2771" t="str">
        <f t="shared" si="262"/>
        <v>SC-50M0.35</v>
      </c>
      <c r="P2771" t="str">
        <f t="shared" si="263"/>
        <v/>
      </c>
    </row>
    <row r="2772" spans="1:16" x14ac:dyDescent="0.25">
      <c r="A2772">
        <v>21</v>
      </c>
      <c r="B2772">
        <v>30</v>
      </c>
      <c r="C2772" t="s">
        <v>293</v>
      </c>
      <c r="D2772">
        <v>0</v>
      </c>
      <c r="E2772">
        <v>12.5</v>
      </c>
      <c r="F2772" t="s">
        <v>11</v>
      </c>
      <c r="G2772">
        <v>0.1</v>
      </c>
      <c r="H2772" t="s">
        <v>12</v>
      </c>
      <c r="I2772">
        <v>100</v>
      </c>
      <c r="K2772">
        <f t="shared" si="258"/>
        <v>51</v>
      </c>
      <c r="L2772" t="str">
        <f t="shared" si="259"/>
        <v>SC-51</v>
      </c>
      <c r="M2772">
        <f t="shared" si="260"/>
        <v>12.5</v>
      </c>
      <c r="N2772">
        <f t="shared" si="261"/>
        <v>5.5451774444795626E-2</v>
      </c>
      <c r="O2772" t="str">
        <f t="shared" si="262"/>
        <v>SC-5112.5</v>
      </c>
      <c r="P2772" t="str">
        <f t="shared" si="263"/>
        <v/>
      </c>
    </row>
    <row r="2773" spans="1:16" x14ac:dyDescent="0.25">
      <c r="A2773">
        <v>21</v>
      </c>
      <c r="B2773">
        <v>31</v>
      </c>
      <c r="C2773" t="s">
        <v>292</v>
      </c>
      <c r="D2773">
        <v>0</v>
      </c>
      <c r="E2773">
        <v>8.1999999999999993</v>
      </c>
      <c r="F2773" t="s">
        <v>11</v>
      </c>
      <c r="G2773">
        <v>0.2</v>
      </c>
      <c r="H2773" t="s">
        <v>12</v>
      </c>
      <c r="I2773">
        <v>100</v>
      </c>
      <c r="K2773">
        <f t="shared" si="258"/>
        <v>52</v>
      </c>
      <c r="L2773" t="str">
        <f t="shared" si="259"/>
        <v>SC-52</v>
      </c>
      <c r="M2773">
        <f t="shared" si="260"/>
        <v>8.1999999999999993</v>
      </c>
      <c r="N2773">
        <f t="shared" si="261"/>
        <v>8.4530143970725044E-2</v>
      </c>
      <c r="O2773" t="str">
        <f t="shared" si="262"/>
        <v>SC-528.2</v>
      </c>
      <c r="P2773" t="str">
        <f t="shared" si="263"/>
        <v/>
      </c>
    </row>
    <row r="2774" spans="1:16" x14ac:dyDescent="0.25">
      <c r="A2774">
        <v>21</v>
      </c>
      <c r="B2774">
        <v>32</v>
      </c>
      <c r="C2774" t="s">
        <v>291</v>
      </c>
      <c r="D2774">
        <v>0</v>
      </c>
      <c r="E2774">
        <v>2.4</v>
      </c>
      <c r="F2774" t="s">
        <v>11</v>
      </c>
      <c r="G2774">
        <v>0.6</v>
      </c>
      <c r="H2774" t="s">
        <v>12</v>
      </c>
      <c r="I2774">
        <v>100</v>
      </c>
      <c r="K2774">
        <f t="shared" si="258"/>
        <v>53</v>
      </c>
      <c r="L2774" t="str">
        <f t="shared" si="259"/>
        <v>SC-53</v>
      </c>
      <c r="M2774">
        <f t="shared" si="260"/>
        <v>2.4</v>
      </c>
      <c r="N2774">
        <f t="shared" si="261"/>
        <v>0.28881132523331055</v>
      </c>
      <c r="O2774" t="str">
        <f t="shared" si="262"/>
        <v>SC-532.4</v>
      </c>
      <c r="P2774" t="str">
        <f t="shared" si="263"/>
        <v/>
      </c>
    </row>
    <row r="2775" spans="1:16" x14ac:dyDescent="0.25">
      <c r="A2775">
        <v>21</v>
      </c>
      <c r="B2775">
        <v>33</v>
      </c>
      <c r="C2775" t="s">
        <v>290</v>
      </c>
      <c r="D2775">
        <v>0</v>
      </c>
      <c r="E2775">
        <v>526</v>
      </c>
      <c r="F2775" t="s">
        <v>17</v>
      </c>
      <c r="G2775">
        <v>15</v>
      </c>
      <c r="H2775" t="s">
        <v>12</v>
      </c>
      <c r="I2775">
        <v>100</v>
      </c>
      <c r="K2775">
        <f t="shared" si="258"/>
        <v>54</v>
      </c>
      <c r="L2775" t="str">
        <f t="shared" si="259"/>
        <v>SC-54</v>
      </c>
      <c r="M2775">
        <f t="shared" si="260"/>
        <v>0.52600000000000002</v>
      </c>
      <c r="N2775">
        <f t="shared" si="261"/>
        <v>1.3177703052470442</v>
      </c>
      <c r="O2775" t="str">
        <f t="shared" si="262"/>
        <v>SC-540.526</v>
      </c>
      <c r="P2775" t="str">
        <f t="shared" si="263"/>
        <v/>
      </c>
    </row>
    <row r="2776" spans="1:16" x14ac:dyDescent="0.25">
      <c r="A2776">
        <v>21</v>
      </c>
      <c r="B2776">
        <v>34</v>
      </c>
      <c r="C2776" t="s">
        <v>289</v>
      </c>
      <c r="D2776">
        <v>0</v>
      </c>
      <c r="E2776">
        <v>92</v>
      </c>
      <c r="F2776" t="s">
        <v>17</v>
      </c>
      <c r="G2776">
        <v>4</v>
      </c>
      <c r="H2776" t="s">
        <v>12</v>
      </c>
      <c r="I2776">
        <v>100</v>
      </c>
      <c r="K2776">
        <f t="shared" si="258"/>
        <v>55</v>
      </c>
      <c r="L2776" t="str">
        <f t="shared" si="259"/>
        <v>SC-55</v>
      </c>
      <c r="M2776">
        <f t="shared" si="260"/>
        <v>9.1999999999999998E-2</v>
      </c>
      <c r="N2776">
        <f t="shared" si="261"/>
        <v>7.5342084843472312</v>
      </c>
      <c r="O2776" t="str">
        <f t="shared" si="262"/>
        <v>SC-550.092</v>
      </c>
      <c r="P2776" t="str">
        <f t="shared" si="263"/>
        <v/>
      </c>
    </row>
    <row r="2777" spans="1:16" x14ac:dyDescent="0.25">
      <c r="A2777">
        <v>21</v>
      </c>
      <c r="B2777">
        <v>35</v>
      </c>
      <c r="C2777" t="s">
        <v>288</v>
      </c>
      <c r="D2777">
        <v>0</v>
      </c>
      <c r="E2777">
        <v>26</v>
      </c>
      <c r="F2777" t="s">
        <v>17</v>
      </c>
      <c r="G2777">
        <v>6</v>
      </c>
      <c r="H2777" t="s">
        <v>12</v>
      </c>
      <c r="I2777">
        <v>100</v>
      </c>
      <c r="K2777">
        <f t="shared" si="258"/>
        <v>56</v>
      </c>
      <c r="L2777" t="str">
        <f t="shared" si="259"/>
        <v>SC-56</v>
      </c>
      <c r="M2777">
        <f t="shared" si="260"/>
        <v>2.6000000000000002E-2</v>
      </c>
      <c r="N2777">
        <f t="shared" si="261"/>
        <v>26.659506944613277</v>
      </c>
      <c r="O2777" t="str">
        <f t="shared" si="262"/>
        <v>SC-560.026</v>
      </c>
      <c r="P2777" t="str">
        <f t="shared" si="263"/>
        <v/>
      </c>
    </row>
    <row r="2778" spans="1:16" x14ac:dyDescent="0.25">
      <c r="A2778">
        <v>21</v>
      </c>
      <c r="B2778">
        <v>36</v>
      </c>
      <c r="C2778" t="s">
        <v>287</v>
      </c>
      <c r="D2778">
        <v>0</v>
      </c>
      <c r="E2778">
        <v>20</v>
      </c>
      <c r="F2778" t="s">
        <v>17</v>
      </c>
      <c r="G2778">
        <v>4</v>
      </c>
      <c r="H2778" t="s">
        <v>12</v>
      </c>
      <c r="I2778">
        <v>100</v>
      </c>
      <c r="K2778">
        <f t="shared" si="258"/>
        <v>57</v>
      </c>
      <c r="L2778" t="str">
        <f t="shared" si="259"/>
        <v>SC-57</v>
      </c>
      <c r="M2778">
        <f t="shared" si="260"/>
        <v>0.02</v>
      </c>
      <c r="N2778">
        <f t="shared" si="261"/>
        <v>34.657359027997266</v>
      </c>
      <c r="O2778" t="str">
        <f t="shared" si="262"/>
        <v>SC-570.02</v>
      </c>
      <c r="P2778" t="str">
        <f t="shared" si="263"/>
        <v/>
      </c>
    </row>
    <row r="2779" spans="1:16" x14ac:dyDescent="0.25">
      <c r="A2779">
        <v>21</v>
      </c>
      <c r="B2779">
        <v>37</v>
      </c>
      <c r="C2779" t="s">
        <v>286</v>
      </c>
      <c r="D2779">
        <v>0</v>
      </c>
      <c r="E2779">
        <v>12</v>
      </c>
      <c r="F2779" t="s">
        <v>17</v>
      </c>
      <c r="G2779">
        <v>5</v>
      </c>
      <c r="H2779" t="s">
        <v>12</v>
      </c>
      <c r="I2779">
        <v>100</v>
      </c>
      <c r="K2779">
        <f t="shared" si="258"/>
        <v>58</v>
      </c>
      <c r="L2779" t="str">
        <f t="shared" si="259"/>
        <v>SC-58</v>
      </c>
      <c r="M2779">
        <f t="shared" si="260"/>
        <v>1.2E-2</v>
      </c>
      <c r="N2779">
        <f t="shared" si="261"/>
        <v>57.762265046662108</v>
      </c>
      <c r="O2779" t="str">
        <f t="shared" si="262"/>
        <v>SC-580.012</v>
      </c>
      <c r="P2779" t="str">
        <f t="shared" si="263"/>
        <v/>
      </c>
    </row>
    <row r="2780" spans="1:16" x14ac:dyDescent="0.25">
      <c r="A2780">
        <v>34</v>
      </c>
      <c r="B2780">
        <v>29</v>
      </c>
      <c r="C2780" t="s">
        <v>616</v>
      </c>
      <c r="D2780">
        <v>0</v>
      </c>
      <c r="E2780">
        <v>13.2</v>
      </c>
      <c r="F2780" t="s">
        <v>17</v>
      </c>
      <c r="G2780">
        <v>3.9</v>
      </c>
      <c r="H2780" t="s">
        <v>36</v>
      </c>
      <c r="I2780">
        <v>100</v>
      </c>
      <c r="K2780">
        <f t="shared" si="258"/>
        <v>63</v>
      </c>
      <c r="L2780" t="str">
        <f t="shared" si="259"/>
        <v>SE-63</v>
      </c>
      <c r="M2780">
        <f t="shared" si="260"/>
        <v>1.32E-2</v>
      </c>
      <c r="N2780">
        <f t="shared" si="261"/>
        <v>52.511150042420098</v>
      </c>
      <c r="O2780" t="str">
        <f t="shared" si="262"/>
        <v>SE-630.0132</v>
      </c>
      <c r="P2780" t="str">
        <f t="shared" si="263"/>
        <v/>
      </c>
    </row>
    <row r="2781" spans="1:16" x14ac:dyDescent="0.25">
      <c r="A2781">
        <v>34</v>
      </c>
      <c r="B2781">
        <v>30</v>
      </c>
      <c r="C2781" t="s">
        <v>612</v>
      </c>
      <c r="D2781">
        <v>0</v>
      </c>
      <c r="E2781">
        <v>22.6</v>
      </c>
      <c r="F2781" t="s">
        <v>17</v>
      </c>
      <c r="G2781">
        <v>0.2</v>
      </c>
      <c r="H2781" t="s">
        <v>36</v>
      </c>
      <c r="I2781">
        <v>100</v>
      </c>
      <c r="K2781">
        <f t="shared" si="258"/>
        <v>64</v>
      </c>
      <c r="L2781" t="str">
        <f t="shared" si="259"/>
        <v>SE-64</v>
      </c>
      <c r="M2781">
        <f t="shared" si="260"/>
        <v>2.2600000000000002E-2</v>
      </c>
      <c r="N2781">
        <f t="shared" si="261"/>
        <v>30.67022922831616</v>
      </c>
      <c r="O2781" t="str">
        <f t="shared" si="262"/>
        <v>SE-640.0226</v>
      </c>
      <c r="P2781" t="str">
        <f t="shared" si="263"/>
        <v/>
      </c>
    </row>
    <row r="2782" spans="1:16" x14ac:dyDescent="0.25">
      <c r="A2782">
        <v>34</v>
      </c>
      <c r="B2782">
        <v>31</v>
      </c>
      <c r="C2782" t="s">
        <v>613</v>
      </c>
      <c r="D2782">
        <v>0</v>
      </c>
      <c r="E2782">
        <v>34.200000000000003</v>
      </c>
      <c r="F2782" t="s">
        <v>17</v>
      </c>
      <c r="G2782">
        <v>0.7</v>
      </c>
      <c r="H2782" t="s">
        <v>36</v>
      </c>
      <c r="I2782">
        <v>100</v>
      </c>
      <c r="K2782">
        <f t="shared" si="258"/>
        <v>65</v>
      </c>
      <c r="L2782" t="str">
        <f t="shared" si="259"/>
        <v>SE-65</v>
      </c>
      <c r="M2782">
        <f t="shared" si="260"/>
        <v>3.4200000000000001E-2</v>
      </c>
      <c r="N2782">
        <f t="shared" si="261"/>
        <v>20.267461419881439</v>
      </c>
      <c r="O2782" t="str">
        <f t="shared" si="262"/>
        <v>SE-650.0342</v>
      </c>
      <c r="P2782" t="str">
        <f t="shared" si="263"/>
        <v/>
      </c>
    </row>
    <row r="2783" spans="1:16" x14ac:dyDescent="0.25">
      <c r="A2783">
        <v>34</v>
      </c>
      <c r="B2783">
        <v>32</v>
      </c>
      <c r="C2783" t="s">
        <v>610</v>
      </c>
      <c r="D2783">
        <v>0</v>
      </c>
      <c r="E2783">
        <v>51</v>
      </c>
      <c r="F2783" t="s">
        <v>17</v>
      </c>
      <c r="G2783">
        <v>4</v>
      </c>
      <c r="H2783" t="s">
        <v>36</v>
      </c>
      <c r="I2783">
        <v>100</v>
      </c>
      <c r="K2783">
        <f t="shared" si="258"/>
        <v>66</v>
      </c>
      <c r="L2783" t="str">
        <f t="shared" si="259"/>
        <v>SE-66</v>
      </c>
      <c r="M2783">
        <f t="shared" si="260"/>
        <v>5.1000000000000004E-2</v>
      </c>
      <c r="N2783">
        <f t="shared" si="261"/>
        <v>13.591121187449907</v>
      </c>
      <c r="O2783" t="str">
        <f t="shared" si="262"/>
        <v>SE-660.051</v>
      </c>
      <c r="P2783" t="str">
        <f t="shared" si="263"/>
        <v/>
      </c>
    </row>
    <row r="2784" spans="1:16" x14ac:dyDescent="0.25">
      <c r="A2784">
        <v>34</v>
      </c>
      <c r="B2784">
        <v>33</v>
      </c>
      <c r="C2784" t="s">
        <v>611</v>
      </c>
      <c r="D2784">
        <v>0</v>
      </c>
      <c r="E2784">
        <v>133</v>
      </c>
      <c r="F2784" t="s">
        <v>17</v>
      </c>
      <c r="G2784">
        <v>4</v>
      </c>
      <c r="H2784" t="s">
        <v>36</v>
      </c>
      <c r="I2784">
        <v>100</v>
      </c>
      <c r="K2784">
        <f t="shared" si="258"/>
        <v>67</v>
      </c>
      <c r="L2784" t="str">
        <f t="shared" si="259"/>
        <v>SE-67</v>
      </c>
      <c r="M2784">
        <f t="shared" si="260"/>
        <v>0.13300000000000001</v>
      </c>
      <c r="N2784">
        <f t="shared" si="261"/>
        <v>5.2116329365409415</v>
      </c>
      <c r="O2784" t="str">
        <f t="shared" si="262"/>
        <v>SE-670.133</v>
      </c>
      <c r="P2784" t="str">
        <f t="shared" si="263"/>
        <v/>
      </c>
    </row>
    <row r="2785" spans="1:16" x14ac:dyDescent="0.25">
      <c r="A2785">
        <v>34</v>
      </c>
      <c r="B2785">
        <v>34</v>
      </c>
      <c r="C2785" t="s">
        <v>608</v>
      </c>
      <c r="D2785">
        <v>0</v>
      </c>
      <c r="E2785">
        <v>35.5</v>
      </c>
      <c r="F2785" t="s">
        <v>11</v>
      </c>
      <c r="G2785">
        <v>0.7</v>
      </c>
      <c r="H2785" t="s">
        <v>36</v>
      </c>
      <c r="I2785">
        <v>100</v>
      </c>
      <c r="K2785">
        <f t="shared" si="258"/>
        <v>68</v>
      </c>
      <c r="L2785" t="str">
        <f t="shared" si="259"/>
        <v>SE-68</v>
      </c>
      <c r="M2785">
        <f t="shared" si="260"/>
        <v>35.5</v>
      </c>
      <c r="N2785">
        <f t="shared" si="261"/>
        <v>1.9525272691829444E-2</v>
      </c>
      <c r="O2785" t="str">
        <f t="shared" si="262"/>
        <v>SE-6835.5</v>
      </c>
      <c r="P2785" t="str">
        <f t="shared" si="263"/>
        <v/>
      </c>
    </row>
    <row r="2786" spans="1:16" x14ac:dyDescent="0.25">
      <c r="A2786">
        <v>34</v>
      </c>
      <c r="B2786">
        <v>35</v>
      </c>
      <c r="C2786" t="s">
        <v>609</v>
      </c>
      <c r="D2786">
        <v>0</v>
      </c>
      <c r="E2786">
        <v>27.4</v>
      </c>
      <c r="F2786" t="s">
        <v>11</v>
      </c>
      <c r="G2786">
        <v>0.2</v>
      </c>
      <c r="H2786" t="s">
        <v>36</v>
      </c>
      <c r="I2786">
        <v>100</v>
      </c>
      <c r="K2786">
        <f t="shared" si="258"/>
        <v>69</v>
      </c>
      <c r="L2786" t="str">
        <f t="shared" si="259"/>
        <v>SE-69</v>
      </c>
      <c r="M2786">
        <f t="shared" si="260"/>
        <v>27.4</v>
      </c>
      <c r="N2786">
        <f t="shared" si="261"/>
        <v>2.5297342356202384E-2</v>
      </c>
      <c r="O2786" t="str">
        <f t="shared" si="262"/>
        <v>SE-6927.4</v>
      </c>
      <c r="P2786" t="str">
        <f t="shared" si="263"/>
        <v/>
      </c>
    </row>
    <row r="2787" spans="1:16" x14ac:dyDescent="0.25">
      <c r="A2787">
        <v>34</v>
      </c>
      <c r="B2787">
        <v>36</v>
      </c>
      <c r="C2787" t="s">
        <v>606</v>
      </c>
      <c r="D2787">
        <v>0</v>
      </c>
      <c r="E2787">
        <v>41.1</v>
      </c>
      <c r="F2787" t="s">
        <v>43</v>
      </c>
      <c r="G2787">
        <v>0.3</v>
      </c>
      <c r="H2787" t="s">
        <v>36</v>
      </c>
      <c r="I2787">
        <v>100</v>
      </c>
      <c r="K2787">
        <f t="shared" si="258"/>
        <v>70</v>
      </c>
      <c r="L2787" t="str">
        <f t="shared" si="259"/>
        <v>SE-70</v>
      </c>
      <c r="M2787">
        <f t="shared" si="260"/>
        <v>2466</v>
      </c>
      <c r="N2787">
        <f t="shared" si="261"/>
        <v>2.8108158173558204E-4</v>
      </c>
      <c r="O2787" t="str">
        <f t="shared" si="262"/>
        <v>SE-702466</v>
      </c>
      <c r="P2787" t="str">
        <f t="shared" si="263"/>
        <v/>
      </c>
    </row>
    <row r="2788" spans="1:16" x14ac:dyDescent="0.25">
      <c r="A2788">
        <v>34</v>
      </c>
      <c r="B2788">
        <v>37</v>
      </c>
      <c r="C2788" t="s">
        <v>607</v>
      </c>
      <c r="D2788">
        <v>0</v>
      </c>
      <c r="E2788">
        <v>4.78</v>
      </c>
      <c r="F2788" t="s">
        <v>43</v>
      </c>
      <c r="G2788">
        <v>0.06</v>
      </c>
      <c r="H2788" t="s">
        <v>36</v>
      </c>
      <c r="I2788">
        <v>100</v>
      </c>
      <c r="K2788">
        <f t="shared" si="258"/>
        <v>71</v>
      </c>
      <c r="L2788" t="str">
        <f t="shared" si="259"/>
        <v>SE-71</v>
      </c>
      <c r="M2788">
        <f t="shared" si="260"/>
        <v>286.8</v>
      </c>
      <c r="N2788">
        <f t="shared" si="261"/>
        <v>2.4168311735005064E-3</v>
      </c>
      <c r="O2788" t="str">
        <f t="shared" si="262"/>
        <v>SE-71286.8</v>
      </c>
      <c r="P2788" t="str">
        <f t="shared" si="263"/>
        <v/>
      </c>
    </row>
    <row r="2789" spans="1:16" x14ac:dyDescent="0.25">
      <c r="A2789">
        <v>34</v>
      </c>
      <c r="B2789">
        <v>38</v>
      </c>
      <c r="C2789" t="s">
        <v>614</v>
      </c>
      <c r="D2789">
        <v>0</v>
      </c>
      <c r="E2789">
        <v>8.4</v>
      </c>
      <c r="F2789" t="s">
        <v>25</v>
      </c>
      <c r="G2789">
        <v>0.08</v>
      </c>
      <c r="H2789" t="s">
        <v>26</v>
      </c>
      <c r="I2789">
        <v>100</v>
      </c>
      <c r="K2789">
        <f t="shared" si="258"/>
        <v>72</v>
      </c>
      <c r="L2789" t="str">
        <f t="shared" si="259"/>
        <v>SE-72</v>
      </c>
      <c r="M2789">
        <f t="shared" si="260"/>
        <v>725760</v>
      </c>
      <c r="N2789">
        <f t="shared" si="261"/>
        <v>9.5506390619481007E-7</v>
      </c>
      <c r="O2789" t="str">
        <f t="shared" si="262"/>
        <v>SE-72725760</v>
      </c>
      <c r="P2789" t="str">
        <f t="shared" si="263"/>
        <v/>
      </c>
    </row>
    <row r="2790" spans="1:16" x14ac:dyDescent="0.25">
      <c r="A2790">
        <v>34</v>
      </c>
      <c r="B2790">
        <v>39</v>
      </c>
      <c r="C2790" t="s">
        <v>615</v>
      </c>
      <c r="D2790">
        <v>0</v>
      </c>
      <c r="E2790">
        <v>7.18</v>
      </c>
      <c r="F2790" t="s">
        <v>109</v>
      </c>
      <c r="G2790">
        <v>0.02</v>
      </c>
      <c r="H2790" t="s">
        <v>36</v>
      </c>
      <c r="I2790">
        <v>100</v>
      </c>
      <c r="K2790">
        <f t="shared" si="258"/>
        <v>73</v>
      </c>
      <c r="L2790" t="str">
        <f t="shared" si="259"/>
        <v>SE-73</v>
      </c>
      <c r="M2790">
        <f t="shared" si="260"/>
        <v>25848</v>
      </c>
      <c r="N2790">
        <f t="shared" si="261"/>
        <v>2.6816279037447589E-5</v>
      </c>
      <c r="O2790" t="str">
        <f t="shared" si="262"/>
        <v>SE-7325848</v>
      </c>
      <c r="P2790" t="str">
        <f t="shared" si="263"/>
        <v/>
      </c>
    </row>
    <row r="2791" spans="1:16" x14ac:dyDescent="0.25">
      <c r="A2791">
        <v>34</v>
      </c>
      <c r="B2791">
        <v>39</v>
      </c>
      <c r="C2791" t="s">
        <v>615</v>
      </c>
      <c r="D2791">
        <v>2.571E-2</v>
      </c>
      <c r="E2791">
        <v>39.799999999999997</v>
      </c>
      <c r="F2791" t="s">
        <v>43</v>
      </c>
      <c r="G2791">
        <v>1.3</v>
      </c>
      <c r="H2791" t="s">
        <v>77</v>
      </c>
      <c r="I2791">
        <v>72.599999999999994</v>
      </c>
      <c r="J2791">
        <v>0.3</v>
      </c>
      <c r="K2791">
        <f t="shared" si="258"/>
        <v>73</v>
      </c>
      <c r="L2791" t="str">
        <f t="shared" si="259"/>
        <v>SE-73M</v>
      </c>
      <c r="M2791">
        <f t="shared" si="260"/>
        <v>2388</v>
      </c>
      <c r="N2791">
        <f t="shared" si="261"/>
        <v>2.9026263842543774E-4</v>
      </c>
      <c r="O2791" t="str">
        <f t="shared" si="262"/>
        <v>SE-73M2388</v>
      </c>
      <c r="P2791" t="str">
        <f t="shared" si="263"/>
        <v/>
      </c>
    </row>
    <row r="2792" spans="1:16" x14ac:dyDescent="0.25">
      <c r="A2792">
        <v>34</v>
      </c>
      <c r="B2792">
        <v>41</v>
      </c>
      <c r="C2792" t="s">
        <v>604</v>
      </c>
      <c r="D2792">
        <v>0</v>
      </c>
      <c r="E2792">
        <v>119.779</v>
      </c>
      <c r="F2792" t="s">
        <v>25</v>
      </c>
      <c r="G2792">
        <v>1.0999999999999999E-2</v>
      </c>
      <c r="H2792" t="s">
        <v>26</v>
      </c>
      <c r="I2792">
        <v>100</v>
      </c>
      <c r="K2792">
        <f t="shared" si="258"/>
        <v>75</v>
      </c>
      <c r="L2792" t="str">
        <f t="shared" si="259"/>
        <v>SE-75</v>
      </c>
      <c r="M2792">
        <f t="shared" si="260"/>
        <v>10348905.6</v>
      </c>
      <c r="N2792">
        <f t="shared" si="261"/>
        <v>6.6977824259982168E-8</v>
      </c>
      <c r="O2792" t="str">
        <f t="shared" si="262"/>
        <v>SE-7510348905.6</v>
      </c>
      <c r="P2792" t="str">
        <f t="shared" si="263"/>
        <v/>
      </c>
    </row>
    <row r="2793" spans="1:16" x14ac:dyDescent="0.25">
      <c r="A2793">
        <v>34</v>
      </c>
      <c r="B2793">
        <v>43</v>
      </c>
      <c r="C2793" t="s">
        <v>603</v>
      </c>
      <c r="D2793">
        <v>0.16192229999999999</v>
      </c>
      <c r="E2793">
        <v>17.38</v>
      </c>
      <c r="F2793" t="s">
        <v>11</v>
      </c>
      <c r="G2793">
        <v>0.04</v>
      </c>
      <c r="H2793" t="s">
        <v>77</v>
      </c>
      <c r="I2793">
        <v>100</v>
      </c>
      <c r="K2793">
        <f t="shared" si="258"/>
        <v>77</v>
      </c>
      <c r="L2793" t="str">
        <f t="shared" si="259"/>
        <v>SE-77M</v>
      </c>
      <c r="M2793">
        <f t="shared" si="260"/>
        <v>17.38</v>
      </c>
      <c r="N2793">
        <f t="shared" si="261"/>
        <v>3.9881886108167168E-2</v>
      </c>
      <c r="O2793" t="str">
        <f t="shared" si="262"/>
        <v>SE-77M17.38</v>
      </c>
      <c r="P2793" t="str">
        <f t="shared" si="263"/>
        <v/>
      </c>
    </row>
    <row r="2794" spans="1:16" x14ac:dyDescent="0.25">
      <c r="A2794">
        <v>34</v>
      </c>
      <c r="B2794">
        <v>45</v>
      </c>
      <c r="C2794" t="s">
        <v>602</v>
      </c>
      <c r="D2794">
        <v>0</v>
      </c>
      <c r="E2794" s="1">
        <v>327000</v>
      </c>
      <c r="F2794" t="s">
        <v>14</v>
      </c>
      <c r="G2794" s="1">
        <v>28600</v>
      </c>
      <c r="H2794" t="s">
        <v>12</v>
      </c>
      <c r="I2794">
        <v>100</v>
      </c>
      <c r="K2794">
        <f t="shared" si="258"/>
        <v>79</v>
      </c>
      <c r="L2794" t="str">
        <f t="shared" si="259"/>
        <v>SE-79</v>
      </c>
      <c r="M2794">
        <f t="shared" si="260"/>
        <v>10319335200000</v>
      </c>
      <c r="N2794">
        <f t="shared" si="261"/>
        <v>6.7169751454526387E-14</v>
      </c>
      <c r="O2794" t="str">
        <f t="shared" si="262"/>
        <v>SE-7910319335200000</v>
      </c>
      <c r="P2794" t="str">
        <f t="shared" si="263"/>
        <v/>
      </c>
    </row>
    <row r="2795" spans="1:16" x14ac:dyDescent="0.25">
      <c r="A2795">
        <v>34</v>
      </c>
      <c r="B2795">
        <v>45</v>
      </c>
      <c r="C2795" t="s">
        <v>602</v>
      </c>
      <c r="D2795">
        <v>9.5769999999999994E-2</v>
      </c>
      <c r="E2795">
        <v>3.92</v>
      </c>
      <c r="F2795" t="s">
        <v>43</v>
      </c>
      <c r="G2795">
        <v>0.01</v>
      </c>
      <c r="H2795" t="s">
        <v>77</v>
      </c>
      <c r="I2795">
        <v>99.944000000000003</v>
      </c>
      <c r="J2795">
        <v>1.0999999999999999E-2</v>
      </c>
      <c r="K2795">
        <f t="shared" si="258"/>
        <v>79</v>
      </c>
      <c r="L2795" t="str">
        <f t="shared" si="259"/>
        <v>SE-79M</v>
      </c>
      <c r="M2795">
        <f t="shared" si="260"/>
        <v>235.2</v>
      </c>
      <c r="N2795">
        <f t="shared" si="261"/>
        <v>2.9470543391154139E-3</v>
      </c>
      <c r="O2795" t="str">
        <f t="shared" si="262"/>
        <v>SE-79M235.2</v>
      </c>
      <c r="P2795" t="str">
        <f t="shared" si="263"/>
        <v/>
      </c>
    </row>
    <row r="2796" spans="1:16" x14ac:dyDescent="0.25">
      <c r="A2796">
        <v>34</v>
      </c>
      <c r="B2796">
        <v>47</v>
      </c>
      <c r="C2796" t="s">
        <v>599</v>
      </c>
      <c r="D2796">
        <v>0</v>
      </c>
      <c r="E2796">
        <v>18.5</v>
      </c>
      <c r="F2796" t="s">
        <v>43</v>
      </c>
      <c r="G2796">
        <v>0.1</v>
      </c>
      <c r="H2796" t="s">
        <v>12</v>
      </c>
      <c r="I2796">
        <v>100</v>
      </c>
      <c r="K2796">
        <f t="shared" si="258"/>
        <v>81</v>
      </c>
      <c r="L2796" t="str">
        <f t="shared" si="259"/>
        <v>SE-81</v>
      </c>
      <c r="M2796">
        <f t="shared" si="260"/>
        <v>1110</v>
      </c>
      <c r="N2796">
        <f t="shared" si="261"/>
        <v>6.2445691942337414E-4</v>
      </c>
      <c r="O2796" t="str">
        <f t="shared" si="262"/>
        <v>SE-811110</v>
      </c>
      <c r="P2796" t="str">
        <f t="shared" si="263"/>
        <v/>
      </c>
    </row>
    <row r="2797" spans="1:16" x14ac:dyDescent="0.25">
      <c r="A2797">
        <v>34</v>
      </c>
      <c r="B2797">
        <v>47</v>
      </c>
      <c r="C2797" t="s">
        <v>599</v>
      </c>
      <c r="D2797">
        <v>0.10299999999999999</v>
      </c>
      <c r="E2797">
        <v>57.28</v>
      </c>
      <c r="F2797" t="s">
        <v>43</v>
      </c>
      <c r="G2797">
        <v>0.02</v>
      </c>
      <c r="H2797" t="s">
        <v>77</v>
      </c>
      <c r="I2797">
        <v>99.948999999999998</v>
      </c>
      <c r="J2797">
        <v>1.4E-2</v>
      </c>
      <c r="K2797">
        <f t="shared" si="258"/>
        <v>81</v>
      </c>
      <c r="L2797" t="str">
        <f t="shared" si="259"/>
        <v>SE-81M</v>
      </c>
      <c r="M2797">
        <f t="shared" si="260"/>
        <v>3436.8</v>
      </c>
      <c r="N2797">
        <f t="shared" si="261"/>
        <v>2.0168388633611071E-4</v>
      </c>
      <c r="O2797" t="str">
        <f t="shared" si="262"/>
        <v>SE-81M3436.8</v>
      </c>
      <c r="P2797" t="str">
        <f t="shared" si="263"/>
        <v/>
      </c>
    </row>
    <row r="2798" spans="1:16" x14ac:dyDescent="0.25">
      <c r="A2798">
        <v>34</v>
      </c>
      <c r="B2798">
        <v>48</v>
      </c>
      <c r="C2798" t="s">
        <v>600</v>
      </c>
      <c r="D2798">
        <v>0</v>
      </c>
      <c r="E2798" s="1">
        <v>8.77E+19</v>
      </c>
      <c r="F2798" t="s">
        <v>14</v>
      </c>
      <c r="G2798" t="s">
        <v>601</v>
      </c>
      <c r="H2798" t="s">
        <v>272</v>
      </c>
      <c r="I2798">
        <v>100</v>
      </c>
      <c r="K2798">
        <f t="shared" si="258"/>
        <v>82</v>
      </c>
      <c r="L2798" t="str">
        <f t="shared" si="259"/>
        <v>SE-82</v>
      </c>
      <c r="M2798">
        <f t="shared" si="260"/>
        <v>2.7676015200000001E+27</v>
      </c>
      <c r="N2798">
        <f t="shared" si="261"/>
        <v>2.5045049858187143E-28</v>
      </c>
      <c r="O2798" t="str">
        <f t="shared" si="262"/>
        <v>SE-822.76760152E+27</v>
      </c>
      <c r="P2798" t="str">
        <f t="shared" si="263"/>
        <v/>
      </c>
    </row>
    <row r="2799" spans="1:16" x14ac:dyDescent="0.25">
      <c r="A2799">
        <v>34</v>
      </c>
      <c r="B2799">
        <v>49</v>
      </c>
      <c r="C2799" t="s">
        <v>605</v>
      </c>
      <c r="D2799">
        <v>0</v>
      </c>
      <c r="E2799">
        <v>22.25</v>
      </c>
      <c r="F2799" t="s">
        <v>43</v>
      </c>
      <c r="G2799">
        <v>0.05</v>
      </c>
      <c r="H2799" t="s">
        <v>12</v>
      </c>
      <c r="I2799">
        <v>100</v>
      </c>
      <c r="K2799">
        <f t="shared" si="258"/>
        <v>83</v>
      </c>
      <c r="L2799" t="str">
        <f t="shared" si="259"/>
        <v>SE-83</v>
      </c>
      <c r="M2799">
        <f t="shared" si="260"/>
        <v>1335</v>
      </c>
      <c r="N2799">
        <f t="shared" si="261"/>
        <v>5.192113712059515E-4</v>
      </c>
      <c r="O2799" t="str">
        <f t="shared" si="262"/>
        <v>SE-831335</v>
      </c>
      <c r="P2799" t="str">
        <f t="shared" si="263"/>
        <v/>
      </c>
    </row>
    <row r="2800" spans="1:16" x14ac:dyDescent="0.25">
      <c r="A2800">
        <v>34</v>
      </c>
      <c r="B2800">
        <v>49</v>
      </c>
      <c r="C2800" t="s">
        <v>605</v>
      </c>
      <c r="D2800">
        <v>0.22891999999999901</v>
      </c>
      <c r="E2800">
        <v>70.2</v>
      </c>
      <c r="F2800" t="s">
        <v>11</v>
      </c>
      <c r="G2800">
        <v>0.5</v>
      </c>
      <c r="H2800" t="s">
        <v>12</v>
      </c>
      <c r="I2800">
        <v>100</v>
      </c>
      <c r="K2800">
        <f t="shared" si="258"/>
        <v>83</v>
      </c>
      <c r="L2800" t="str">
        <f t="shared" si="259"/>
        <v>SE-83</v>
      </c>
      <c r="M2800">
        <f t="shared" si="260"/>
        <v>70.2</v>
      </c>
      <c r="N2800">
        <f t="shared" si="261"/>
        <v>9.8738914609678811E-3</v>
      </c>
      <c r="O2800" t="str">
        <f t="shared" si="262"/>
        <v>SE-8370.2</v>
      </c>
      <c r="P2800" t="str">
        <f t="shared" si="263"/>
        <v/>
      </c>
    </row>
    <row r="2801" spans="1:16" x14ac:dyDescent="0.25">
      <c r="A2801">
        <v>34</v>
      </c>
      <c r="B2801">
        <v>50</v>
      </c>
      <c r="C2801" t="s">
        <v>591</v>
      </c>
      <c r="D2801">
        <v>0</v>
      </c>
      <c r="E2801">
        <v>3.3</v>
      </c>
      <c r="F2801" t="s">
        <v>43</v>
      </c>
      <c r="G2801">
        <v>0.1</v>
      </c>
      <c r="H2801" t="s">
        <v>12</v>
      </c>
      <c r="I2801">
        <v>100</v>
      </c>
      <c r="K2801">
        <f t="shared" si="258"/>
        <v>84</v>
      </c>
      <c r="L2801" t="str">
        <f t="shared" si="259"/>
        <v>SE-84</v>
      </c>
      <c r="M2801">
        <f t="shared" si="260"/>
        <v>198</v>
      </c>
      <c r="N2801">
        <f t="shared" si="261"/>
        <v>3.5007433361613398E-3</v>
      </c>
      <c r="O2801" t="str">
        <f t="shared" si="262"/>
        <v>SE-84198</v>
      </c>
      <c r="P2801" t="str">
        <f t="shared" si="263"/>
        <v/>
      </c>
    </row>
    <row r="2802" spans="1:16" x14ac:dyDescent="0.25">
      <c r="A2802">
        <v>34</v>
      </c>
      <c r="B2802">
        <v>51</v>
      </c>
      <c r="C2802" t="s">
        <v>592</v>
      </c>
      <c r="D2802">
        <v>0</v>
      </c>
      <c r="E2802">
        <v>32.9</v>
      </c>
      <c r="F2802" t="s">
        <v>11</v>
      </c>
      <c r="G2802">
        <v>0.3</v>
      </c>
      <c r="H2802" t="s">
        <v>12</v>
      </c>
      <c r="I2802">
        <v>100</v>
      </c>
      <c r="K2802">
        <f t="shared" si="258"/>
        <v>85</v>
      </c>
      <c r="L2802" t="str">
        <f t="shared" si="259"/>
        <v>SE-85</v>
      </c>
      <c r="M2802">
        <f t="shared" si="260"/>
        <v>32.9</v>
      </c>
      <c r="N2802">
        <f t="shared" si="261"/>
        <v>2.106830336048466E-2</v>
      </c>
      <c r="O2802" t="str">
        <f t="shared" si="262"/>
        <v>SE-8532.9</v>
      </c>
      <c r="P2802" t="str">
        <f t="shared" si="263"/>
        <v/>
      </c>
    </row>
    <row r="2803" spans="1:16" x14ac:dyDescent="0.25">
      <c r="A2803">
        <v>34</v>
      </c>
      <c r="B2803">
        <v>52</v>
      </c>
      <c r="C2803" t="s">
        <v>597</v>
      </c>
      <c r="D2803">
        <v>0</v>
      </c>
      <c r="E2803">
        <v>14.3</v>
      </c>
      <c r="F2803" t="s">
        <v>11</v>
      </c>
      <c r="G2803">
        <v>0.3</v>
      </c>
      <c r="H2803" t="s">
        <v>12</v>
      </c>
      <c r="I2803">
        <v>100</v>
      </c>
      <c r="K2803">
        <f t="shared" si="258"/>
        <v>86</v>
      </c>
      <c r="L2803" t="str">
        <f t="shared" si="259"/>
        <v>SE-86</v>
      </c>
      <c r="M2803">
        <f t="shared" si="260"/>
        <v>14.3</v>
      </c>
      <c r="N2803">
        <f t="shared" si="261"/>
        <v>4.8471830808387781E-2</v>
      </c>
      <c r="O2803" t="str">
        <f t="shared" si="262"/>
        <v>SE-8614.3</v>
      </c>
      <c r="P2803" t="str">
        <f t="shared" si="263"/>
        <v/>
      </c>
    </row>
    <row r="2804" spans="1:16" x14ac:dyDescent="0.25">
      <c r="A2804">
        <v>34</v>
      </c>
      <c r="B2804">
        <v>53</v>
      </c>
      <c r="C2804" t="s">
        <v>598</v>
      </c>
      <c r="D2804">
        <v>0</v>
      </c>
      <c r="E2804">
        <v>5.51</v>
      </c>
      <c r="F2804" t="s">
        <v>11</v>
      </c>
      <c r="G2804">
        <v>0.12</v>
      </c>
      <c r="H2804" t="s">
        <v>12</v>
      </c>
      <c r="I2804">
        <v>100</v>
      </c>
      <c r="K2804">
        <f t="shared" si="258"/>
        <v>87</v>
      </c>
      <c r="L2804" t="str">
        <f t="shared" si="259"/>
        <v>SE-87</v>
      </c>
      <c r="M2804">
        <f t="shared" si="260"/>
        <v>5.51</v>
      </c>
      <c r="N2804">
        <f t="shared" si="261"/>
        <v>0.12579803639926412</v>
      </c>
      <c r="O2804" t="str">
        <f t="shared" si="262"/>
        <v>SE-875.51</v>
      </c>
      <c r="P2804" t="str">
        <f t="shared" si="263"/>
        <v/>
      </c>
    </row>
    <row r="2805" spans="1:16" x14ac:dyDescent="0.25">
      <c r="A2805">
        <v>34</v>
      </c>
      <c r="B2805">
        <v>54</v>
      </c>
      <c r="C2805" t="s">
        <v>595</v>
      </c>
      <c r="D2805">
        <v>0</v>
      </c>
      <c r="E2805">
        <v>1.51</v>
      </c>
      <c r="F2805" t="s">
        <v>11</v>
      </c>
      <c r="G2805">
        <v>0.03</v>
      </c>
      <c r="H2805" t="s">
        <v>12</v>
      </c>
      <c r="I2805">
        <v>100</v>
      </c>
      <c r="K2805">
        <f t="shared" si="258"/>
        <v>88</v>
      </c>
      <c r="L2805" t="str">
        <f t="shared" si="259"/>
        <v>SE-88</v>
      </c>
      <c r="M2805">
        <f t="shared" si="260"/>
        <v>1.51</v>
      </c>
      <c r="N2805">
        <f t="shared" si="261"/>
        <v>0.45903786792049356</v>
      </c>
      <c r="O2805" t="str">
        <f t="shared" si="262"/>
        <v>SE-881.51</v>
      </c>
      <c r="P2805" t="str">
        <f t="shared" si="263"/>
        <v/>
      </c>
    </row>
    <row r="2806" spans="1:16" x14ac:dyDescent="0.25">
      <c r="A2806">
        <v>34</v>
      </c>
      <c r="B2806">
        <v>55</v>
      </c>
      <c r="C2806" t="s">
        <v>596</v>
      </c>
      <c r="D2806">
        <v>0</v>
      </c>
      <c r="E2806">
        <v>0.41</v>
      </c>
      <c r="F2806" t="s">
        <v>11</v>
      </c>
      <c r="G2806">
        <v>0.03</v>
      </c>
      <c r="H2806" t="s">
        <v>12</v>
      </c>
      <c r="I2806">
        <v>100</v>
      </c>
      <c r="K2806">
        <f t="shared" si="258"/>
        <v>89</v>
      </c>
      <c r="L2806" t="str">
        <f t="shared" si="259"/>
        <v>SE-89</v>
      </c>
      <c r="M2806">
        <f t="shared" si="260"/>
        <v>0.41</v>
      </c>
      <c r="N2806">
        <f t="shared" si="261"/>
        <v>1.6906028794145007</v>
      </c>
      <c r="O2806" t="str">
        <f t="shared" si="262"/>
        <v>SE-890.41</v>
      </c>
      <c r="P2806" t="str">
        <f t="shared" si="263"/>
        <v/>
      </c>
    </row>
    <row r="2807" spans="1:16" x14ac:dyDescent="0.25">
      <c r="A2807">
        <v>34</v>
      </c>
      <c r="B2807">
        <v>56</v>
      </c>
      <c r="C2807" t="s">
        <v>593</v>
      </c>
      <c r="D2807">
        <v>0</v>
      </c>
      <c r="E2807">
        <v>195</v>
      </c>
      <c r="F2807" t="s">
        <v>17</v>
      </c>
      <c r="G2807">
        <f>95-65</f>
        <v>30</v>
      </c>
      <c r="H2807" t="s">
        <v>12</v>
      </c>
      <c r="I2807">
        <v>100</v>
      </c>
      <c r="K2807">
        <f t="shared" si="258"/>
        <v>90</v>
      </c>
      <c r="L2807" t="str">
        <f t="shared" si="259"/>
        <v>SE-90</v>
      </c>
      <c r="M2807">
        <f t="shared" si="260"/>
        <v>0.19500000000000001</v>
      </c>
      <c r="N2807">
        <f t="shared" si="261"/>
        <v>3.5546009259484372</v>
      </c>
      <c r="O2807" t="str">
        <f t="shared" si="262"/>
        <v>SE-900.195</v>
      </c>
      <c r="P2807" t="str">
        <f t="shared" si="263"/>
        <v/>
      </c>
    </row>
    <row r="2808" spans="1:16" x14ac:dyDescent="0.25">
      <c r="A2808">
        <v>34</v>
      </c>
      <c r="B2808">
        <v>57</v>
      </c>
      <c r="C2808" t="s">
        <v>594</v>
      </c>
      <c r="D2808">
        <v>0</v>
      </c>
      <c r="E2808">
        <v>270</v>
      </c>
      <c r="F2808" t="s">
        <v>17</v>
      </c>
      <c r="G2808">
        <v>50</v>
      </c>
      <c r="H2808" t="s">
        <v>12</v>
      </c>
      <c r="I2808">
        <v>100</v>
      </c>
      <c r="K2808">
        <f t="shared" si="258"/>
        <v>91</v>
      </c>
      <c r="L2808" t="str">
        <f t="shared" si="259"/>
        <v>SE-91</v>
      </c>
      <c r="M2808">
        <f t="shared" si="260"/>
        <v>0.27</v>
      </c>
      <c r="N2808">
        <f t="shared" si="261"/>
        <v>2.5672117798516489</v>
      </c>
      <c r="O2808" t="str">
        <f t="shared" si="262"/>
        <v>SE-910.27</v>
      </c>
      <c r="P2808" t="str">
        <f t="shared" si="263"/>
        <v/>
      </c>
    </row>
    <row r="2809" spans="1:16" x14ac:dyDescent="0.25">
      <c r="A2809">
        <v>106</v>
      </c>
      <c r="B2809">
        <v>152</v>
      </c>
      <c r="C2809" t="s">
        <v>2832</v>
      </c>
      <c r="D2809">
        <v>0</v>
      </c>
      <c r="E2809">
        <v>2.7</v>
      </c>
      <c r="F2809" t="s">
        <v>17</v>
      </c>
      <c r="G2809">
        <f>0.5-0.4</f>
        <v>9.9999999999999978E-2</v>
      </c>
      <c r="H2809" t="s">
        <v>2525</v>
      </c>
      <c r="I2809">
        <v>100</v>
      </c>
      <c r="K2809">
        <f t="shared" si="258"/>
        <v>258</v>
      </c>
      <c r="L2809" t="str">
        <f t="shared" si="259"/>
        <v>SG-258</v>
      </c>
      <c r="M2809">
        <f t="shared" si="260"/>
        <v>2.7000000000000001E-3</v>
      </c>
      <c r="N2809">
        <f t="shared" si="261"/>
        <v>256.7211779851649</v>
      </c>
      <c r="O2809" t="str">
        <f t="shared" si="262"/>
        <v>SG-2580.0027</v>
      </c>
      <c r="P2809" t="str">
        <f t="shared" si="263"/>
        <v/>
      </c>
    </row>
    <row r="2810" spans="1:16" x14ac:dyDescent="0.25">
      <c r="A2810">
        <v>106</v>
      </c>
      <c r="B2810">
        <v>153</v>
      </c>
      <c r="C2810" t="s">
        <v>2831</v>
      </c>
      <c r="D2810">
        <v>0</v>
      </c>
      <c r="E2810">
        <v>0.4</v>
      </c>
      <c r="F2810" t="s">
        <v>11</v>
      </c>
      <c r="G2810">
        <v>0.06</v>
      </c>
      <c r="H2810" t="s">
        <v>27</v>
      </c>
      <c r="I2810">
        <v>97</v>
      </c>
      <c r="J2810">
        <v>1</v>
      </c>
      <c r="K2810">
        <f t="shared" si="258"/>
        <v>259</v>
      </c>
      <c r="L2810" t="str">
        <f t="shared" si="259"/>
        <v>SG-259</v>
      </c>
      <c r="M2810">
        <f t="shared" si="260"/>
        <v>0.4</v>
      </c>
      <c r="N2810">
        <f t="shared" si="261"/>
        <v>1.732867951399863</v>
      </c>
      <c r="O2810" t="str">
        <f t="shared" si="262"/>
        <v>SG-2590.4</v>
      </c>
      <c r="P2810" t="str">
        <f t="shared" si="263"/>
        <v/>
      </c>
    </row>
    <row r="2811" spans="1:16" x14ac:dyDescent="0.25">
      <c r="A2811">
        <v>106</v>
      </c>
      <c r="B2811">
        <v>153</v>
      </c>
      <c r="C2811" t="s">
        <v>2831</v>
      </c>
      <c r="D2811">
        <v>0.09</v>
      </c>
      <c r="E2811">
        <v>0.23</v>
      </c>
      <c r="F2811" t="s">
        <v>11</v>
      </c>
      <c r="G2811">
        <v>0.03</v>
      </c>
      <c r="H2811" t="s">
        <v>27</v>
      </c>
      <c r="I2811">
        <v>97</v>
      </c>
      <c r="J2811">
        <v>1</v>
      </c>
      <c r="K2811">
        <f t="shared" si="258"/>
        <v>259</v>
      </c>
      <c r="L2811" t="str">
        <f t="shared" si="259"/>
        <v>SG-259</v>
      </c>
      <c r="M2811">
        <f t="shared" si="260"/>
        <v>0.23</v>
      </c>
      <c r="N2811">
        <f t="shared" si="261"/>
        <v>3.0136833937388925</v>
      </c>
      <c r="O2811" t="str">
        <f t="shared" si="262"/>
        <v>SG-2590.23</v>
      </c>
      <c r="P2811" t="str">
        <f t="shared" si="263"/>
        <v/>
      </c>
    </row>
    <row r="2812" spans="1:16" x14ac:dyDescent="0.25">
      <c r="A2812">
        <v>106</v>
      </c>
      <c r="B2812">
        <v>154</v>
      </c>
      <c r="C2812" t="s">
        <v>2830</v>
      </c>
      <c r="D2812">
        <v>0</v>
      </c>
      <c r="E2812">
        <v>4.83</v>
      </c>
      <c r="F2812" t="s">
        <v>17</v>
      </c>
      <c r="G2812">
        <v>0.37</v>
      </c>
      <c r="H2812" t="s">
        <v>27</v>
      </c>
      <c r="I2812">
        <v>71</v>
      </c>
      <c r="J2812">
        <v>3</v>
      </c>
      <c r="K2812">
        <f t="shared" si="258"/>
        <v>260</v>
      </c>
      <c r="L2812" t="str">
        <f t="shared" si="259"/>
        <v>SG-260</v>
      </c>
      <c r="M2812">
        <f t="shared" si="260"/>
        <v>4.8300000000000001E-3</v>
      </c>
      <c r="N2812">
        <f t="shared" si="261"/>
        <v>143.50873303518534</v>
      </c>
      <c r="O2812" t="str">
        <f t="shared" si="262"/>
        <v>SG-2600.00483</v>
      </c>
      <c r="P2812" t="str">
        <f t="shared" si="263"/>
        <v/>
      </c>
    </row>
    <row r="2813" spans="1:16" x14ac:dyDescent="0.25">
      <c r="A2813">
        <v>106</v>
      </c>
      <c r="B2813">
        <v>155</v>
      </c>
      <c r="C2813" t="s">
        <v>2829</v>
      </c>
      <c r="D2813">
        <v>0</v>
      </c>
      <c r="E2813">
        <v>183</v>
      </c>
      <c r="F2813" t="s">
        <v>17</v>
      </c>
      <c r="G2813">
        <v>5</v>
      </c>
      <c r="H2813" t="s">
        <v>27</v>
      </c>
      <c r="I2813">
        <v>98.1</v>
      </c>
      <c r="J2813">
        <v>0.4</v>
      </c>
      <c r="K2813">
        <f t="shared" si="258"/>
        <v>261</v>
      </c>
      <c r="L2813" t="str">
        <f t="shared" si="259"/>
        <v>SG-261</v>
      </c>
      <c r="M2813">
        <f t="shared" si="260"/>
        <v>0.183</v>
      </c>
      <c r="N2813">
        <f t="shared" si="261"/>
        <v>3.7876895112565316</v>
      </c>
      <c r="O2813" t="str">
        <f t="shared" si="262"/>
        <v>SG-2610.183</v>
      </c>
      <c r="P2813" t="str">
        <f t="shared" si="263"/>
        <v/>
      </c>
    </row>
    <row r="2814" spans="1:16" x14ac:dyDescent="0.25">
      <c r="A2814">
        <v>106</v>
      </c>
      <c r="B2814">
        <v>156</v>
      </c>
      <c r="C2814" t="s">
        <v>2828</v>
      </c>
      <c r="D2814">
        <v>0</v>
      </c>
      <c r="E2814">
        <v>11.4</v>
      </c>
      <c r="F2814" t="s">
        <v>17</v>
      </c>
      <c r="G2814">
        <v>2.4</v>
      </c>
      <c r="H2814" t="s">
        <v>2525</v>
      </c>
      <c r="I2814">
        <v>94</v>
      </c>
      <c r="J2814">
        <v>6</v>
      </c>
      <c r="K2814">
        <f t="shared" si="258"/>
        <v>262</v>
      </c>
      <c r="L2814" t="str">
        <f t="shared" si="259"/>
        <v>SG-262</v>
      </c>
      <c r="M2814">
        <f t="shared" si="260"/>
        <v>1.14E-2</v>
      </c>
      <c r="N2814">
        <f t="shared" si="261"/>
        <v>60.80238425964432</v>
      </c>
      <c r="O2814" t="str">
        <f t="shared" si="262"/>
        <v>SG-2620.0114</v>
      </c>
      <c r="P2814" t="str">
        <f t="shared" si="263"/>
        <v/>
      </c>
    </row>
    <row r="2815" spans="1:16" x14ac:dyDescent="0.25">
      <c r="A2815">
        <v>106</v>
      </c>
      <c r="B2815">
        <v>157</v>
      </c>
      <c r="C2815" t="s">
        <v>2827</v>
      </c>
      <c r="D2815">
        <v>0</v>
      </c>
      <c r="E2815">
        <v>0.9</v>
      </c>
      <c r="F2815" t="s">
        <v>11</v>
      </c>
      <c r="G2815">
        <f>0.17-0.16</f>
        <v>1.0000000000000009E-2</v>
      </c>
      <c r="H2815" t="s">
        <v>27</v>
      </c>
      <c r="I2815">
        <v>87</v>
      </c>
      <c r="J2815">
        <v>8</v>
      </c>
      <c r="K2815">
        <f t="shared" si="258"/>
        <v>263</v>
      </c>
      <c r="L2815" t="str">
        <f t="shared" si="259"/>
        <v>SG-263</v>
      </c>
      <c r="M2815">
        <f t="shared" si="260"/>
        <v>0.9</v>
      </c>
      <c r="N2815">
        <f t="shared" si="261"/>
        <v>0.77016353395549475</v>
      </c>
      <c r="O2815" t="str">
        <f t="shared" si="262"/>
        <v>SG-2630.9</v>
      </c>
      <c r="P2815" t="str">
        <f t="shared" si="263"/>
        <v/>
      </c>
    </row>
    <row r="2816" spans="1:16" x14ac:dyDescent="0.25">
      <c r="A2816">
        <v>106</v>
      </c>
      <c r="B2816">
        <v>157</v>
      </c>
      <c r="C2816" t="s">
        <v>2827</v>
      </c>
      <c r="D2816">
        <v>0.05</v>
      </c>
      <c r="E2816">
        <v>427</v>
      </c>
      <c r="F2816" t="s">
        <v>17</v>
      </c>
      <c r="G2816">
        <v>106</v>
      </c>
      <c r="H2816" t="s">
        <v>77</v>
      </c>
      <c r="K2816">
        <f t="shared" si="258"/>
        <v>263</v>
      </c>
      <c r="L2816" t="str">
        <f t="shared" si="259"/>
        <v>SG-263M</v>
      </c>
      <c r="M2816">
        <f t="shared" si="260"/>
        <v>0.42699999999999999</v>
      </c>
      <c r="N2816">
        <f t="shared" si="261"/>
        <v>1.6232955048242279</v>
      </c>
      <c r="O2816" t="str">
        <f t="shared" si="262"/>
        <v>SG-263M0.427</v>
      </c>
      <c r="P2816" t="str">
        <f t="shared" si="263"/>
        <v/>
      </c>
    </row>
    <row r="2817" spans="1:16" x14ac:dyDescent="0.25">
      <c r="A2817">
        <v>106</v>
      </c>
      <c r="B2817">
        <v>158</v>
      </c>
      <c r="C2817" t="s">
        <v>2826</v>
      </c>
      <c r="D2817">
        <v>0</v>
      </c>
      <c r="E2817">
        <v>60</v>
      </c>
      <c r="F2817" t="s">
        <v>17</v>
      </c>
      <c r="G2817">
        <f>26-20</f>
        <v>6</v>
      </c>
      <c r="H2817" t="s">
        <v>2525</v>
      </c>
      <c r="I2817">
        <v>80</v>
      </c>
      <c r="K2817">
        <f t="shared" si="258"/>
        <v>264</v>
      </c>
      <c r="L2817" t="str">
        <f t="shared" si="259"/>
        <v>SG-264</v>
      </c>
      <c r="M2817">
        <f t="shared" si="260"/>
        <v>0.06</v>
      </c>
      <c r="N2817">
        <f t="shared" si="261"/>
        <v>11.552453009332423</v>
      </c>
      <c r="O2817" t="str">
        <f t="shared" si="262"/>
        <v>SG-2640.06</v>
      </c>
      <c r="P2817" t="str">
        <f t="shared" si="263"/>
        <v/>
      </c>
    </row>
    <row r="2818" spans="1:16" x14ac:dyDescent="0.25">
      <c r="A2818">
        <v>106</v>
      </c>
      <c r="B2818">
        <v>159</v>
      </c>
      <c r="C2818" t="s">
        <v>2833</v>
      </c>
      <c r="D2818" t="s">
        <v>70</v>
      </c>
      <c r="E2818">
        <v>16</v>
      </c>
      <c r="F2818" t="s">
        <v>11</v>
      </c>
      <c r="G2818">
        <f>2.4-2.1</f>
        <v>0.29999999999999982</v>
      </c>
      <c r="H2818" t="s">
        <v>27</v>
      </c>
      <c r="I2818">
        <v>50</v>
      </c>
      <c r="K2818">
        <f t="shared" ref="K2818:K2881" si="264">A2818+B2818</f>
        <v>265</v>
      </c>
      <c r="L2818" t="str">
        <f t="shared" ref="L2818:L2881" si="265">UPPER(SUBSTITUTE(C2818,K2818,""))&amp;"-"&amp;K2818&amp;IF(H2818="IT","M","")</f>
        <v>SG-265</v>
      </c>
      <c r="M2818">
        <f t="shared" ref="M2818:M2881" si="266">E2818*VLOOKUP(F2818,_TimeConvert,2,FALSE)</f>
        <v>16</v>
      </c>
      <c r="N2818">
        <f t="shared" ref="N2818:N2881" si="267">LN(2)/M2818</f>
        <v>4.332169878499658E-2</v>
      </c>
      <c r="O2818" t="str">
        <f t="shared" ref="O2818:O2881" si="268">L2818&amp;M2818</f>
        <v>SG-26516</v>
      </c>
      <c r="P2818" t="str">
        <f t="shared" ref="P2818:P2881" si="269">IF(AND(RIGHT(L2819,1)="M",M2818=M2819),"Delete","")</f>
        <v/>
      </c>
    </row>
    <row r="2819" spans="1:16" x14ac:dyDescent="0.25">
      <c r="A2819">
        <v>106</v>
      </c>
      <c r="B2819">
        <v>159</v>
      </c>
      <c r="C2819" t="s">
        <v>2833</v>
      </c>
      <c r="D2819" t="s">
        <v>70</v>
      </c>
      <c r="E2819">
        <v>8.8000000000000007</v>
      </c>
      <c r="F2819" t="s">
        <v>11</v>
      </c>
      <c r="G2819">
        <f>1.8-1.3</f>
        <v>0.5</v>
      </c>
      <c r="H2819" t="s">
        <v>27</v>
      </c>
      <c r="I2819">
        <v>49</v>
      </c>
      <c r="K2819">
        <f t="shared" si="264"/>
        <v>265</v>
      </c>
      <c r="L2819" t="str">
        <f t="shared" si="265"/>
        <v>SG-265</v>
      </c>
      <c r="M2819">
        <f t="shared" si="266"/>
        <v>8.8000000000000007</v>
      </c>
      <c r="N2819">
        <f t="shared" si="267"/>
        <v>7.8766725063630139E-2</v>
      </c>
      <c r="O2819" t="str">
        <f t="shared" si="268"/>
        <v>SG-2658.8</v>
      </c>
      <c r="P2819" t="str">
        <f t="shared" si="269"/>
        <v/>
      </c>
    </row>
    <row r="2820" spans="1:16" x14ac:dyDescent="0.25">
      <c r="A2820">
        <v>106</v>
      </c>
      <c r="B2820">
        <v>160</v>
      </c>
      <c r="C2820" t="s">
        <v>2835</v>
      </c>
      <c r="D2820">
        <v>0</v>
      </c>
      <c r="E2820">
        <v>0.34</v>
      </c>
      <c r="F2820" t="s">
        <v>11</v>
      </c>
      <c r="G2820">
        <f>0.12-0.09</f>
        <v>0.03</v>
      </c>
      <c r="H2820" t="s">
        <v>2525</v>
      </c>
      <c r="I2820">
        <v>100</v>
      </c>
      <c r="K2820">
        <f t="shared" si="264"/>
        <v>266</v>
      </c>
      <c r="L2820" t="str">
        <f t="shared" si="265"/>
        <v>SG-266</v>
      </c>
      <c r="M2820">
        <f t="shared" si="266"/>
        <v>0.34</v>
      </c>
      <c r="N2820">
        <f t="shared" si="267"/>
        <v>2.038668178117486</v>
      </c>
      <c r="O2820" t="str">
        <f t="shared" si="268"/>
        <v>SG-2660.34</v>
      </c>
      <c r="P2820" t="str">
        <f t="shared" si="269"/>
        <v/>
      </c>
    </row>
    <row r="2821" spans="1:16" x14ac:dyDescent="0.25">
      <c r="A2821">
        <v>106</v>
      </c>
      <c r="B2821">
        <v>161</v>
      </c>
      <c r="C2821" t="s">
        <v>2834</v>
      </c>
      <c r="D2821">
        <v>0</v>
      </c>
      <c r="E2821">
        <v>1.4</v>
      </c>
      <c r="F2821" t="s">
        <v>43</v>
      </c>
      <c r="G2821">
        <f>0.916666666666666-0.4</f>
        <v>0.51666666666666594</v>
      </c>
      <c r="H2821" t="s">
        <v>2525</v>
      </c>
      <c r="I2821">
        <v>83</v>
      </c>
      <c r="K2821">
        <f t="shared" si="264"/>
        <v>267</v>
      </c>
      <c r="L2821" t="str">
        <f t="shared" si="265"/>
        <v>SG-267</v>
      </c>
      <c r="M2821">
        <f t="shared" si="266"/>
        <v>84</v>
      </c>
      <c r="N2821">
        <f t="shared" si="267"/>
        <v>8.2517521495231588E-3</v>
      </c>
      <c r="O2821" t="str">
        <f t="shared" si="268"/>
        <v>SG-26784</v>
      </c>
      <c r="P2821" t="str">
        <f t="shared" si="269"/>
        <v/>
      </c>
    </row>
    <row r="2822" spans="1:16" x14ac:dyDescent="0.25">
      <c r="A2822">
        <v>106</v>
      </c>
      <c r="B2822">
        <v>163</v>
      </c>
      <c r="C2822" t="s">
        <v>2837</v>
      </c>
      <c r="D2822">
        <v>0</v>
      </c>
      <c r="E2822">
        <v>2.13</v>
      </c>
      <c r="F2822" t="s">
        <v>43</v>
      </c>
      <c r="G2822">
        <f>10.22-0.97</f>
        <v>9.25</v>
      </c>
      <c r="H2822" t="s">
        <v>27</v>
      </c>
      <c r="I2822">
        <v>100</v>
      </c>
      <c r="K2822">
        <f t="shared" si="264"/>
        <v>269</v>
      </c>
      <c r="L2822" t="str">
        <f t="shared" si="265"/>
        <v>SG-269</v>
      </c>
      <c r="M2822">
        <f t="shared" si="266"/>
        <v>127.8</v>
      </c>
      <c r="N2822">
        <f t="shared" si="267"/>
        <v>5.4236868588415123E-3</v>
      </c>
      <c r="O2822" t="str">
        <f t="shared" si="268"/>
        <v>SG-269127.8</v>
      </c>
      <c r="P2822" t="str">
        <f t="shared" si="269"/>
        <v/>
      </c>
    </row>
    <row r="2823" spans="1:16" x14ac:dyDescent="0.25">
      <c r="A2823">
        <v>106</v>
      </c>
      <c r="B2823">
        <v>165</v>
      </c>
      <c r="C2823" t="s">
        <v>2836</v>
      </c>
      <c r="D2823">
        <v>0</v>
      </c>
      <c r="E2823">
        <v>1.6</v>
      </c>
      <c r="F2823" t="s">
        <v>43</v>
      </c>
      <c r="G2823">
        <f>1.46666666666666-0.516666666666666</f>
        <v>0.94999999999999385</v>
      </c>
      <c r="H2823" t="s">
        <v>27</v>
      </c>
      <c r="I2823">
        <v>50</v>
      </c>
      <c r="K2823">
        <f t="shared" si="264"/>
        <v>271</v>
      </c>
      <c r="L2823" t="str">
        <f t="shared" si="265"/>
        <v>SG-271</v>
      </c>
      <c r="M2823">
        <f t="shared" si="266"/>
        <v>96</v>
      </c>
      <c r="N2823">
        <f t="shared" si="267"/>
        <v>7.2202831308327631E-3</v>
      </c>
      <c r="O2823" t="str">
        <f t="shared" si="268"/>
        <v>SG-27196</v>
      </c>
      <c r="P2823" t="str">
        <f t="shared" si="269"/>
        <v/>
      </c>
    </row>
    <row r="2824" spans="1:16" x14ac:dyDescent="0.25">
      <c r="A2824">
        <v>14</v>
      </c>
      <c r="B2824">
        <v>8</v>
      </c>
      <c r="C2824" t="s">
        <v>170</v>
      </c>
      <c r="D2824">
        <v>0</v>
      </c>
      <c r="E2824">
        <v>28.4</v>
      </c>
      <c r="F2824" t="s">
        <v>17</v>
      </c>
      <c r="G2824">
        <v>1.1000000000000001</v>
      </c>
      <c r="H2824" t="s">
        <v>36</v>
      </c>
      <c r="I2824">
        <v>100</v>
      </c>
      <c r="K2824">
        <f t="shared" si="264"/>
        <v>22</v>
      </c>
      <c r="L2824" t="str">
        <f t="shared" si="265"/>
        <v>SI-22</v>
      </c>
      <c r="M2824">
        <f t="shared" si="266"/>
        <v>2.8399999999999998E-2</v>
      </c>
      <c r="N2824">
        <f t="shared" si="267"/>
        <v>24.406590864786807</v>
      </c>
      <c r="O2824" t="str">
        <f t="shared" si="268"/>
        <v>SI-220.0284</v>
      </c>
      <c r="P2824" t="str">
        <f t="shared" si="269"/>
        <v/>
      </c>
    </row>
    <row r="2825" spans="1:16" x14ac:dyDescent="0.25">
      <c r="A2825">
        <v>14</v>
      </c>
      <c r="B2825">
        <v>9</v>
      </c>
      <c r="C2825" t="s">
        <v>169</v>
      </c>
      <c r="D2825">
        <v>0</v>
      </c>
      <c r="E2825">
        <v>47</v>
      </c>
      <c r="F2825" t="s">
        <v>17</v>
      </c>
      <c r="G2825">
        <v>1</v>
      </c>
      <c r="H2825" t="s">
        <v>36</v>
      </c>
      <c r="I2825">
        <v>100</v>
      </c>
      <c r="K2825">
        <f t="shared" si="264"/>
        <v>23</v>
      </c>
      <c r="L2825" t="str">
        <f t="shared" si="265"/>
        <v>SI-23</v>
      </c>
      <c r="M2825">
        <f t="shared" si="266"/>
        <v>4.7E-2</v>
      </c>
      <c r="N2825">
        <f t="shared" si="267"/>
        <v>14.747812352339261</v>
      </c>
      <c r="O2825" t="str">
        <f t="shared" si="268"/>
        <v>SI-230.047</v>
      </c>
      <c r="P2825" t="str">
        <f t="shared" si="269"/>
        <v/>
      </c>
    </row>
    <row r="2826" spans="1:16" x14ac:dyDescent="0.25">
      <c r="A2826">
        <v>14</v>
      </c>
      <c r="B2826">
        <v>10</v>
      </c>
      <c r="C2826" t="s">
        <v>154</v>
      </c>
      <c r="D2826">
        <v>0</v>
      </c>
      <c r="E2826">
        <v>141.4</v>
      </c>
      <c r="F2826" t="s">
        <v>17</v>
      </c>
      <c r="G2826">
        <v>1.2</v>
      </c>
      <c r="H2826" t="s">
        <v>36</v>
      </c>
      <c r="I2826">
        <v>100</v>
      </c>
      <c r="K2826">
        <f t="shared" si="264"/>
        <v>24</v>
      </c>
      <c r="L2826" t="str">
        <f t="shared" si="265"/>
        <v>SI-24</v>
      </c>
      <c r="M2826">
        <f t="shared" si="266"/>
        <v>0.1414</v>
      </c>
      <c r="N2826">
        <f t="shared" si="267"/>
        <v>4.9020309799147475</v>
      </c>
      <c r="O2826" t="str">
        <f t="shared" si="268"/>
        <v>SI-240.1414</v>
      </c>
      <c r="P2826" t="str">
        <f t="shared" si="269"/>
        <v/>
      </c>
    </row>
    <row r="2827" spans="1:16" x14ac:dyDescent="0.25">
      <c r="A2827">
        <v>14</v>
      </c>
      <c r="B2827">
        <v>11</v>
      </c>
      <c r="C2827" t="s">
        <v>155</v>
      </c>
      <c r="D2827">
        <v>0</v>
      </c>
      <c r="E2827">
        <v>219.2</v>
      </c>
      <c r="F2827" t="s">
        <v>17</v>
      </c>
      <c r="G2827">
        <f>1.3-1.1</f>
        <v>0.19999999999999996</v>
      </c>
      <c r="H2827" t="s">
        <v>36</v>
      </c>
      <c r="I2827">
        <v>100</v>
      </c>
      <c r="K2827">
        <f t="shared" si="264"/>
        <v>25</v>
      </c>
      <c r="L2827" t="str">
        <f t="shared" si="265"/>
        <v>SI-25</v>
      </c>
      <c r="M2827">
        <f t="shared" si="266"/>
        <v>0.21920000000000001</v>
      </c>
      <c r="N2827">
        <f t="shared" si="267"/>
        <v>3.1621677945252977</v>
      </c>
      <c r="O2827" t="str">
        <f t="shared" si="268"/>
        <v>SI-250.2192</v>
      </c>
      <c r="P2827" t="str">
        <f t="shared" si="269"/>
        <v/>
      </c>
    </row>
    <row r="2828" spans="1:16" x14ac:dyDescent="0.25">
      <c r="A2828">
        <v>14</v>
      </c>
      <c r="B2828">
        <v>12</v>
      </c>
      <c r="C2828" t="s">
        <v>152</v>
      </c>
      <c r="D2828">
        <v>0</v>
      </c>
      <c r="E2828">
        <v>2.2452000000000001</v>
      </c>
      <c r="F2828" t="s">
        <v>11</v>
      </c>
      <c r="G2828">
        <v>8.9999999999999998E-4</v>
      </c>
      <c r="H2828" t="s">
        <v>36</v>
      </c>
      <c r="I2828">
        <v>100</v>
      </c>
      <c r="K2828">
        <f t="shared" si="264"/>
        <v>26</v>
      </c>
      <c r="L2828" t="str">
        <f t="shared" si="265"/>
        <v>SI-26</v>
      </c>
      <c r="M2828">
        <f t="shared" si="266"/>
        <v>2.2452000000000001</v>
      </c>
      <c r="N2828">
        <f t="shared" si="267"/>
        <v>0.30872402483517963</v>
      </c>
      <c r="O2828" t="str">
        <f t="shared" si="268"/>
        <v>SI-262.2452</v>
      </c>
      <c r="P2828" t="str">
        <f t="shared" si="269"/>
        <v/>
      </c>
    </row>
    <row r="2829" spans="1:16" x14ac:dyDescent="0.25">
      <c r="A2829">
        <v>14</v>
      </c>
      <c r="B2829">
        <v>13</v>
      </c>
      <c r="C2829" t="s">
        <v>153</v>
      </c>
      <c r="D2829">
        <v>0</v>
      </c>
      <c r="E2829">
        <v>4.1109999999999998</v>
      </c>
      <c r="F2829" t="s">
        <v>11</v>
      </c>
      <c r="G2829">
        <v>2E-3</v>
      </c>
      <c r="H2829" t="s">
        <v>36</v>
      </c>
      <c r="I2829">
        <v>100</v>
      </c>
      <c r="K2829">
        <f t="shared" si="264"/>
        <v>27</v>
      </c>
      <c r="L2829" t="str">
        <f t="shared" si="265"/>
        <v>SI-27</v>
      </c>
      <c r="M2829">
        <f t="shared" si="266"/>
        <v>4.1109999999999998</v>
      </c>
      <c r="N2829">
        <f t="shared" si="267"/>
        <v>0.1686079252152628</v>
      </c>
      <c r="O2829" t="str">
        <f t="shared" si="268"/>
        <v>SI-274.111</v>
      </c>
      <c r="P2829" t="str">
        <f t="shared" si="269"/>
        <v/>
      </c>
    </row>
    <row r="2830" spans="1:16" x14ac:dyDescent="0.25">
      <c r="A2830">
        <v>14</v>
      </c>
      <c r="B2830">
        <v>17</v>
      </c>
      <c r="C2830" t="s">
        <v>156</v>
      </c>
      <c r="D2830">
        <v>0</v>
      </c>
      <c r="E2830">
        <v>157.24</v>
      </c>
      <c r="F2830" t="s">
        <v>43</v>
      </c>
      <c r="G2830">
        <v>0.16</v>
      </c>
      <c r="H2830" t="s">
        <v>12</v>
      </c>
      <c r="I2830">
        <v>100</v>
      </c>
      <c r="K2830">
        <f t="shared" si="264"/>
        <v>31</v>
      </c>
      <c r="L2830" t="str">
        <f t="shared" si="265"/>
        <v>SI-31</v>
      </c>
      <c r="M2830">
        <f t="shared" si="266"/>
        <v>9434.4000000000015</v>
      </c>
      <c r="N2830">
        <f t="shared" si="267"/>
        <v>7.3470192122439702E-5</v>
      </c>
      <c r="O2830" t="str">
        <f t="shared" si="268"/>
        <v>SI-319434.4</v>
      </c>
      <c r="P2830" t="str">
        <f t="shared" si="269"/>
        <v/>
      </c>
    </row>
    <row r="2831" spans="1:16" x14ac:dyDescent="0.25">
      <c r="A2831">
        <v>14</v>
      </c>
      <c r="B2831">
        <v>18</v>
      </c>
      <c r="C2831" t="s">
        <v>157</v>
      </c>
      <c r="D2831">
        <v>0</v>
      </c>
      <c r="E2831">
        <v>163.30000000000001</v>
      </c>
      <c r="F2831" t="s">
        <v>14</v>
      </c>
      <c r="G2831">
        <v>6.2</v>
      </c>
      <c r="H2831" t="s">
        <v>12</v>
      </c>
      <c r="I2831">
        <v>100</v>
      </c>
      <c r="K2831">
        <f t="shared" si="264"/>
        <v>32</v>
      </c>
      <c r="L2831" t="str">
        <f t="shared" si="265"/>
        <v>SI-32</v>
      </c>
      <c r="M2831">
        <f t="shared" si="266"/>
        <v>5153356080</v>
      </c>
      <c r="N2831">
        <f t="shared" si="267"/>
        <v>1.3450403383729411E-10</v>
      </c>
      <c r="O2831" t="str">
        <f t="shared" si="268"/>
        <v>SI-325153356080</v>
      </c>
      <c r="P2831" t="str">
        <f t="shared" si="269"/>
        <v/>
      </c>
    </row>
    <row r="2832" spans="1:16" x14ac:dyDescent="0.25">
      <c r="A2832">
        <v>14</v>
      </c>
      <c r="B2832">
        <v>19</v>
      </c>
      <c r="C2832" t="s">
        <v>158</v>
      </c>
      <c r="D2832">
        <v>0</v>
      </c>
      <c r="E2832">
        <v>6.17</v>
      </c>
      <c r="F2832" t="s">
        <v>11</v>
      </c>
      <c r="G2832">
        <v>0.17</v>
      </c>
      <c r="H2832" t="s">
        <v>12</v>
      </c>
      <c r="I2832">
        <v>100</v>
      </c>
      <c r="K2832">
        <f t="shared" si="264"/>
        <v>33</v>
      </c>
      <c r="L2832" t="str">
        <f t="shared" si="265"/>
        <v>SI-33</v>
      </c>
      <c r="M2832">
        <f t="shared" si="266"/>
        <v>6.17</v>
      </c>
      <c r="N2832">
        <f t="shared" si="267"/>
        <v>0.11234152035007217</v>
      </c>
      <c r="O2832" t="str">
        <f t="shared" si="268"/>
        <v>SI-336.17</v>
      </c>
      <c r="P2832" t="str">
        <f t="shared" si="269"/>
        <v/>
      </c>
    </row>
    <row r="2833" spans="1:16" x14ac:dyDescent="0.25">
      <c r="A2833">
        <v>14</v>
      </c>
      <c r="B2833">
        <v>20</v>
      </c>
      <c r="C2833" t="s">
        <v>167</v>
      </c>
      <c r="D2833">
        <v>0</v>
      </c>
      <c r="E2833">
        <v>2.77</v>
      </c>
      <c r="F2833" t="s">
        <v>11</v>
      </c>
      <c r="G2833">
        <v>0.2</v>
      </c>
      <c r="H2833" t="s">
        <v>12</v>
      </c>
      <c r="I2833">
        <v>100</v>
      </c>
      <c r="K2833">
        <f t="shared" si="264"/>
        <v>34</v>
      </c>
      <c r="L2833" t="str">
        <f t="shared" si="265"/>
        <v>SI-34</v>
      </c>
      <c r="M2833">
        <f t="shared" si="266"/>
        <v>2.77</v>
      </c>
      <c r="N2833">
        <f t="shared" si="267"/>
        <v>0.25023363919131597</v>
      </c>
      <c r="O2833" t="str">
        <f t="shared" si="268"/>
        <v>SI-342.77</v>
      </c>
      <c r="P2833" t="str">
        <f t="shared" si="269"/>
        <v/>
      </c>
    </row>
    <row r="2834" spans="1:16" x14ac:dyDescent="0.25">
      <c r="A2834">
        <v>14</v>
      </c>
      <c r="B2834">
        <v>21</v>
      </c>
      <c r="C2834" t="s">
        <v>161</v>
      </c>
      <c r="D2834">
        <v>0</v>
      </c>
      <c r="E2834">
        <v>0.78</v>
      </c>
      <c r="F2834" t="s">
        <v>11</v>
      </c>
      <c r="G2834">
        <v>0.12</v>
      </c>
      <c r="H2834" t="s">
        <v>12</v>
      </c>
      <c r="I2834">
        <v>100</v>
      </c>
      <c r="K2834">
        <f t="shared" si="264"/>
        <v>35</v>
      </c>
      <c r="L2834" t="str">
        <f t="shared" si="265"/>
        <v>SI-35</v>
      </c>
      <c r="M2834">
        <f t="shared" si="266"/>
        <v>0.78</v>
      </c>
      <c r="N2834">
        <f t="shared" si="267"/>
        <v>0.88865023148710931</v>
      </c>
      <c r="O2834" t="str">
        <f t="shared" si="268"/>
        <v>SI-350.78</v>
      </c>
      <c r="P2834" t="str">
        <f t="shared" si="269"/>
        <v/>
      </c>
    </row>
    <row r="2835" spans="1:16" x14ac:dyDescent="0.25">
      <c r="A2835">
        <v>14</v>
      </c>
      <c r="B2835">
        <v>22</v>
      </c>
      <c r="C2835" t="s">
        <v>162</v>
      </c>
      <c r="D2835">
        <v>0</v>
      </c>
      <c r="E2835">
        <v>503</v>
      </c>
      <c r="F2835" t="s">
        <v>17</v>
      </c>
      <c r="G2835">
        <v>2</v>
      </c>
      <c r="H2835" t="s">
        <v>12</v>
      </c>
      <c r="I2835">
        <v>100</v>
      </c>
      <c r="K2835">
        <f t="shared" si="264"/>
        <v>36</v>
      </c>
      <c r="L2835" t="str">
        <f t="shared" si="265"/>
        <v>SI-36</v>
      </c>
      <c r="M2835">
        <f t="shared" si="266"/>
        <v>0.503</v>
      </c>
      <c r="N2835">
        <f t="shared" si="267"/>
        <v>1.3780262038965114</v>
      </c>
      <c r="O2835" t="str">
        <f t="shared" si="268"/>
        <v>SI-360.503</v>
      </c>
      <c r="P2835" t="str">
        <f t="shared" si="269"/>
        <v/>
      </c>
    </row>
    <row r="2836" spans="1:16" x14ac:dyDescent="0.25">
      <c r="A2836">
        <v>14</v>
      </c>
      <c r="B2836">
        <v>23</v>
      </c>
      <c r="C2836" t="s">
        <v>159</v>
      </c>
      <c r="D2836">
        <v>0</v>
      </c>
      <c r="E2836">
        <v>141</v>
      </c>
      <c r="F2836" t="s">
        <v>17</v>
      </c>
      <c r="G2836">
        <v>5</v>
      </c>
      <c r="H2836" t="s">
        <v>12</v>
      </c>
      <c r="I2836">
        <v>100</v>
      </c>
      <c r="K2836">
        <f t="shared" si="264"/>
        <v>37</v>
      </c>
      <c r="L2836" t="str">
        <f t="shared" si="265"/>
        <v>SI-37</v>
      </c>
      <c r="M2836">
        <f t="shared" si="266"/>
        <v>0.14100000000000001</v>
      </c>
      <c r="N2836">
        <f t="shared" si="267"/>
        <v>4.9159374507797535</v>
      </c>
      <c r="O2836" t="str">
        <f t="shared" si="268"/>
        <v>SI-370.141</v>
      </c>
      <c r="P2836" t="str">
        <f t="shared" si="269"/>
        <v/>
      </c>
    </row>
    <row r="2837" spans="1:16" x14ac:dyDescent="0.25">
      <c r="A2837">
        <v>14</v>
      </c>
      <c r="B2837">
        <v>24</v>
      </c>
      <c r="C2837" t="s">
        <v>160</v>
      </c>
      <c r="D2837">
        <v>0</v>
      </c>
      <c r="E2837">
        <v>63</v>
      </c>
      <c r="F2837" t="s">
        <v>17</v>
      </c>
      <c r="G2837">
        <v>8</v>
      </c>
      <c r="H2837" t="s">
        <v>12</v>
      </c>
      <c r="I2837">
        <v>100</v>
      </c>
      <c r="K2837">
        <f t="shared" si="264"/>
        <v>38</v>
      </c>
      <c r="L2837" t="str">
        <f t="shared" si="265"/>
        <v>SI-38</v>
      </c>
      <c r="M2837">
        <f t="shared" si="266"/>
        <v>6.3E-2</v>
      </c>
      <c r="N2837">
        <f t="shared" si="267"/>
        <v>11.00233619936421</v>
      </c>
      <c r="O2837" t="str">
        <f t="shared" si="268"/>
        <v>SI-380.063</v>
      </c>
      <c r="P2837" t="str">
        <f t="shared" si="269"/>
        <v/>
      </c>
    </row>
    <row r="2838" spans="1:16" x14ac:dyDescent="0.25">
      <c r="A2838">
        <v>14</v>
      </c>
      <c r="B2838">
        <v>25</v>
      </c>
      <c r="C2838" t="s">
        <v>165</v>
      </c>
      <c r="D2838">
        <v>0</v>
      </c>
      <c r="E2838">
        <v>38.700000000000003</v>
      </c>
      <c r="F2838" t="s">
        <v>17</v>
      </c>
      <c r="G2838">
        <v>1.2</v>
      </c>
      <c r="H2838" t="s">
        <v>12</v>
      </c>
      <c r="I2838">
        <v>100</v>
      </c>
      <c r="K2838">
        <f t="shared" si="264"/>
        <v>39</v>
      </c>
      <c r="L2838" t="str">
        <f t="shared" si="265"/>
        <v>SI-39</v>
      </c>
      <c r="M2838">
        <f t="shared" si="266"/>
        <v>3.8700000000000005E-2</v>
      </c>
      <c r="N2838">
        <f t="shared" si="267"/>
        <v>17.910779859430107</v>
      </c>
      <c r="O2838" t="str">
        <f t="shared" si="268"/>
        <v>SI-390.0387</v>
      </c>
      <c r="P2838" t="str">
        <f t="shared" si="269"/>
        <v/>
      </c>
    </row>
    <row r="2839" spans="1:16" x14ac:dyDescent="0.25">
      <c r="A2839">
        <v>14</v>
      </c>
      <c r="B2839">
        <v>26</v>
      </c>
      <c r="C2839" t="s">
        <v>166</v>
      </c>
      <c r="D2839">
        <v>0</v>
      </c>
      <c r="E2839">
        <v>30.3</v>
      </c>
      <c r="F2839" t="s">
        <v>17</v>
      </c>
      <c r="G2839">
        <v>2.7</v>
      </c>
      <c r="H2839" t="s">
        <v>12</v>
      </c>
      <c r="I2839">
        <v>100</v>
      </c>
      <c r="K2839">
        <f t="shared" si="264"/>
        <v>40</v>
      </c>
      <c r="L2839" t="str">
        <f t="shared" si="265"/>
        <v>SI-40</v>
      </c>
      <c r="M2839">
        <f t="shared" si="266"/>
        <v>3.0300000000000001E-2</v>
      </c>
      <c r="N2839">
        <f t="shared" si="267"/>
        <v>22.876144572935488</v>
      </c>
      <c r="O2839" t="str">
        <f t="shared" si="268"/>
        <v>SI-400.0303</v>
      </c>
      <c r="P2839" t="str">
        <f t="shared" si="269"/>
        <v/>
      </c>
    </row>
    <row r="2840" spans="1:16" x14ac:dyDescent="0.25">
      <c r="A2840">
        <v>14</v>
      </c>
      <c r="B2840">
        <v>27</v>
      </c>
      <c r="C2840" t="s">
        <v>163</v>
      </c>
      <c r="D2840">
        <v>0</v>
      </c>
      <c r="E2840">
        <v>20</v>
      </c>
      <c r="F2840" t="s">
        <v>17</v>
      </c>
      <c r="G2840">
        <v>2.5</v>
      </c>
      <c r="H2840" t="s">
        <v>12</v>
      </c>
      <c r="I2840">
        <v>100</v>
      </c>
      <c r="K2840">
        <f t="shared" si="264"/>
        <v>41</v>
      </c>
      <c r="L2840" t="str">
        <f t="shared" si="265"/>
        <v>SI-41</v>
      </c>
      <c r="M2840">
        <f t="shared" si="266"/>
        <v>0.02</v>
      </c>
      <c r="N2840">
        <f t="shared" si="267"/>
        <v>34.657359027997266</v>
      </c>
      <c r="O2840" t="str">
        <f t="shared" si="268"/>
        <v>SI-410.02</v>
      </c>
      <c r="P2840" t="str">
        <f t="shared" si="269"/>
        <v/>
      </c>
    </row>
    <row r="2841" spans="1:16" x14ac:dyDescent="0.25">
      <c r="A2841">
        <v>14</v>
      </c>
      <c r="B2841">
        <v>28</v>
      </c>
      <c r="C2841" t="s">
        <v>164</v>
      </c>
      <c r="D2841">
        <v>0</v>
      </c>
      <c r="E2841">
        <v>15</v>
      </c>
      <c r="F2841" t="s">
        <v>17</v>
      </c>
      <c r="G2841">
        <v>1.4</v>
      </c>
      <c r="H2841" t="s">
        <v>12</v>
      </c>
      <c r="I2841">
        <v>100</v>
      </c>
      <c r="K2841">
        <f t="shared" si="264"/>
        <v>42</v>
      </c>
      <c r="L2841" t="str">
        <f t="shared" si="265"/>
        <v>SI-42</v>
      </c>
      <c r="M2841">
        <f t="shared" si="266"/>
        <v>1.4999999999999999E-2</v>
      </c>
      <c r="N2841">
        <f t="shared" si="267"/>
        <v>46.209812037329691</v>
      </c>
      <c r="O2841" t="str">
        <f t="shared" si="268"/>
        <v>SI-420.015</v>
      </c>
      <c r="P2841" t="str">
        <f t="shared" si="269"/>
        <v/>
      </c>
    </row>
    <row r="2842" spans="1:16" x14ac:dyDescent="0.25">
      <c r="A2842">
        <v>14</v>
      </c>
      <c r="B2842">
        <v>29</v>
      </c>
      <c r="C2842" t="s">
        <v>168</v>
      </c>
      <c r="D2842">
        <v>0</v>
      </c>
      <c r="E2842">
        <v>13</v>
      </c>
      <c r="F2842" t="s">
        <v>17</v>
      </c>
      <c r="G2842">
        <v>5</v>
      </c>
      <c r="H2842" t="s">
        <v>12</v>
      </c>
      <c r="I2842">
        <v>100</v>
      </c>
      <c r="K2842">
        <f t="shared" si="264"/>
        <v>43</v>
      </c>
      <c r="L2842" t="str">
        <f t="shared" si="265"/>
        <v>SI-43</v>
      </c>
      <c r="M2842">
        <f t="shared" si="266"/>
        <v>1.3000000000000001E-2</v>
      </c>
      <c r="N2842">
        <f t="shared" si="267"/>
        <v>53.319013889226554</v>
      </c>
      <c r="O2842" t="str">
        <f t="shared" si="268"/>
        <v>SI-430.013</v>
      </c>
      <c r="P2842" t="str">
        <f t="shared" si="269"/>
        <v/>
      </c>
    </row>
    <row r="2843" spans="1:16" x14ac:dyDescent="0.25">
      <c r="A2843">
        <v>62</v>
      </c>
      <c r="B2843">
        <v>67</v>
      </c>
      <c r="C2843" t="s">
        <v>1554</v>
      </c>
      <c r="D2843">
        <v>0</v>
      </c>
      <c r="E2843">
        <v>0.55000000000000004</v>
      </c>
      <c r="F2843" t="s">
        <v>11</v>
      </c>
      <c r="G2843">
        <v>0.1</v>
      </c>
      <c r="H2843" t="s">
        <v>36</v>
      </c>
      <c r="I2843">
        <v>100</v>
      </c>
      <c r="K2843">
        <f t="shared" si="264"/>
        <v>129</v>
      </c>
      <c r="L2843" t="str">
        <f t="shared" si="265"/>
        <v>SM-129</v>
      </c>
      <c r="M2843">
        <f t="shared" si="266"/>
        <v>0.55000000000000004</v>
      </c>
      <c r="N2843">
        <f t="shared" si="267"/>
        <v>1.2602676010180822</v>
      </c>
      <c r="O2843" t="str">
        <f t="shared" si="268"/>
        <v>SM-1290.55</v>
      </c>
      <c r="P2843" t="str">
        <f t="shared" si="269"/>
        <v/>
      </c>
    </row>
    <row r="2844" spans="1:16" x14ac:dyDescent="0.25">
      <c r="A2844">
        <v>62</v>
      </c>
      <c r="B2844">
        <v>69</v>
      </c>
      <c r="C2844" t="s">
        <v>1555</v>
      </c>
      <c r="D2844">
        <v>0</v>
      </c>
      <c r="E2844">
        <v>1.2</v>
      </c>
      <c r="F2844" t="s">
        <v>11</v>
      </c>
      <c r="G2844">
        <v>0.2</v>
      </c>
      <c r="H2844" t="s">
        <v>36</v>
      </c>
      <c r="I2844">
        <v>100</v>
      </c>
      <c r="K2844">
        <f t="shared" si="264"/>
        <v>131</v>
      </c>
      <c r="L2844" t="str">
        <f t="shared" si="265"/>
        <v>SM-131</v>
      </c>
      <c r="M2844">
        <f t="shared" si="266"/>
        <v>1.2</v>
      </c>
      <c r="N2844">
        <f t="shared" si="267"/>
        <v>0.57762265046662109</v>
      </c>
      <c r="O2844" t="str">
        <f t="shared" si="268"/>
        <v>SM-1311.2</v>
      </c>
      <c r="P2844" t="str">
        <f t="shared" si="269"/>
        <v/>
      </c>
    </row>
    <row r="2845" spans="1:16" x14ac:dyDescent="0.25">
      <c r="A2845">
        <v>62</v>
      </c>
      <c r="B2845">
        <v>70</v>
      </c>
      <c r="C2845" t="s">
        <v>1559</v>
      </c>
      <c r="D2845">
        <v>0</v>
      </c>
      <c r="E2845">
        <v>4</v>
      </c>
      <c r="F2845" t="s">
        <v>11</v>
      </c>
      <c r="G2845">
        <v>0.3</v>
      </c>
      <c r="H2845" t="s">
        <v>36</v>
      </c>
      <c r="I2845">
        <v>100</v>
      </c>
      <c r="K2845">
        <f t="shared" si="264"/>
        <v>132</v>
      </c>
      <c r="L2845" t="str">
        <f t="shared" si="265"/>
        <v>SM-132</v>
      </c>
      <c r="M2845">
        <f t="shared" si="266"/>
        <v>4</v>
      </c>
      <c r="N2845">
        <f t="shared" si="267"/>
        <v>0.17328679513998632</v>
      </c>
      <c r="O2845" t="str">
        <f t="shared" si="268"/>
        <v>SM-1324</v>
      </c>
      <c r="P2845" t="str">
        <f t="shared" si="269"/>
        <v/>
      </c>
    </row>
    <row r="2846" spans="1:16" x14ac:dyDescent="0.25">
      <c r="A2846">
        <v>62</v>
      </c>
      <c r="B2846">
        <v>71</v>
      </c>
      <c r="C2846" t="s">
        <v>1560</v>
      </c>
      <c r="D2846">
        <v>0</v>
      </c>
      <c r="E2846">
        <v>2.9</v>
      </c>
      <c r="F2846" t="s">
        <v>11</v>
      </c>
      <c r="G2846">
        <v>0.2</v>
      </c>
      <c r="H2846" t="s">
        <v>36</v>
      </c>
      <c r="I2846">
        <v>100</v>
      </c>
      <c r="K2846">
        <f t="shared" si="264"/>
        <v>133</v>
      </c>
      <c r="L2846" t="str">
        <f t="shared" si="265"/>
        <v>SM-133</v>
      </c>
      <c r="M2846">
        <f t="shared" si="266"/>
        <v>2.9</v>
      </c>
      <c r="N2846">
        <f t="shared" si="267"/>
        <v>0.23901626915860183</v>
      </c>
      <c r="O2846" t="str">
        <f t="shared" si="268"/>
        <v>SM-1332.9</v>
      </c>
      <c r="P2846" t="str">
        <f t="shared" si="269"/>
        <v/>
      </c>
    </row>
    <row r="2847" spans="1:16" x14ac:dyDescent="0.25">
      <c r="A2847">
        <v>62</v>
      </c>
      <c r="B2847">
        <v>71</v>
      </c>
      <c r="C2847" t="s">
        <v>1560</v>
      </c>
      <c r="D2847" t="s">
        <v>70</v>
      </c>
      <c r="E2847">
        <v>3.4</v>
      </c>
      <c r="F2847" t="s">
        <v>11</v>
      </c>
      <c r="G2847">
        <v>0.5</v>
      </c>
      <c r="H2847" t="s">
        <v>77</v>
      </c>
      <c r="K2847">
        <f t="shared" si="264"/>
        <v>133</v>
      </c>
      <c r="L2847" t="str">
        <f t="shared" si="265"/>
        <v>SM-133M</v>
      </c>
      <c r="M2847">
        <f t="shared" si="266"/>
        <v>3.4</v>
      </c>
      <c r="N2847">
        <f t="shared" si="267"/>
        <v>0.20386681781174862</v>
      </c>
      <c r="O2847" t="str">
        <f t="shared" si="268"/>
        <v>SM-133M3.4</v>
      </c>
      <c r="P2847" t="str">
        <f t="shared" si="269"/>
        <v/>
      </c>
    </row>
    <row r="2848" spans="1:16" x14ac:dyDescent="0.25">
      <c r="A2848">
        <v>62</v>
      </c>
      <c r="B2848">
        <v>72</v>
      </c>
      <c r="C2848" t="s">
        <v>1561</v>
      </c>
      <c r="D2848">
        <v>0</v>
      </c>
      <c r="E2848">
        <v>9.5</v>
      </c>
      <c r="F2848" t="s">
        <v>11</v>
      </c>
      <c r="G2848">
        <v>0.7</v>
      </c>
      <c r="H2848" t="s">
        <v>36</v>
      </c>
      <c r="I2848">
        <v>100</v>
      </c>
      <c r="K2848">
        <f t="shared" si="264"/>
        <v>134</v>
      </c>
      <c r="L2848" t="str">
        <f t="shared" si="265"/>
        <v>SM-134</v>
      </c>
      <c r="M2848">
        <f t="shared" si="266"/>
        <v>9.5</v>
      </c>
      <c r="N2848">
        <f t="shared" si="267"/>
        <v>7.2962861111573185E-2</v>
      </c>
      <c r="O2848" t="str">
        <f t="shared" si="268"/>
        <v>SM-1349.5</v>
      </c>
      <c r="P2848" t="str">
        <f t="shared" si="269"/>
        <v/>
      </c>
    </row>
    <row r="2849" spans="1:16" x14ac:dyDescent="0.25">
      <c r="A2849">
        <v>62</v>
      </c>
      <c r="B2849">
        <v>73</v>
      </c>
      <c r="C2849" t="s">
        <v>1562</v>
      </c>
      <c r="D2849">
        <v>0</v>
      </c>
      <c r="E2849">
        <v>10.3</v>
      </c>
      <c r="F2849" t="s">
        <v>11</v>
      </c>
      <c r="G2849">
        <v>0.5</v>
      </c>
      <c r="H2849" t="s">
        <v>36</v>
      </c>
      <c r="I2849">
        <v>100</v>
      </c>
      <c r="K2849">
        <f t="shared" si="264"/>
        <v>135</v>
      </c>
      <c r="L2849" t="str">
        <f t="shared" si="265"/>
        <v>SM-135</v>
      </c>
      <c r="M2849">
        <f t="shared" si="266"/>
        <v>10.3</v>
      </c>
      <c r="N2849">
        <f t="shared" si="267"/>
        <v>6.7295842772810213E-2</v>
      </c>
      <c r="O2849" t="str">
        <f t="shared" si="268"/>
        <v>SM-13510.3</v>
      </c>
      <c r="P2849" t="str">
        <f t="shared" si="269"/>
        <v/>
      </c>
    </row>
    <row r="2850" spans="1:16" x14ac:dyDescent="0.25">
      <c r="A2850">
        <v>62</v>
      </c>
      <c r="B2850">
        <v>74</v>
      </c>
      <c r="C2850" t="s">
        <v>1563</v>
      </c>
      <c r="D2850">
        <v>0</v>
      </c>
      <c r="E2850">
        <v>45</v>
      </c>
      <c r="F2850" t="s">
        <v>11</v>
      </c>
      <c r="G2850">
        <v>2</v>
      </c>
      <c r="H2850" t="s">
        <v>36</v>
      </c>
      <c r="I2850">
        <v>100</v>
      </c>
      <c r="K2850">
        <f t="shared" si="264"/>
        <v>136</v>
      </c>
      <c r="L2850" t="str">
        <f t="shared" si="265"/>
        <v>SM-136</v>
      </c>
      <c r="M2850">
        <f t="shared" si="266"/>
        <v>45</v>
      </c>
      <c r="N2850">
        <f t="shared" si="267"/>
        <v>1.5403270679109895E-2</v>
      </c>
      <c r="O2850" t="str">
        <f t="shared" si="268"/>
        <v>SM-13645</v>
      </c>
      <c r="P2850" t="str">
        <f t="shared" si="269"/>
        <v/>
      </c>
    </row>
    <row r="2851" spans="1:16" x14ac:dyDescent="0.25">
      <c r="A2851">
        <v>62</v>
      </c>
      <c r="B2851">
        <v>75</v>
      </c>
      <c r="C2851" t="s">
        <v>1564</v>
      </c>
      <c r="D2851">
        <v>0</v>
      </c>
      <c r="E2851">
        <v>45</v>
      </c>
      <c r="F2851" t="s">
        <v>11</v>
      </c>
      <c r="G2851">
        <v>4</v>
      </c>
      <c r="H2851" t="s">
        <v>36</v>
      </c>
      <c r="I2851">
        <v>100</v>
      </c>
      <c r="K2851">
        <f t="shared" si="264"/>
        <v>137</v>
      </c>
      <c r="L2851" t="str">
        <f t="shared" si="265"/>
        <v>SM-137</v>
      </c>
      <c r="M2851">
        <f t="shared" si="266"/>
        <v>45</v>
      </c>
      <c r="N2851">
        <f t="shared" si="267"/>
        <v>1.5403270679109895E-2</v>
      </c>
      <c r="O2851" t="str">
        <f t="shared" si="268"/>
        <v>SM-13745</v>
      </c>
      <c r="P2851" t="str">
        <f t="shared" si="269"/>
        <v/>
      </c>
    </row>
    <row r="2852" spans="1:16" x14ac:dyDescent="0.25">
      <c r="A2852">
        <v>62</v>
      </c>
      <c r="B2852">
        <v>76</v>
      </c>
      <c r="C2852" t="s">
        <v>1565</v>
      </c>
      <c r="D2852">
        <v>0</v>
      </c>
      <c r="E2852">
        <v>3.1</v>
      </c>
      <c r="F2852" t="s">
        <v>43</v>
      </c>
      <c r="G2852">
        <v>0.2</v>
      </c>
      <c r="H2852" t="s">
        <v>36</v>
      </c>
      <c r="I2852">
        <v>100</v>
      </c>
      <c r="K2852">
        <f t="shared" si="264"/>
        <v>138</v>
      </c>
      <c r="L2852" t="str">
        <f t="shared" si="265"/>
        <v>SM-138</v>
      </c>
      <c r="M2852">
        <f t="shared" si="266"/>
        <v>186</v>
      </c>
      <c r="N2852">
        <f t="shared" si="267"/>
        <v>3.7265977449459425E-3</v>
      </c>
      <c r="O2852" t="str">
        <f t="shared" si="268"/>
        <v>SM-138186</v>
      </c>
      <c r="P2852" t="str">
        <f t="shared" si="269"/>
        <v/>
      </c>
    </row>
    <row r="2853" spans="1:16" x14ac:dyDescent="0.25">
      <c r="A2853">
        <v>62</v>
      </c>
      <c r="B2853">
        <v>77</v>
      </c>
      <c r="C2853" t="s">
        <v>1556</v>
      </c>
      <c r="D2853">
        <v>0</v>
      </c>
      <c r="E2853">
        <v>2.57</v>
      </c>
      <c r="F2853" t="s">
        <v>43</v>
      </c>
      <c r="G2853">
        <v>0.09</v>
      </c>
      <c r="H2853" t="s">
        <v>36</v>
      </c>
      <c r="I2853">
        <v>100</v>
      </c>
      <c r="K2853">
        <f t="shared" si="264"/>
        <v>139</v>
      </c>
      <c r="L2853" t="str">
        <f t="shared" si="265"/>
        <v>SM-139</v>
      </c>
      <c r="M2853">
        <f t="shared" si="266"/>
        <v>154.19999999999999</v>
      </c>
      <c r="N2853">
        <f t="shared" si="267"/>
        <v>4.4951179024639775E-3</v>
      </c>
      <c r="O2853" t="str">
        <f t="shared" si="268"/>
        <v>SM-139154.2</v>
      </c>
      <c r="P2853" t="str">
        <f t="shared" si="269"/>
        <v/>
      </c>
    </row>
    <row r="2854" spans="1:16" x14ac:dyDescent="0.25">
      <c r="A2854">
        <v>62</v>
      </c>
      <c r="B2854">
        <v>77</v>
      </c>
      <c r="C2854" t="s">
        <v>1556</v>
      </c>
      <c r="D2854">
        <v>0.45738000000000001</v>
      </c>
      <c r="E2854">
        <v>10.7</v>
      </c>
      <c r="F2854" t="s">
        <v>11</v>
      </c>
      <c r="G2854">
        <v>0.6</v>
      </c>
      <c r="H2854" t="s">
        <v>77</v>
      </c>
      <c r="I2854">
        <v>93.7</v>
      </c>
      <c r="J2854">
        <v>0.5</v>
      </c>
      <c r="K2854">
        <f t="shared" si="264"/>
        <v>139</v>
      </c>
      <c r="L2854" t="str">
        <f t="shared" si="265"/>
        <v>SM-139M</v>
      </c>
      <c r="M2854">
        <f t="shared" si="266"/>
        <v>10.7</v>
      </c>
      <c r="N2854">
        <f t="shared" si="267"/>
        <v>6.4780110332705171E-2</v>
      </c>
      <c r="O2854" t="str">
        <f t="shared" si="268"/>
        <v>SM-139M10.7</v>
      </c>
      <c r="P2854" t="str">
        <f t="shared" si="269"/>
        <v/>
      </c>
    </row>
    <row r="2855" spans="1:16" x14ac:dyDescent="0.25">
      <c r="A2855">
        <v>62</v>
      </c>
      <c r="B2855">
        <v>78</v>
      </c>
      <c r="C2855" t="s">
        <v>1557</v>
      </c>
      <c r="D2855">
        <v>0</v>
      </c>
      <c r="E2855">
        <v>14.78</v>
      </c>
      <c r="F2855" t="s">
        <v>43</v>
      </c>
      <c r="G2855">
        <v>0.08</v>
      </c>
      <c r="H2855" t="s">
        <v>36</v>
      </c>
      <c r="I2855">
        <v>100</v>
      </c>
      <c r="K2855">
        <f t="shared" si="264"/>
        <v>140</v>
      </c>
      <c r="L2855" t="str">
        <f t="shared" si="265"/>
        <v>SM-140</v>
      </c>
      <c r="M2855">
        <f t="shared" si="266"/>
        <v>886.8</v>
      </c>
      <c r="N2855">
        <f t="shared" si="267"/>
        <v>7.816274025258743E-4</v>
      </c>
      <c r="O2855" t="str">
        <f t="shared" si="268"/>
        <v>SM-140886.8</v>
      </c>
      <c r="P2855" t="str">
        <f t="shared" si="269"/>
        <v/>
      </c>
    </row>
    <row r="2856" spans="1:16" x14ac:dyDescent="0.25">
      <c r="A2856">
        <v>62</v>
      </c>
      <c r="B2856">
        <v>79</v>
      </c>
      <c r="C2856" t="s">
        <v>1558</v>
      </c>
      <c r="D2856">
        <v>0</v>
      </c>
      <c r="E2856">
        <v>10.4</v>
      </c>
      <c r="F2856" t="s">
        <v>43</v>
      </c>
      <c r="G2856">
        <v>0.5</v>
      </c>
      <c r="H2856" t="s">
        <v>36</v>
      </c>
      <c r="I2856">
        <v>100</v>
      </c>
      <c r="K2856">
        <f t="shared" si="264"/>
        <v>141</v>
      </c>
      <c r="L2856" t="str">
        <f t="shared" si="265"/>
        <v>SM-141</v>
      </c>
      <c r="M2856">
        <f t="shared" si="266"/>
        <v>624</v>
      </c>
      <c r="N2856">
        <f t="shared" si="267"/>
        <v>1.1108127893588867E-3</v>
      </c>
      <c r="O2856" t="str">
        <f t="shared" si="268"/>
        <v>SM-141624</v>
      </c>
      <c r="P2856" t="str">
        <f t="shared" si="269"/>
        <v/>
      </c>
    </row>
    <row r="2857" spans="1:16" x14ac:dyDescent="0.25">
      <c r="A2857">
        <v>62</v>
      </c>
      <c r="B2857">
        <v>79</v>
      </c>
      <c r="C2857" t="s">
        <v>1558</v>
      </c>
      <c r="D2857">
        <v>0.1759</v>
      </c>
      <c r="E2857">
        <v>22.6</v>
      </c>
      <c r="F2857" t="s">
        <v>43</v>
      </c>
      <c r="G2857">
        <v>0.2</v>
      </c>
      <c r="H2857" t="s">
        <v>77</v>
      </c>
      <c r="I2857">
        <v>0.31</v>
      </c>
      <c r="J2857">
        <v>0.03</v>
      </c>
      <c r="K2857">
        <f t="shared" si="264"/>
        <v>141</v>
      </c>
      <c r="L2857" t="str">
        <f t="shared" si="265"/>
        <v>SM-141M</v>
      </c>
      <c r="M2857">
        <f t="shared" si="266"/>
        <v>1356</v>
      </c>
      <c r="N2857">
        <f t="shared" si="267"/>
        <v>5.111704871386027E-4</v>
      </c>
      <c r="O2857" t="str">
        <f t="shared" si="268"/>
        <v>SM-141M1356</v>
      </c>
      <c r="P2857" t="str">
        <f t="shared" si="269"/>
        <v/>
      </c>
    </row>
    <row r="2858" spans="1:16" x14ac:dyDescent="0.25">
      <c r="A2858">
        <v>62</v>
      </c>
      <c r="B2858">
        <v>80</v>
      </c>
      <c r="C2858" t="s">
        <v>1567</v>
      </c>
      <c r="D2858">
        <v>0</v>
      </c>
      <c r="E2858">
        <v>72.48</v>
      </c>
      <c r="F2858" t="s">
        <v>43</v>
      </c>
      <c r="G2858">
        <v>0.04</v>
      </c>
      <c r="H2858" t="s">
        <v>36</v>
      </c>
      <c r="I2858">
        <v>100</v>
      </c>
      <c r="K2858">
        <f t="shared" si="264"/>
        <v>142</v>
      </c>
      <c r="L2858" t="str">
        <f t="shared" si="265"/>
        <v>SM-142</v>
      </c>
      <c r="M2858">
        <f t="shared" si="266"/>
        <v>4348.8</v>
      </c>
      <c r="N2858">
        <f t="shared" si="267"/>
        <v>1.5938814858350471E-4</v>
      </c>
      <c r="O2858" t="str">
        <f t="shared" si="268"/>
        <v>SM-1424348.8</v>
      </c>
      <c r="P2858" t="str">
        <f t="shared" si="269"/>
        <v/>
      </c>
    </row>
    <row r="2859" spans="1:16" x14ac:dyDescent="0.25">
      <c r="A2859">
        <v>62</v>
      </c>
      <c r="B2859">
        <v>81</v>
      </c>
      <c r="C2859" t="s">
        <v>1568</v>
      </c>
      <c r="D2859">
        <v>0</v>
      </c>
      <c r="E2859">
        <v>8.83</v>
      </c>
      <c r="F2859" t="s">
        <v>43</v>
      </c>
      <c r="G2859">
        <v>0.01</v>
      </c>
      <c r="H2859" t="s">
        <v>36</v>
      </c>
      <c r="I2859">
        <v>100</v>
      </c>
      <c r="K2859">
        <f t="shared" si="264"/>
        <v>143</v>
      </c>
      <c r="L2859" t="str">
        <f t="shared" si="265"/>
        <v>SM-143</v>
      </c>
      <c r="M2859">
        <f t="shared" si="266"/>
        <v>529.79999999999995</v>
      </c>
      <c r="N2859">
        <f t="shared" si="267"/>
        <v>1.3083185741033321E-3</v>
      </c>
      <c r="O2859" t="str">
        <f t="shared" si="268"/>
        <v>SM-143529.8</v>
      </c>
      <c r="P2859" t="str">
        <f t="shared" si="269"/>
        <v/>
      </c>
    </row>
    <row r="2860" spans="1:16" x14ac:dyDescent="0.25">
      <c r="A2860">
        <v>62</v>
      </c>
      <c r="B2860">
        <v>81</v>
      </c>
      <c r="C2860" t="s">
        <v>1568</v>
      </c>
      <c r="D2860">
        <v>0.75399000000000005</v>
      </c>
      <c r="E2860">
        <v>66</v>
      </c>
      <c r="F2860" t="s">
        <v>11</v>
      </c>
      <c r="G2860">
        <v>1</v>
      </c>
      <c r="H2860" t="s">
        <v>77</v>
      </c>
      <c r="I2860">
        <v>99.76</v>
      </c>
      <c r="J2860">
        <v>0.05</v>
      </c>
      <c r="K2860">
        <f t="shared" si="264"/>
        <v>143</v>
      </c>
      <c r="L2860" t="str">
        <f t="shared" si="265"/>
        <v>SM-143M</v>
      </c>
      <c r="M2860">
        <f t="shared" si="266"/>
        <v>66</v>
      </c>
      <c r="N2860">
        <f t="shared" si="267"/>
        <v>1.050223000848402E-2</v>
      </c>
      <c r="O2860" t="str">
        <f t="shared" si="268"/>
        <v>SM-143M66</v>
      </c>
      <c r="P2860" t="str">
        <f t="shared" si="269"/>
        <v/>
      </c>
    </row>
    <row r="2861" spans="1:16" x14ac:dyDescent="0.25">
      <c r="A2861">
        <v>62</v>
      </c>
      <c r="B2861">
        <v>83</v>
      </c>
      <c r="C2861" t="s">
        <v>1569</v>
      </c>
      <c r="D2861">
        <v>0</v>
      </c>
      <c r="E2861">
        <v>340</v>
      </c>
      <c r="F2861" t="s">
        <v>25</v>
      </c>
      <c r="G2861">
        <v>3</v>
      </c>
      <c r="H2861" t="s">
        <v>26</v>
      </c>
      <c r="I2861">
        <v>100</v>
      </c>
      <c r="K2861">
        <f t="shared" si="264"/>
        <v>145</v>
      </c>
      <c r="L2861" t="str">
        <f t="shared" si="265"/>
        <v>SM-145</v>
      </c>
      <c r="M2861">
        <f t="shared" si="266"/>
        <v>29376000</v>
      </c>
      <c r="N2861">
        <f t="shared" si="267"/>
        <v>2.3595696505989422E-8</v>
      </c>
      <c r="O2861" t="str">
        <f t="shared" si="268"/>
        <v>SM-14529376000</v>
      </c>
      <c r="P2861" t="str">
        <f t="shared" si="269"/>
        <v/>
      </c>
    </row>
    <row r="2862" spans="1:16" x14ac:dyDescent="0.25">
      <c r="A2862">
        <v>62</v>
      </c>
      <c r="B2862">
        <v>84</v>
      </c>
      <c r="C2862" t="s">
        <v>1570</v>
      </c>
      <c r="D2862">
        <v>0</v>
      </c>
      <c r="E2862" s="1">
        <v>68000000</v>
      </c>
      <c r="F2862" t="s">
        <v>14</v>
      </c>
      <c r="G2862" s="1">
        <v>7000000</v>
      </c>
      <c r="H2862" t="s">
        <v>27</v>
      </c>
      <c r="I2862">
        <v>100</v>
      </c>
      <c r="K2862">
        <f t="shared" si="264"/>
        <v>146</v>
      </c>
      <c r="L2862" t="str">
        <f t="shared" si="265"/>
        <v>SM-146</v>
      </c>
      <c r="M2862">
        <f t="shared" si="266"/>
        <v>2145916800000000</v>
      </c>
      <c r="N2862">
        <f t="shared" si="267"/>
        <v>3.2300748125926656E-16</v>
      </c>
      <c r="O2862" t="str">
        <f t="shared" si="268"/>
        <v>SM-1462145916800000000</v>
      </c>
      <c r="P2862" t="str">
        <f t="shared" si="269"/>
        <v/>
      </c>
    </row>
    <row r="2863" spans="1:16" x14ac:dyDescent="0.25">
      <c r="A2863">
        <v>62</v>
      </c>
      <c r="B2863">
        <v>85</v>
      </c>
      <c r="C2863" t="s">
        <v>1571</v>
      </c>
      <c r="D2863">
        <v>0</v>
      </c>
      <c r="E2863" s="1">
        <v>107000000000</v>
      </c>
      <c r="F2863" t="s">
        <v>14</v>
      </c>
      <c r="G2863" s="1">
        <v>655000000</v>
      </c>
      <c r="H2863" t="s">
        <v>27</v>
      </c>
      <c r="I2863">
        <v>100</v>
      </c>
      <c r="K2863">
        <f t="shared" si="264"/>
        <v>147</v>
      </c>
      <c r="L2863" t="str">
        <f t="shared" si="265"/>
        <v>SM-147</v>
      </c>
      <c r="M2863">
        <f t="shared" si="266"/>
        <v>3.3766632E+18</v>
      </c>
      <c r="N2863">
        <f t="shared" si="267"/>
        <v>2.0527578248252456E-19</v>
      </c>
      <c r="O2863" t="str">
        <f t="shared" si="268"/>
        <v>SM-1473376663200000000000</v>
      </c>
      <c r="P2863" t="str">
        <f t="shared" si="269"/>
        <v/>
      </c>
    </row>
    <row r="2864" spans="1:16" x14ac:dyDescent="0.25">
      <c r="A2864">
        <v>62</v>
      </c>
      <c r="B2864">
        <v>86</v>
      </c>
      <c r="C2864" t="s">
        <v>1572</v>
      </c>
      <c r="D2864">
        <v>0</v>
      </c>
      <c r="E2864" s="1">
        <v>6840000000000000</v>
      </c>
      <c r="F2864" t="s">
        <v>14</v>
      </c>
      <c r="G2864" t="s">
        <v>1573</v>
      </c>
      <c r="H2864" t="s">
        <v>27</v>
      </c>
      <c r="I2864">
        <v>100</v>
      </c>
      <c r="K2864">
        <f t="shared" si="264"/>
        <v>148</v>
      </c>
      <c r="L2864" t="str">
        <f t="shared" si="265"/>
        <v>SM-148</v>
      </c>
      <c r="M2864">
        <f t="shared" si="266"/>
        <v>2.1585398400000001E+23</v>
      </c>
      <c r="N2864">
        <f t="shared" si="267"/>
        <v>3.211185486203235E-24</v>
      </c>
      <c r="O2864" t="str">
        <f t="shared" si="268"/>
        <v>SM-1482.15853984E+23</v>
      </c>
      <c r="P2864" t="str">
        <f t="shared" si="269"/>
        <v/>
      </c>
    </row>
    <row r="2865" spans="1:16" x14ac:dyDescent="0.25">
      <c r="A2865">
        <v>62</v>
      </c>
      <c r="B2865">
        <v>89</v>
      </c>
      <c r="C2865" t="s">
        <v>1566</v>
      </c>
      <c r="D2865">
        <v>0</v>
      </c>
      <c r="E2865">
        <v>94.6</v>
      </c>
      <c r="F2865" t="s">
        <v>14</v>
      </c>
      <c r="G2865">
        <v>0.6</v>
      </c>
      <c r="H2865" t="s">
        <v>12</v>
      </c>
      <c r="I2865">
        <v>100</v>
      </c>
      <c r="K2865">
        <f t="shared" si="264"/>
        <v>151</v>
      </c>
      <c r="L2865" t="str">
        <f t="shared" si="265"/>
        <v>SM-151</v>
      </c>
      <c r="M2865">
        <f t="shared" si="266"/>
        <v>2985348960</v>
      </c>
      <c r="N2865">
        <f t="shared" si="267"/>
        <v>2.3218296750137555E-10</v>
      </c>
      <c r="O2865" t="str">
        <f t="shared" si="268"/>
        <v>SM-1512985348960</v>
      </c>
      <c r="P2865" t="str">
        <f t="shared" si="269"/>
        <v/>
      </c>
    </row>
    <row r="2866" spans="1:16" x14ac:dyDescent="0.25">
      <c r="A2866">
        <v>62</v>
      </c>
      <c r="B2866">
        <v>91</v>
      </c>
      <c r="C2866" t="s">
        <v>1582</v>
      </c>
      <c r="D2866">
        <v>0</v>
      </c>
      <c r="E2866">
        <v>46.283000000000001</v>
      </c>
      <c r="F2866" t="s">
        <v>109</v>
      </c>
      <c r="G2866">
        <v>2E-3</v>
      </c>
      <c r="H2866" t="s">
        <v>12</v>
      </c>
      <c r="I2866">
        <v>100</v>
      </c>
      <c r="K2866">
        <f t="shared" si="264"/>
        <v>153</v>
      </c>
      <c r="L2866" t="str">
        <f t="shared" si="265"/>
        <v>SM-153</v>
      </c>
      <c r="M2866">
        <f t="shared" si="266"/>
        <v>166618.80000000002</v>
      </c>
      <c r="N2866">
        <f t="shared" si="267"/>
        <v>4.160077857720409E-6</v>
      </c>
      <c r="O2866" t="str">
        <f t="shared" si="268"/>
        <v>SM-153166618.8</v>
      </c>
      <c r="P2866" t="str">
        <f t="shared" si="269"/>
        <v/>
      </c>
    </row>
    <row r="2867" spans="1:16" x14ac:dyDescent="0.25">
      <c r="A2867">
        <v>62</v>
      </c>
      <c r="B2867">
        <v>93</v>
      </c>
      <c r="C2867" t="s">
        <v>1583</v>
      </c>
      <c r="D2867">
        <v>0</v>
      </c>
      <c r="E2867">
        <v>22.181999999999999</v>
      </c>
      <c r="F2867" t="s">
        <v>43</v>
      </c>
      <c r="G2867">
        <v>5.3999999999999999E-2</v>
      </c>
      <c r="H2867" t="s">
        <v>12</v>
      </c>
      <c r="I2867">
        <v>100</v>
      </c>
      <c r="K2867">
        <f t="shared" si="264"/>
        <v>155</v>
      </c>
      <c r="L2867" t="str">
        <f t="shared" si="265"/>
        <v>SM-155</v>
      </c>
      <c r="M2867">
        <f t="shared" si="266"/>
        <v>1330.9199999999998</v>
      </c>
      <c r="N2867">
        <f t="shared" si="267"/>
        <v>5.2080303892040501E-4</v>
      </c>
      <c r="O2867" t="str">
        <f t="shared" si="268"/>
        <v>SM-1551330.92</v>
      </c>
      <c r="P2867" t="str">
        <f t="shared" si="269"/>
        <v/>
      </c>
    </row>
    <row r="2868" spans="1:16" x14ac:dyDescent="0.25">
      <c r="A2868">
        <v>62</v>
      </c>
      <c r="B2868">
        <v>94</v>
      </c>
      <c r="C2868" t="s">
        <v>1584</v>
      </c>
      <c r="D2868">
        <v>0</v>
      </c>
      <c r="E2868">
        <v>9.4</v>
      </c>
      <c r="F2868" t="s">
        <v>109</v>
      </c>
      <c r="G2868">
        <v>0.2</v>
      </c>
      <c r="H2868" t="s">
        <v>12</v>
      </c>
      <c r="I2868">
        <v>100</v>
      </c>
      <c r="K2868">
        <f t="shared" si="264"/>
        <v>156</v>
      </c>
      <c r="L2868" t="str">
        <f t="shared" si="265"/>
        <v>SM-156</v>
      </c>
      <c r="M2868">
        <f t="shared" si="266"/>
        <v>33840</v>
      </c>
      <c r="N2868">
        <f t="shared" si="267"/>
        <v>2.0483072711582307E-5</v>
      </c>
      <c r="O2868" t="str">
        <f t="shared" si="268"/>
        <v>SM-15633840</v>
      </c>
      <c r="P2868" t="str">
        <f t="shared" si="269"/>
        <v/>
      </c>
    </row>
    <row r="2869" spans="1:16" x14ac:dyDescent="0.25">
      <c r="A2869">
        <v>62</v>
      </c>
      <c r="B2869">
        <v>95</v>
      </c>
      <c r="C2869" t="s">
        <v>1585</v>
      </c>
      <c r="D2869">
        <v>0</v>
      </c>
      <c r="E2869">
        <v>8.0399999999999991</v>
      </c>
      <c r="F2869" t="s">
        <v>43</v>
      </c>
      <c r="G2869">
        <v>0.06</v>
      </c>
      <c r="H2869" t="s">
        <v>12</v>
      </c>
      <c r="I2869">
        <v>100</v>
      </c>
      <c r="K2869">
        <f t="shared" si="264"/>
        <v>157</v>
      </c>
      <c r="L2869" t="str">
        <f t="shared" si="265"/>
        <v>SM-157</v>
      </c>
      <c r="M2869">
        <f t="shared" si="266"/>
        <v>482.4</v>
      </c>
      <c r="N2869">
        <f t="shared" si="267"/>
        <v>1.436872264842341E-3</v>
      </c>
      <c r="O2869" t="str">
        <f t="shared" si="268"/>
        <v>SM-157482.4</v>
      </c>
      <c r="P2869" t="str">
        <f t="shared" si="269"/>
        <v/>
      </c>
    </row>
    <row r="2870" spans="1:16" x14ac:dyDescent="0.25">
      <c r="A2870">
        <v>62</v>
      </c>
      <c r="B2870">
        <v>96</v>
      </c>
      <c r="C2870" t="s">
        <v>1586</v>
      </c>
      <c r="D2870">
        <v>0</v>
      </c>
      <c r="E2870">
        <v>5.32</v>
      </c>
      <c r="F2870" t="s">
        <v>43</v>
      </c>
      <c r="G2870">
        <v>0.05</v>
      </c>
      <c r="H2870" t="s">
        <v>12</v>
      </c>
      <c r="I2870">
        <v>100</v>
      </c>
      <c r="K2870">
        <f t="shared" si="264"/>
        <v>158</v>
      </c>
      <c r="L2870" t="str">
        <f t="shared" si="265"/>
        <v>SM-158</v>
      </c>
      <c r="M2870">
        <f t="shared" si="266"/>
        <v>319.20000000000005</v>
      </c>
      <c r="N2870">
        <f t="shared" si="267"/>
        <v>2.1715137235587254E-3</v>
      </c>
      <c r="O2870" t="str">
        <f t="shared" si="268"/>
        <v>SM-158319.2</v>
      </c>
      <c r="P2870" t="str">
        <f t="shared" si="269"/>
        <v/>
      </c>
    </row>
    <row r="2871" spans="1:16" x14ac:dyDescent="0.25">
      <c r="A2871">
        <v>62</v>
      </c>
      <c r="B2871">
        <v>97</v>
      </c>
      <c r="C2871" t="s">
        <v>1587</v>
      </c>
      <c r="D2871">
        <v>0</v>
      </c>
      <c r="E2871">
        <v>11.37</v>
      </c>
      <c r="F2871" t="s">
        <v>11</v>
      </c>
      <c r="G2871">
        <v>0.15</v>
      </c>
      <c r="H2871" t="s">
        <v>12</v>
      </c>
      <c r="I2871">
        <v>100</v>
      </c>
      <c r="K2871">
        <f t="shared" si="264"/>
        <v>159</v>
      </c>
      <c r="L2871" t="str">
        <f t="shared" si="265"/>
        <v>SM-159</v>
      </c>
      <c r="M2871">
        <f t="shared" si="266"/>
        <v>11.37</v>
      </c>
      <c r="N2871">
        <f t="shared" si="267"/>
        <v>6.0962812714155261E-2</v>
      </c>
      <c r="O2871" t="str">
        <f t="shared" si="268"/>
        <v>SM-15911.37</v>
      </c>
      <c r="P2871" t="str">
        <f t="shared" si="269"/>
        <v/>
      </c>
    </row>
    <row r="2872" spans="1:16" x14ac:dyDescent="0.25">
      <c r="A2872">
        <v>62</v>
      </c>
      <c r="B2872">
        <v>98</v>
      </c>
      <c r="C2872" t="s">
        <v>1588</v>
      </c>
      <c r="D2872">
        <v>0</v>
      </c>
      <c r="E2872">
        <v>9.6</v>
      </c>
      <c r="F2872" t="s">
        <v>11</v>
      </c>
      <c r="G2872">
        <v>0.3</v>
      </c>
      <c r="H2872" t="s">
        <v>12</v>
      </c>
      <c r="I2872">
        <v>100</v>
      </c>
      <c r="K2872">
        <f t="shared" si="264"/>
        <v>160</v>
      </c>
      <c r="L2872" t="str">
        <f t="shared" si="265"/>
        <v>SM-160</v>
      </c>
      <c r="M2872">
        <f t="shared" si="266"/>
        <v>9.6</v>
      </c>
      <c r="N2872">
        <f t="shared" si="267"/>
        <v>7.2202831308327636E-2</v>
      </c>
      <c r="O2872" t="str">
        <f t="shared" si="268"/>
        <v>SM-1609.6</v>
      </c>
      <c r="P2872" t="str">
        <f t="shared" si="269"/>
        <v/>
      </c>
    </row>
    <row r="2873" spans="1:16" x14ac:dyDescent="0.25">
      <c r="A2873">
        <v>62</v>
      </c>
      <c r="B2873">
        <v>99</v>
      </c>
      <c r="C2873" t="s">
        <v>1581</v>
      </c>
      <c r="D2873">
        <v>0</v>
      </c>
      <c r="E2873">
        <v>4.63</v>
      </c>
      <c r="F2873" t="s">
        <v>11</v>
      </c>
      <c r="G2873">
        <v>0.28999999999999998</v>
      </c>
      <c r="H2873" t="s">
        <v>12</v>
      </c>
      <c r="I2873">
        <v>100</v>
      </c>
      <c r="K2873">
        <f t="shared" si="264"/>
        <v>161</v>
      </c>
      <c r="L2873" t="str">
        <f t="shared" si="265"/>
        <v>SM-161</v>
      </c>
      <c r="M2873">
        <f t="shared" si="266"/>
        <v>4.63</v>
      </c>
      <c r="N2873">
        <f t="shared" si="267"/>
        <v>0.14970781437579811</v>
      </c>
      <c r="O2873" t="str">
        <f t="shared" si="268"/>
        <v>SM-1614.63</v>
      </c>
      <c r="P2873" t="str">
        <f t="shared" si="269"/>
        <v/>
      </c>
    </row>
    <row r="2874" spans="1:16" x14ac:dyDescent="0.25">
      <c r="A2874">
        <v>62</v>
      </c>
      <c r="B2874">
        <v>100</v>
      </c>
      <c r="C2874" t="s">
        <v>1576</v>
      </c>
      <c r="D2874">
        <v>0</v>
      </c>
      <c r="E2874">
        <v>3.09</v>
      </c>
      <c r="F2874" t="s">
        <v>11</v>
      </c>
      <c r="G2874">
        <v>0.27</v>
      </c>
      <c r="H2874" t="s">
        <v>12</v>
      </c>
      <c r="I2874">
        <v>100</v>
      </c>
      <c r="K2874">
        <f t="shared" si="264"/>
        <v>162</v>
      </c>
      <c r="L2874" t="str">
        <f t="shared" si="265"/>
        <v>SM-162</v>
      </c>
      <c r="M2874">
        <f t="shared" si="266"/>
        <v>3.09</v>
      </c>
      <c r="N2874">
        <f t="shared" si="267"/>
        <v>0.22431947590936741</v>
      </c>
      <c r="O2874" t="str">
        <f t="shared" si="268"/>
        <v>SM-1623.09</v>
      </c>
      <c r="P2874" t="str">
        <f t="shared" si="269"/>
        <v/>
      </c>
    </row>
    <row r="2875" spans="1:16" x14ac:dyDescent="0.25">
      <c r="A2875">
        <v>62</v>
      </c>
      <c r="B2875">
        <v>101</v>
      </c>
      <c r="C2875" t="s">
        <v>1575</v>
      </c>
      <c r="D2875">
        <v>0</v>
      </c>
      <c r="E2875">
        <v>1.67</v>
      </c>
      <c r="F2875" t="s">
        <v>11</v>
      </c>
      <c r="G2875">
        <f>0.18-0.19</f>
        <v>-1.0000000000000009E-2</v>
      </c>
      <c r="H2875" t="s">
        <v>12</v>
      </c>
      <c r="I2875">
        <v>100</v>
      </c>
      <c r="K2875">
        <f t="shared" si="264"/>
        <v>163</v>
      </c>
      <c r="L2875" t="str">
        <f t="shared" si="265"/>
        <v>SM-163</v>
      </c>
      <c r="M2875">
        <f t="shared" si="266"/>
        <v>1.67</v>
      </c>
      <c r="N2875">
        <f t="shared" si="267"/>
        <v>0.41505819195206306</v>
      </c>
      <c r="O2875" t="str">
        <f t="shared" si="268"/>
        <v>SM-1631.67</v>
      </c>
      <c r="P2875" t="str">
        <f t="shared" si="269"/>
        <v/>
      </c>
    </row>
    <row r="2876" spans="1:16" x14ac:dyDescent="0.25">
      <c r="A2876">
        <v>62</v>
      </c>
      <c r="B2876">
        <v>102</v>
      </c>
      <c r="C2876" t="s">
        <v>1574</v>
      </c>
      <c r="D2876">
        <v>0</v>
      </c>
      <c r="E2876">
        <v>1.42</v>
      </c>
      <c r="F2876" t="s">
        <v>11</v>
      </c>
      <c r="G2876">
        <v>0.06</v>
      </c>
      <c r="H2876" t="s">
        <v>12</v>
      </c>
      <c r="I2876">
        <v>100</v>
      </c>
      <c r="K2876">
        <f t="shared" si="264"/>
        <v>164</v>
      </c>
      <c r="L2876" t="str">
        <f t="shared" si="265"/>
        <v>SM-164</v>
      </c>
      <c r="M2876">
        <f t="shared" si="266"/>
        <v>1.42</v>
      </c>
      <c r="N2876">
        <f t="shared" si="267"/>
        <v>0.48813181729573613</v>
      </c>
      <c r="O2876" t="str">
        <f t="shared" si="268"/>
        <v>SM-1641.42</v>
      </c>
      <c r="P2876" t="str">
        <f t="shared" si="269"/>
        <v/>
      </c>
    </row>
    <row r="2877" spans="1:16" x14ac:dyDescent="0.25">
      <c r="A2877">
        <v>62</v>
      </c>
      <c r="B2877">
        <v>103</v>
      </c>
      <c r="C2877" t="s">
        <v>1580</v>
      </c>
      <c r="D2877">
        <v>0</v>
      </c>
      <c r="E2877">
        <v>614</v>
      </c>
      <c r="F2877" t="s">
        <v>17</v>
      </c>
      <c r="G2877">
        <f>89-91</f>
        <v>-2</v>
      </c>
      <c r="H2877" t="s">
        <v>12</v>
      </c>
      <c r="I2877">
        <v>100</v>
      </c>
      <c r="K2877">
        <f t="shared" si="264"/>
        <v>165</v>
      </c>
      <c r="L2877" t="str">
        <f t="shared" si="265"/>
        <v>SM-165</v>
      </c>
      <c r="M2877">
        <f t="shared" si="266"/>
        <v>0.61399999999999999</v>
      </c>
      <c r="N2877">
        <f t="shared" si="267"/>
        <v>1.1289042028663605</v>
      </c>
      <c r="O2877" t="str">
        <f t="shared" si="268"/>
        <v>SM-1650.614</v>
      </c>
      <c r="P2877" t="str">
        <f t="shared" si="269"/>
        <v/>
      </c>
    </row>
    <row r="2878" spans="1:16" x14ac:dyDescent="0.25">
      <c r="A2878">
        <v>62</v>
      </c>
      <c r="B2878">
        <v>104</v>
      </c>
      <c r="C2878" t="s">
        <v>1579</v>
      </c>
      <c r="D2878">
        <v>0</v>
      </c>
      <c r="E2878">
        <v>399</v>
      </c>
      <c r="F2878" t="s">
        <v>17</v>
      </c>
      <c r="G2878">
        <f>56-62</f>
        <v>-6</v>
      </c>
      <c r="H2878" t="s">
        <v>12</v>
      </c>
      <c r="I2878">
        <v>100</v>
      </c>
      <c r="K2878">
        <f t="shared" si="264"/>
        <v>166</v>
      </c>
      <c r="L2878" t="str">
        <f t="shared" si="265"/>
        <v>SM-166</v>
      </c>
      <c r="M2878">
        <f t="shared" si="266"/>
        <v>0.39900000000000002</v>
      </c>
      <c r="N2878">
        <f t="shared" si="267"/>
        <v>1.7372109788469805</v>
      </c>
      <c r="O2878" t="str">
        <f t="shared" si="268"/>
        <v>SM-1660.399</v>
      </c>
      <c r="P2878" t="str">
        <f t="shared" si="269"/>
        <v/>
      </c>
    </row>
    <row r="2879" spans="1:16" x14ac:dyDescent="0.25">
      <c r="A2879">
        <v>62</v>
      </c>
      <c r="B2879">
        <v>105</v>
      </c>
      <c r="C2879" t="s">
        <v>1578</v>
      </c>
      <c r="D2879">
        <v>0</v>
      </c>
      <c r="E2879">
        <v>334</v>
      </c>
      <c r="F2879" t="s">
        <v>17</v>
      </c>
      <c r="G2879">
        <f>83-78</f>
        <v>5</v>
      </c>
      <c r="H2879" t="s">
        <v>12</v>
      </c>
      <c r="I2879">
        <v>100</v>
      </c>
      <c r="K2879">
        <f t="shared" si="264"/>
        <v>167</v>
      </c>
      <c r="L2879" t="str">
        <f t="shared" si="265"/>
        <v>SM-167</v>
      </c>
      <c r="M2879">
        <f t="shared" si="266"/>
        <v>0.33400000000000002</v>
      </c>
      <c r="N2879">
        <f t="shared" si="267"/>
        <v>2.0752909597603151</v>
      </c>
      <c r="O2879" t="str">
        <f t="shared" si="268"/>
        <v>SM-1670.334</v>
      </c>
      <c r="P2879" t="str">
        <f t="shared" si="269"/>
        <v/>
      </c>
    </row>
    <row r="2880" spans="1:16" x14ac:dyDescent="0.25">
      <c r="A2880">
        <v>62</v>
      </c>
      <c r="B2880">
        <v>106</v>
      </c>
      <c r="C2880" t="s">
        <v>1577</v>
      </c>
      <c r="D2880">
        <v>0</v>
      </c>
      <c r="E2880">
        <v>0.35299999999999998</v>
      </c>
      <c r="F2880" t="s">
        <v>11</v>
      </c>
      <c r="G2880">
        <f>0.21-0.164</f>
        <v>4.5999999999999985E-2</v>
      </c>
      <c r="H2880" t="s">
        <v>12</v>
      </c>
      <c r="I2880">
        <v>100</v>
      </c>
      <c r="K2880">
        <f t="shared" si="264"/>
        <v>168</v>
      </c>
      <c r="L2880" t="str">
        <f t="shared" si="265"/>
        <v>SM-168</v>
      </c>
      <c r="M2880">
        <f t="shared" si="266"/>
        <v>0.35299999999999998</v>
      </c>
      <c r="N2880">
        <f t="shared" si="267"/>
        <v>1.9635897466287402</v>
      </c>
      <c r="O2880" t="str">
        <f t="shared" si="268"/>
        <v>SM-1680.353</v>
      </c>
      <c r="P2880" t="str">
        <f t="shared" si="269"/>
        <v/>
      </c>
    </row>
    <row r="2881" spans="1:16" x14ac:dyDescent="0.25">
      <c r="A2881">
        <v>50</v>
      </c>
      <c r="B2881">
        <v>50</v>
      </c>
      <c r="C2881" t="s">
        <v>1119</v>
      </c>
      <c r="D2881">
        <v>0</v>
      </c>
      <c r="E2881">
        <v>1.18</v>
      </c>
      <c r="F2881" t="s">
        <v>11</v>
      </c>
      <c r="G2881">
        <v>7.0000000000000007E-2</v>
      </c>
      <c r="H2881" t="s">
        <v>36</v>
      </c>
      <c r="I2881">
        <v>100</v>
      </c>
      <c r="K2881">
        <f t="shared" si="264"/>
        <v>100</v>
      </c>
      <c r="L2881" t="str">
        <f t="shared" si="265"/>
        <v>SN-100</v>
      </c>
      <c r="M2881">
        <f t="shared" si="266"/>
        <v>1.18</v>
      </c>
      <c r="N2881">
        <f t="shared" si="267"/>
        <v>0.58741286488130962</v>
      </c>
      <c r="O2881" t="str">
        <f t="shared" si="268"/>
        <v>SN-1001.18</v>
      </c>
      <c r="P2881" t="str">
        <f t="shared" si="269"/>
        <v/>
      </c>
    </row>
    <row r="2882" spans="1:16" x14ac:dyDescent="0.25">
      <c r="A2882">
        <v>50</v>
      </c>
      <c r="B2882">
        <v>51</v>
      </c>
      <c r="C2882" t="s">
        <v>1118</v>
      </c>
      <c r="D2882">
        <v>0</v>
      </c>
      <c r="E2882">
        <v>2.2000000000000002</v>
      </c>
      <c r="F2882" t="s">
        <v>11</v>
      </c>
      <c r="G2882">
        <v>0.05</v>
      </c>
      <c r="H2882" t="s">
        <v>36</v>
      </c>
      <c r="I2882">
        <v>100</v>
      </c>
      <c r="K2882">
        <f t="shared" ref="K2882:K2945" si="270">A2882+B2882</f>
        <v>101</v>
      </c>
      <c r="L2882" t="str">
        <f t="shared" ref="L2882:L2945" si="271">UPPER(SUBSTITUTE(C2882,K2882,""))&amp;"-"&amp;K2882&amp;IF(H2882="IT","M","")</f>
        <v>SN-101</v>
      </c>
      <c r="M2882">
        <f t="shared" ref="M2882:M2945" si="272">E2882*VLOOKUP(F2882,_TimeConvert,2,FALSE)</f>
        <v>2.2000000000000002</v>
      </c>
      <c r="N2882">
        <f t="shared" ref="N2882:N2945" si="273">LN(2)/M2882</f>
        <v>0.31506690025452055</v>
      </c>
      <c r="O2882" t="str">
        <f t="shared" ref="O2882:O2945" si="274">L2882&amp;M2882</f>
        <v>SN-1012.2</v>
      </c>
      <c r="P2882" t="str">
        <f t="shared" ref="P2882:P2945" si="275">IF(AND(RIGHT(L2883,1)="M",M2882=M2883),"Delete","")</f>
        <v/>
      </c>
    </row>
    <row r="2883" spans="1:16" x14ac:dyDescent="0.25">
      <c r="A2883">
        <v>50</v>
      </c>
      <c r="B2883">
        <v>52</v>
      </c>
      <c r="C2883" t="s">
        <v>1121</v>
      </c>
      <c r="D2883">
        <v>0</v>
      </c>
      <c r="E2883">
        <v>3.8</v>
      </c>
      <c r="F2883" t="s">
        <v>11</v>
      </c>
      <c r="G2883">
        <v>0.2</v>
      </c>
      <c r="H2883" t="s">
        <v>36</v>
      </c>
      <c r="I2883">
        <v>100</v>
      </c>
      <c r="K2883">
        <f t="shared" si="270"/>
        <v>102</v>
      </c>
      <c r="L2883" t="str">
        <f t="shared" si="271"/>
        <v>SN-102</v>
      </c>
      <c r="M2883">
        <f t="shared" si="272"/>
        <v>3.8</v>
      </c>
      <c r="N2883">
        <f t="shared" si="273"/>
        <v>0.18240715277893299</v>
      </c>
      <c r="O2883" t="str">
        <f t="shared" si="274"/>
        <v>SN-1023.8</v>
      </c>
      <c r="P2883" t="str">
        <f t="shared" si="275"/>
        <v/>
      </c>
    </row>
    <row r="2884" spans="1:16" x14ac:dyDescent="0.25">
      <c r="A2884">
        <v>50</v>
      </c>
      <c r="B2884">
        <v>53</v>
      </c>
      <c r="C2884" t="s">
        <v>1120</v>
      </c>
      <c r="D2884">
        <v>0</v>
      </c>
      <c r="E2884">
        <v>7</v>
      </c>
      <c r="F2884" t="s">
        <v>11</v>
      </c>
      <c r="G2884">
        <v>0.2</v>
      </c>
      <c r="H2884" t="s">
        <v>36</v>
      </c>
      <c r="I2884">
        <v>100</v>
      </c>
      <c r="K2884">
        <f t="shared" si="270"/>
        <v>103</v>
      </c>
      <c r="L2884" t="str">
        <f t="shared" si="271"/>
        <v>SN-103</v>
      </c>
      <c r="M2884">
        <f t="shared" si="272"/>
        <v>7</v>
      </c>
      <c r="N2884">
        <f t="shared" si="273"/>
        <v>9.9021025794277892E-2</v>
      </c>
      <c r="O2884" t="str">
        <f t="shared" si="274"/>
        <v>SN-1037</v>
      </c>
      <c r="P2884" t="str">
        <f t="shared" si="275"/>
        <v/>
      </c>
    </row>
    <row r="2885" spans="1:16" x14ac:dyDescent="0.25">
      <c r="A2885">
        <v>50</v>
      </c>
      <c r="B2885">
        <v>54</v>
      </c>
      <c r="C2885" t="s">
        <v>1123</v>
      </c>
      <c r="D2885">
        <v>0</v>
      </c>
      <c r="E2885">
        <v>20.9</v>
      </c>
      <c r="F2885" t="s">
        <v>11</v>
      </c>
      <c r="G2885">
        <v>0.4</v>
      </c>
      <c r="H2885" t="s">
        <v>36</v>
      </c>
      <c r="I2885">
        <v>100</v>
      </c>
      <c r="K2885">
        <f t="shared" si="270"/>
        <v>104</v>
      </c>
      <c r="L2885" t="str">
        <f t="shared" si="271"/>
        <v>SN-104</v>
      </c>
      <c r="M2885">
        <f t="shared" si="272"/>
        <v>20.9</v>
      </c>
      <c r="N2885">
        <f t="shared" si="273"/>
        <v>3.3164936868896905E-2</v>
      </c>
      <c r="O2885" t="str">
        <f t="shared" si="274"/>
        <v>SN-10420.9</v>
      </c>
      <c r="P2885" t="str">
        <f t="shared" si="275"/>
        <v/>
      </c>
    </row>
    <row r="2886" spans="1:16" x14ac:dyDescent="0.25">
      <c r="A2886">
        <v>50</v>
      </c>
      <c r="B2886">
        <v>55</v>
      </c>
      <c r="C2886" t="s">
        <v>1122</v>
      </c>
      <c r="D2886">
        <v>0</v>
      </c>
      <c r="E2886">
        <v>32.700000000000003</v>
      </c>
      <c r="F2886" t="s">
        <v>11</v>
      </c>
      <c r="G2886">
        <v>0.5</v>
      </c>
      <c r="H2886" t="s">
        <v>36</v>
      </c>
      <c r="I2886">
        <v>100</v>
      </c>
      <c r="K2886">
        <f t="shared" si="270"/>
        <v>105</v>
      </c>
      <c r="L2886" t="str">
        <f t="shared" si="271"/>
        <v>SN-105</v>
      </c>
      <c r="M2886">
        <f t="shared" si="272"/>
        <v>32.700000000000003</v>
      </c>
      <c r="N2886">
        <f t="shared" si="273"/>
        <v>2.1197161485013615E-2</v>
      </c>
      <c r="O2886" t="str">
        <f t="shared" si="274"/>
        <v>SN-10532.7</v>
      </c>
      <c r="P2886" t="str">
        <f t="shared" si="275"/>
        <v/>
      </c>
    </row>
    <row r="2887" spans="1:16" x14ac:dyDescent="0.25">
      <c r="A2887">
        <v>50</v>
      </c>
      <c r="B2887">
        <v>56</v>
      </c>
      <c r="C2887" t="s">
        <v>1125</v>
      </c>
      <c r="D2887">
        <v>0</v>
      </c>
      <c r="E2887">
        <v>1.92</v>
      </c>
      <c r="F2887" t="s">
        <v>43</v>
      </c>
      <c r="G2887">
        <v>0.08</v>
      </c>
      <c r="H2887" t="s">
        <v>36</v>
      </c>
      <c r="I2887">
        <v>100</v>
      </c>
      <c r="K2887">
        <f t="shared" si="270"/>
        <v>106</v>
      </c>
      <c r="L2887" t="str">
        <f t="shared" si="271"/>
        <v>SN-106</v>
      </c>
      <c r="M2887">
        <f t="shared" si="272"/>
        <v>115.19999999999999</v>
      </c>
      <c r="N2887">
        <f t="shared" si="273"/>
        <v>6.0169026090273036E-3</v>
      </c>
      <c r="O2887" t="str">
        <f t="shared" si="274"/>
        <v>SN-106115.2</v>
      </c>
      <c r="P2887" t="str">
        <f t="shared" si="275"/>
        <v/>
      </c>
    </row>
    <row r="2888" spans="1:16" x14ac:dyDescent="0.25">
      <c r="A2888">
        <v>50</v>
      </c>
      <c r="B2888">
        <v>57</v>
      </c>
      <c r="C2888" t="s">
        <v>1124</v>
      </c>
      <c r="D2888">
        <v>0</v>
      </c>
      <c r="E2888">
        <v>2.9</v>
      </c>
      <c r="F2888" t="s">
        <v>43</v>
      </c>
      <c r="G2888">
        <v>0.05</v>
      </c>
      <c r="H2888" t="s">
        <v>36</v>
      </c>
      <c r="I2888">
        <v>100</v>
      </c>
      <c r="K2888">
        <f t="shared" si="270"/>
        <v>107</v>
      </c>
      <c r="L2888" t="str">
        <f t="shared" si="271"/>
        <v>SN-107</v>
      </c>
      <c r="M2888">
        <f t="shared" si="272"/>
        <v>174</v>
      </c>
      <c r="N2888">
        <f t="shared" si="273"/>
        <v>3.9836044859766972E-3</v>
      </c>
      <c r="O2888" t="str">
        <f t="shared" si="274"/>
        <v>SN-107174</v>
      </c>
      <c r="P2888" t="str">
        <f t="shared" si="275"/>
        <v/>
      </c>
    </row>
    <row r="2889" spans="1:16" x14ac:dyDescent="0.25">
      <c r="A2889">
        <v>50</v>
      </c>
      <c r="B2889">
        <v>58</v>
      </c>
      <c r="C2889" t="s">
        <v>1127</v>
      </c>
      <c r="D2889">
        <v>0</v>
      </c>
      <c r="E2889">
        <v>10.5</v>
      </c>
      <c r="F2889" t="s">
        <v>43</v>
      </c>
      <c r="G2889">
        <v>0.17</v>
      </c>
      <c r="H2889" t="s">
        <v>36</v>
      </c>
      <c r="I2889">
        <v>100</v>
      </c>
      <c r="K2889">
        <f t="shared" si="270"/>
        <v>108</v>
      </c>
      <c r="L2889" t="str">
        <f t="shared" si="271"/>
        <v>SN-108</v>
      </c>
      <c r="M2889">
        <f t="shared" si="272"/>
        <v>630</v>
      </c>
      <c r="N2889">
        <f t="shared" si="273"/>
        <v>1.1002336199364211E-3</v>
      </c>
      <c r="O2889" t="str">
        <f t="shared" si="274"/>
        <v>SN-108630</v>
      </c>
      <c r="P2889" t="str">
        <f t="shared" si="275"/>
        <v/>
      </c>
    </row>
    <row r="2890" spans="1:16" x14ac:dyDescent="0.25">
      <c r="A2890">
        <v>50</v>
      </c>
      <c r="B2890">
        <v>59</v>
      </c>
      <c r="C2890" t="s">
        <v>1126</v>
      </c>
      <c r="D2890">
        <v>0</v>
      </c>
      <c r="E2890">
        <v>18.100000000000001</v>
      </c>
      <c r="F2890" t="s">
        <v>43</v>
      </c>
      <c r="G2890">
        <v>0.1</v>
      </c>
      <c r="H2890" t="s">
        <v>36</v>
      </c>
      <c r="I2890">
        <v>100</v>
      </c>
      <c r="K2890">
        <f t="shared" si="270"/>
        <v>109</v>
      </c>
      <c r="L2890" t="str">
        <f t="shared" si="271"/>
        <v>SN-109</v>
      </c>
      <c r="M2890">
        <f t="shared" si="272"/>
        <v>1086</v>
      </c>
      <c r="N2890">
        <f t="shared" si="273"/>
        <v>6.3825707233880783E-4</v>
      </c>
      <c r="O2890" t="str">
        <f t="shared" si="274"/>
        <v>SN-1091086</v>
      </c>
      <c r="P2890" t="str">
        <f t="shared" si="275"/>
        <v/>
      </c>
    </row>
    <row r="2891" spans="1:16" x14ac:dyDescent="0.25">
      <c r="A2891">
        <v>50</v>
      </c>
      <c r="B2891">
        <v>60</v>
      </c>
      <c r="C2891" t="s">
        <v>1128</v>
      </c>
      <c r="D2891">
        <v>0</v>
      </c>
      <c r="E2891">
        <v>4.1539999999999999</v>
      </c>
      <c r="F2891" t="s">
        <v>109</v>
      </c>
      <c r="G2891">
        <v>4.0000000000000001E-3</v>
      </c>
      <c r="H2891" t="s">
        <v>26</v>
      </c>
      <c r="I2891">
        <v>100</v>
      </c>
      <c r="K2891">
        <f t="shared" si="270"/>
        <v>110</v>
      </c>
      <c r="L2891" t="str">
        <f t="shared" si="271"/>
        <v>SN-110</v>
      </c>
      <c r="M2891">
        <f t="shared" si="272"/>
        <v>14954.4</v>
      </c>
      <c r="N2891">
        <f t="shared" si="273"/>
        <v>4.6350718220720678E-5</v>
      </c>
      <c r="O2891" t="str">
        <f t="shared" si="274"/>
        <v>SN-11014954.4</v>
      </c>
      <c r="P2891" t="str">
        <f t="shared" si="275"/>
        <v/>
      </c>
    </row>
    <row r="2892" spans="1:16" x14ac:dyDescent="0.25">
      <c r="A2892">
        <v>50</v>
      </c>
      <c r="B2892">
        <v>61</v>
      </c>
      <c r="C2892" t="s">
        <v>1129</v>
      </c>
      <c r="D2892">
        <v>0</v>
      </c>
      <c r="E2892">
        <v>35.299999999999997</v>
      </c>
      <c r="F2892" t="s">
        <v>43</v>
      </c>
      <c r="G2892">
        <v>0.4</v>
      </c>
      <c r="H2892" t="s">
        <v>36</v>
      </c>
      <c r="I2892">
        <v>100</v>
      </c>
      <c r="K2892">
        <f t="shared" si="270"/>
        <v>111</v>
      </c>
      <c r="L2892" t="str">
        <f t="shared" si="271"/>
        <v>SN-111</v>
      </c>
      <c r="M2892">
        <f t="shared" si="272"/>
        <v>2118</v>
      </c>
      <c r="N2892">
        <f t="shared" si="273"/>
        <v>3.2726495777145672E-4</v>
      </c>
      <c r="O2892" t="str">
        <f t="shared" si="274"/>
        <v>SN-1112118</v>
      </c>
      <c r="P2892" t="str">
        <f t="shared" si="275"/>
        <v/>
      </c>
    </row>
    <row r="2893" spans="1:16" x14ac:dyDescent="0.25">
      <c r="A2893">
        <v>50</v>
      </c>
      <c r="B2893">
        <v>63</v>
      </c>
      <c r="C2893" t="s">
        <v>1130</v>
      </c>
      <c r="D2893">
        <v>0</v>
      </c>
      <c r="E2893">
        <v>115.08</v>
      </c>
      <c r="F2893" t="s">
        <v>25</v>
      </c>
      <c r="G2893">
        <v>0.03</v>
      </c>
      <c r="H2893" t="s">
        <v>36</v>
      </c>
      <c r="I2893">
        <v>100</v>
      </c>
      <c r="K2893">
        <f t="shared" si="270"/>
        <v>113</v>
      </c>
      <c r="L2893" t="str">
        <f t="shared" si="271"/>
        <v>SN-113</v>
      </c>
      <c r="M2893">
        <f t="shared" si="272"/>
        <v>9942912</v>
      </c>
      <c r="N2893">
        <f t="shared" si="273"/>
        <v>6.9712693882832843E-8</v>
      </c>
      <c r="O2893" t="str">
        <f t="shared" si="274"/>
        <v>SN-1139942912</v>
      </c>
      <c r="P2893" t="str">
        <f t="shared" si="275"/>
        <v/>
      </c>
    </row>
    <row r="2894" spans="1:16" x14ac:dyDescent="0.25">
      <c r="A2894">
        <v>50</v>
      </c>
      <c r="B2894">
        <v>63</v>
      </c>
      <c r="C2894" t="s">
        <v>1130</v>
      </c>
      <c r="D2894">
        <v>7.7388999999999999E-2</v>
      </c>
      <c r="E2894">
        <v>21.4</v>
      </c>
      <c r="F2894" t="s">
        <v>43</v>
      </c>
      <c r="G2894">
        <v>0.4</v>
      </c>
      <c r="H2894" t="s">
        <v>77</v>
      </c>
      <c r="I2894">
        <v>91.1</v>
      </c>
      <c r="J2894">
        <v>2.2999999999999998</v>
      </c>
      <c r="K2894">
        <f t="shared" si="270"/>
        <v>113</v>
      </c>
      <c r="L2894" t="str">
        <f t="shared" si="271"/>
        <v>SN-113M</v>
      </c>
      <c r="M2894">
        <f t="shared" si="272"/>
        <v>1284</v>
      </c>
      <c r="N2894">
        <f t="shared" si="273"/>
        <v>5.3983425277254302E-4</v>
      </c>
      <c r="O2894" t="str">
        <f t="shared" si="274"/>
        <v>SN-113M1284</v>
      </c>
      <c r="P2894" t="str">
        <f t="shared" si="275"/>
        <v/>
      </c>
    </row>
    <row r="2895" spans="1:16" x14ac:dyDescent="0.25">
      <c r="A2895">
        <v>50</v>
      </c>
      <c r="B2895">
        <v>67</v>
      </c>
      <c r="C2895" t="s">
        <v>1131</v>
      </c>
      <c r="D2895">
        <v>0.31457999999999903</v>
      </c>
      <c r="E2895">
        <v>13.94</v>
      </c>
      <c r="F2895" t="s">
        <v>25</v>
      </c>
      <c r="G2895">
        <v>0.03</v>
      </c>
      <c r="H2895" t="s">
        <v>77</v>
      </c>
      <c r="I2895">
        <v>100</v>
      </c>
      <c r="K2895">
        <f t="shared" si="270"/>
        <v>117</v>
      </c>
      <c r="L2895" t="str">
        <f t="shared" si="271"/>
        <v>SN-117M</v>
      </c>
      <c r="M2895">
        <f t="shared" si="272"/>
        <v>1204416</v>
      </c>
      <c r="N2895">
        <f t="shared" si="273"/>
        <v>5.7550479282901037E-7</v>
      </c>
      <c r="O2895" t="str">
        <f t="shared" si="274"/>
        <v>SN-117M1204416</v>
      </c>
      <c r="P2895" t="str">
        <f t="shared" si="275"/>
        <v/>
      </c>
    </row>
    <row r="2896" spans="1:16" x14ac:dyDescent="0.25">
      <c r="A2896">
        <v>50</v>
      </c>
      <c r="B2896">
        <v>69</v>
      </c>
      <c r="C2896" t="s">
        <v>1132</v>
      </c>
      <c r="D2896">
        <v>8.9530999999999999E-2</v>
      </c>
      <c r="E2896">
        <v>293</v>
      </c>
      <c r="F2896" t="s">
        <v>25</v>
      </c>
      <c r="G2896">
        <v>1.3</v>
      </c>
      <c r="H2896" t="s">
        <v>77</v>
      </c>
      <c r="I2896">
        <v>100</v>
      </c>
      <c r="K2896">
        <f t="shared" si="270"/>
        <v>119</v>
      </c>
      <c r="L2896" t="str">
        <f t="shared" si="271"/>
        <v>SN-119M</v>
      </c>
      <c r="M2896">
        <f t="shared" si="272"/>
        <v>25315200</v>
      </c>
      <c r="N2896">
        <f t="shared" si="273"/>
        <v>2.7380671713434824E-8</v>
      </c>
      <c r="O2896" t="str">
        <f t="shared" si="274"/>
        <v>SN-119M25315200</v>
      </c>
      <c r="P2896" t="str">
        <f t="shared" si="275"/>
        <v/>
      </c>
    </row>
    <row r="2897" spans="1:16" x14ac:dyDescent="0.25">
      <c r="A2897">
        <v>50</v>
      </c>
      <c r="B2897">
        <v>71</v>
      </c>
      <c r="C2897" t="s">
        <v>1133</v>
      </c>
      <c r="D2897">
        <v>0</v>
      </c>
      <c r="E2897">
        <v>27.05</v>
      </c>
      <c r="F2897" t="s">
        <v>109</v>
      </c>
      <c r="G2897">
        <v>0.04</v>
      </c>
      <c r="H2897" t="s">
        <v>12</v>
      </c>
      <c r="I2897">
        <v>100</v>
      </c>
      <c r="K2897">
        <f t="shared" si="270"/>
        <v>121</v>
      </c>
      <c r="L2897" t="str">
        <f t="shared" si="271"/>
        <v>SN-121</v>
      </c>
      <c r="M2897">
        <f t="shared" si="272"/>
        <v>97380</v>
      </c>
      <c r="N2897">
        <f t="shared" si="273"/>
        <v>7.1179624210304511E-6</v>
      </c>
      <c r="O2897" t="str">
        <f t="shared" si="274"/>
        <v>SN-12197380</v>
      </c>
      <c r="P2897" t="str">
        <f t="shared" si="275"/>
        <v/>
      </c>
    </row>
    <row r="2898" spans="1:16" x14ac:dyDescent="0.25">
      <c r="A2898">
        <v>50</v>
      </c>
      <c r="B2898">
        <v>71</v>
      </c>
      <c r="C2898" t="s">
        <v>1133</v>
      </c>
      <c r="D2898">
        <v>6.3099999999999996E-3</v>
      </c>
      <c r="E2898">
        <v>43.9</v>
      </c>
      <c r="F2898" t="s">
        <v>14</v>
      </c>
      <c r="G2898">
        <v>0.5</v>
      </c>
      <c r="H2898" t="s">
        <v>77</v>
      </c>
      <c r="I2898">
        <v>77.599999999999994</v>
      </c>
      <c r="J2898">
        <v>2</v>
      </c>
      <c r="K2898">
        <f t="shared" si="270"/>
        <v>121</v>
      </c>
      <c r="L2898" t="str">
        <f t="shared" si="271"/>
        <v>SN-121M</v>
      </c>
      <c r="M2898">
        <f t="shared" si="272"/>
        <v>1385378640</v>
      </c>
      <c r="N2898">
        <f t="shared" si="273"/>
        <v>5.0033049488906898E-10</v>
      </c>
      <c r="O2898" t="str">
        <f t="shared" si="274"/>
        <v>SN-121M1385378640</v>
      </c>
      <c r="P2898" t="str">
        <f t="shared" si="275"/>
        <v/>
      </c>
    </row>
    <row r="2899" spans="1:16" x14ac:dyDescent="0.25">
      <c r="A2899">
        <v>50</v>
      </c>
      <c r="B2899">
        <v>73</v>
      </c>
      <c r="C2899" t="s">
        <v>1134</v>
      </c>
      <c r="D2899">
        <v>0</v>
      </c>
      <c r="E2899">
        <v>129.19999999999999</v>
      </c>
      <c r="F2899" t="s">
        <v>25</v>
      </c>
      <c r="G2899">
        <v>0.4</v>
      </c>
      <c r="H2899" t="s">
        <v>12</v>
      </c>
      <c r="I2899">
        <v>100</v>
      </c>
      <c r="K2899">
        <f t="shared" si="270"/>
        <v>123</v>
      </c>
      <c r="L2899" t="str">
        <f t="shared" si="271"/>
        <v>SN-123</v>
      </c>
      <c r="M2899">
        <f t="shared" si="272"/>
        <v>11162879.999999998</v>
      </c>
      <c r="N2899">
        <f t="shared" si="273"/>
        <v>6.2093938173656392E-8</v>
      </c>
      <c r="O2899" t="str">
        <f t="shared" si="274"/>
        <v>SN-12311162880</v>
      </c>
      <c r="P2899" t="str">
        <f t="shared" si="275"/>
        <v/>
      </c>
    </row>
    <row r="2900" spans="1:16" x14ac:dyDescent="0.25">
      <c r="A2900">
        <v>50</v>
      </c>
      <c r="B2900">
        <v>73</v>
      </c>
      <c r="C2900" t="s">
        <v>1134</v>
      </c>
      <c r="D2900">
        <v>2.46E-2</v>
      </c>
      <c r="E2900">
        <v>40.06</v>
      </c>
      <c r="F2900" t="s">
        <v>43</v>
      </c>
      <c r="G2900">
        <v>0.01</v>
      </c>
      <c r="H2900" t="s">
        <v>12</v>
      </c>
      <c r="I2900">
        <v>100</v>
      </c>
      <c r="K2900">
        <f t="shared" si="270"/>
        <v>123</v>
      </c>
      <c r="L2900" t="str">
        <f t="shared" si="271"/>
        <v>SN-123</v>
      </c>
      <c r="M2900">
        <f t="shared" si="272"/>
        <v>2403.6000000000004</v>
      </c>
      <c r="N2900">
        <f t="shared" si="273"/>
        <v>2.8837875709766402E-4</v>
      </c>
      <c r="O2900" t="str">
        <f t="shared" si="274"/>
        <v>SN-1232403.6</v>
      </c>
      <c r="P2900" t="str">
        <f t="shared" si="275"/>
        <v/>
      </c>
    </row>
    <row r="2901" spans="1:16" x14ac:dyDescent="0.25">
      <c r="A2901">
        <v>50</v>
      </c>
      <c r="B2901">
        <v>75</v>
      </c>
      <c r="C2901" t="s">
        <v>1135</v>
      </c>
      <c r="D2901">
        <v>0</v>
      </c>
      <c r="E2901">
        <v>9.6340000000000003</v>
      </c>
      <c r="F2901" t="s">
        <v>25</v>
      </c>
      <c r="G2901">
        <v>1.4999999999999999E-2</v>
      </c>
      <c r="H2901" t="s">
        <v>12</v>
      </c>
      <c r="I2901">
        <v>100</v>
      </c>
      <c r="K2901">
        <f t="shared" si="270"/>
        <v>125</v>
      </c>
      <c r="L2901" t="str">
        <f t="shared" si="271"/>
        <v>SN-125</v>
      </c>
      <c r="M2901">
        <f t="shared" si="272"/>
        <v>832377.6</v>
      </c>
      <c r="N2901">
        <f t="shared" si="273"/>
        <v>8.3273165995810708E-7</v>
      </c>
      <c r="O2901" t="str">
        <f t="shared" si="274"/>
        <v>SN-125832377.6</v>
      </c>
      <c r="P2901" t="str">
        <f t="shared" si="275"/>
        <v/>
      </c>
    </row>
    <row r="2902" spans="1:16" x14ac:dyDescent="0.25">
      <c r="A2902">
        <v>50</v>
      </c>
      <c r="B2902">
        <v>75</v>
      </c>
      <c r="C2902" t="s">
        <v>1135</v>
      </c>
      <c r="D2902">
        <v>2.75E-2</v>
      </c>
      <c r="E2902">
        <v>10.01</v>
      </c>
      <c r="F2902" t="s">
        <v>43</v>
      </c>
      <c r="G2902">
        <v>0.08</v>
      </c>
      <c r="H2902" t="s">
        <v>12</v>
      </c>
      <c r="I2902">
        <v>100</v>
      </c>
      <c r="K2902">
        <f t="shared" si="270"/>
        <v>125</v>
      </c>
      <c r="L2902" t="str">
        <f t="shared" si="271"/>
        <v>SN-125</v>
      </c>
      <c r="M2902">
        <f t="shared" si="272"/>
        <v>600.6</v>
      </c>
      <c r="N2902">
        <f t="shared" si="273"/>
        <v>1.1540912097235186E-3</v>
      </c>
      <c r="O2902" t="str">
        <f t="shared" si="274"/>
        <v>SN-125600.6</v>
      </c>
      <c r="P2902" t="str">
        <f t="shared" si="275"/>
        <v/>
      </c>
    </row>
    <row r="2903" spans="1:16" x14ac:dyDescent="0.25">
      <c r="A2903">
        <v>50</v>
      </c>
      <c r="B2903">
        <v>76</v>
      </c>
      <c r="C2903" t="s">
        <v>1137</v>
      </c>
      <c r="D2903">
        <v>0</v>
      </c>
      <c r="E2903" s="1">
        <v>198000</v>
      </c>
      <c r="F2903" t="s">
        <v>14</v>
      </c>
      <c r="G2903" s="1">
        <v>6000</v>
      </c>
      <c r="H2903" t="s">
        <v>12</v>
      </c>
      <c r="I2903">
        <v>100</v>
      </c>
      <c r="K2903">
        <f t="shared" si="270"/>
        <v>126</v>
      </c>
      <c r="L2903" t="str">
        <f t="shared" si="271"/>
        <v>SN-126</v>
      </c>
      <c r="M2903">
        <f t="shared" si="272"/>
        <v>6248404800000</v>
      </c>
      <c r="N2903">
        <f t="shared" si="273"/>
        <v>1.109318622506572E-13</v>
      </c>
      <c r="O2903" t="str">
        <f t="shared" si="274"/>
        <v>SN-1266248404800000</v>
      </c>
      <c r="P2903" t="str">
        <f t="shared" si="275"/>
        <v/>
      </c>
    </row>
    <row r="2904" spans="1:16" x14ac:dyDescent="0.25">
      <c r="A2904">
        <v>50</v>
      </c>
      <c r="B2904">
        <v>77</v>
      </c>
      <c r="C2904" t="s">
        <v>1136</v>
      </c>
      <c r="D2904">
        <v>0</v>
      </c>
      <c r="E2904">
        <v>2.1</v>
      </c>
      <c r="F2904" t="s">
        <v>109</v>
      </c>
      <c r="G2904">
        <v>0.03</v>
      </c>
      <c r="H2904" t="s">
        <v>12</v>
      </c>
      <c r="I2904">
        <v>100</v>
      </c>
      <c r="K2904">
        <f t="shared" si="270"/>
        <v>127</v>
      </c>
      <c r="L2904" t="str">
        <f t="shared" si="271"/>
        <v>SN-127</v>
      </c>
      <c r="M2904">
        <f t="shared" si="272"/>
        <v>7560</v>
      </c>
      <c r="N2904">
        <f t="shared" si="273"/>
        <v>9.1686134994701753E-5</v>
      </c>
      <c r="O2904" t="str">
        <f t="shared" si="274"/>
        <v>SN-1277560</v>
      </c>
      <c r="P2904" t="str">
        <f t="shared" si="275"/>
        <v/>
      </c>
    </row>
    <row r="2905" spans="1:16" x14ac:dyDescent="0.25">
      <c r="A2905">
        <v>50</v>
      </c>
      <c r="B2905">
        <v>77</v>
      </c>
      <c r="C2905" t="s">
        <v>1136</v>
      </c>
      <c r="D2905">
        <v>5.0699999999999999E-3</v>
      </c>
      <c r="E2905">
        <v>4.13</v>
      </c>
      <c r="F2905" t="s">
        <v>43</v>
      </c>
      <c r="G2905">
        <v>0.03</v>
      </c>
      <c r="H2905" t="s">
        <v>12</v>
      </c>
      <c r="I2905">
        <v>100</v>
      </c>
      <c r="K2905">
        <f t="shared" si="270"/>
        <v>127</v>
      </c>
      <c r="L2905" t="str">
        <f t="shared" si="271"/>
        <v>SN-127</v>
      </c>
      <c r="M2905">
        <f t="shared" si="272"/>
        <v>247.79999999999998</v>
      </c>
      <c r="N2905">
        <f t="shared" si="273"/>
        <v>2.7972041184824267E-3</v>
      </c>
      <c r="O2905" t="str">
        <f t="shared" si="274"/>
        <v>SN-127247.8</v>
      </c>
      <c r="P2905" t="str">
        <f t="shared" si="275"/>
        <v/>
      </c>
    </row>
    <row r="2906" spans="1:16" x14ac:dyDescent="0.25">
      <c r="A2906">
        <v>50</v>
      </c>
      <c r="B2906">
        <v>78</v>
      </c>
      <c r="C2906" t="s">
        <v>1139</v>
      </c>
      <c r="D2906">
        <v>0</v>
      </c>
      <c r="E2906">
        <v>59.6</v>
      </c>
      <c r="F2906" t="s">
        <v>43</v>
      </c>
      <c r="G2906">
        <v>0.3</v>
      </c>
      <c r="H2906" t="s">
        <v>12</v>
      </c>
      <c r="I2906">
        <v>100</v>
      </c>
      <c r="K2906">
        <f t="shared" si="270"/>
        <v>128</v>
      </c>
      <c r="L2906" t="str">
        <f t="shared" si="271"/>
        <v>SN-128</v>
      </c>
      <c r="M2906">
        <f t="shared" si="272"/>
        <v>3576</v>
      </c>
      <c r="N2906">
        <f t="shared" si="273"/>
        <v>1.9383310418342989E-4</v>
      </c>
      <c r="O2906" t="str">
        <f t="shared" si="274"/>
        <v>SN-1283576</v>
      </c>
      <c r="P2906" t="str">
        <f t="shared" si="275"/>
        <v/>
      </c>
    </row>
    <row r="2907" spans="1:16" x14ac:dyDescent="0.25">
      <c r="A2907">
        <v>50</v>
      </c>
      <c r="B2907">
        <v>78</v>
      </c>
      <c r="C2907" t="s">
        <v>1139</v>
      </c>
      <c r="D2907">
        <v>2.0914999999999999</v>
      </c>
      <c r="E2907">
        <v>6.5</v>
      </c>
      <c r="F2907" t="s">
        <v>11</v>
      </c>
      <c r="G2907">
        <v>0.5</v>
      </c>
      <c r="H2907" t="s">
        <v>77</v>
      </c>
      <c r="I2907">
        <v>100</v>
      </c>
      <c r="K2907">
        <f t="shared" si="270"/>
        <v>128</v>
      </c>
      <c r="L2907" t="str">
        <f t="shared" si="271"/>
        <v>SN-128M</v>
      </c>
      <c r="M2907">
        <f t="shared" si="272"/>
        <v>6.5</v>
      </c>
      <c r="N2907">
        <f t="shared" si="273"/>
        <v>0.10663802777845312</v>
      </c>
      <c r="O2907" t="str">
        <f t="shared" si="274"/>
        <v>SN-128M6.5</v>
      </c>
      <c r="P2907" t="str">
        <f t="shared" si="275"/>
        <v/>
      </c>
    </row>
    <row r="2908" spans="1:16" x14ac:dyDescent="0.25">
      <c r="A2908">
        <v>50</v>
      </c>
      <c r="B2908">
        <v>79</v>
      </c>
      <c r="C2908" t="s">
        <v>1138</v>
      </c>
      <c r="D2908">
        <v>0</v>
      </c>
      <c r="E2908">
        <v>2.23</v>
      </c>
      <c r="F2908" t="s">
        <v>43</v>
      </c>
      <c r="G2908">
        <v>0.04</v>
      </c>
      <c r="H2908" t="s">
        <v>12</v>
      </c>
      <c r="I2908">
        <v>100</v>
      </c>
      <c r="K2908">
        <f t="shared" si="270"/>
        <v>129</v>
      </c>
      <c r="L2908" t="str">
        <f t="shared" si="271"/>
        <v>SN-129</v>
      </c>
      <c r="M2908">
        <f t="shared" si="272"/>
        <v>133.80000000000001</v>
      </c>
      <c r="N2908">
        <f t="shared" si="273"/>
        <v>5.1804722014943587E-3</v>
      </c>
      <c r="O2908" t="str">
        <f t="shared" si="274"/>
        <v>SN-129133.8</v>
      </c>
      <c r="P2908" t="str">
        <f t="shared" si="275"/>
        <v/>
      </c>
    </row>
    <row r="2909" spans="1:16" x14ac:dyDescent="0.25">
      <c r="A2909">
        <v>50</v>
      </c>
      <c r="B2909">
        <v>79</v>
      </c>
      <c r="C2909" t="s">
        <v>1138</v>
      </c>
      <c r="D2909">
        <v>3.5150000000000001E-2</v>
      </c>
      <c r="E2909">
        <v>7.2</v>
      </c>
      <c r="F2909" t="s">
        <v>43</v>
      </c>
      <c r="G2909">
        <v>0.1</v>
      </c>
      <c r="H2909" t="s">
        <v>12</v>
      </c>
      <c r="I2909">
        <v>100</v>
      </c>
      <c r="K2909">
        <f t="shared" si="270"/>
        <v>129</v>
      </c>
      <c r="L2909" t="str">
        <f t="shared" si="271"/>
        <v>SN-129</v>
      </c>
      <c r="M2909">
        <f t="shared" si="272"/>
        <v>432</v>
      </c>
      <c r="N2909">
        <f t="shared" si="273"/>
        <v>1.6045073624072809E-3</v>
      </c>
      <c r="O2909" t="str">
        <f t="shared" si="274"/>
        <v>SN-129432</v>
      </c>
      <c r="P2909" t="str">
        <f t="shared" si="275"/>
        <v/>
      </c>
    </row>
    <row r="2910" spans="1:16" x14ac:dyDescent="0.25">
      <c r="A2910">
        <v>50</v>
      </c>
      <c r="B2910">
        <v>80</v>
      </c>
      <c r="C2910" t="s">
        <v>1140</v>
      </c>
      <c r="D2910">
        <v>0</v>
      </c>
      <c r="E2910">
        <v>3.73</v>
      </c>
      <c r="F2910" t="s">
        <v>43</v>
      </c>
      <c r="G2910">
        <v>0.06</v>
      </c>
      <c r="H2910" t="s">
        <v>12</v>
      </c>
      <c r="I2910">
        <v>100</v>
      </c>
      <c r="K2910">
        <f t="shared" si="270"/>
        <v>130</v>
      </c>
      <c r="L2910" t="str">
        <f t="shared" si="271"/>
        <v>SN-130</v>
      </c>
      <c r="M2910">
        <f t="shared" si="272"/>
        <v>223.8</v>
      </c>
      <c r="N2910">
        <f t="shared" si="273"/>
        <v>3.0971723885609708E-3</v>
      </c>
      <c r="O2910" t="str">
        <f t="shared" si="274"/>
        <v>SN-130223.8</v>
      </c>
      <c r="P2910" t="str">
        <f t="shared" si="275"/>
        <v/>
      </c>
    </row>
    <row r="2911" spans="1:16" x14ac:dyDescent="0.25">
      <c r="A2911">
        <v>50</v>
      </c>
      <c r="B2911">
        <v>80</v>
      </c>
      <c r="C2911" t="s">
        <v>1140</v>
      </c>
      <c r="D2911">
        <v>19.46688</v>
      </c>
      <c r="E2911">
        <v>1.7</v>
      </c>
      <c r="F2911" t="s">
        <v>43</v>
      </c>
      <c r="G2911">
        <v>0.1</v>
      </c>
      <c r="H2911" t="s">
        <v>12</v>
      </c>
      <c r="I2911">
        <v>100</v>
      </c>
      <c r="K2911">
        <f t="shared" si="270"/>
        <v>130</v>
      </c>
      <c r="L2911" t="str">
        <f t="shared" si="271"/>
        <v>SN-130</v>
      </c>
      <c r="M2911">
        <f t="shared" si="272"/>
        <v>102</v>
      </c>
      <c r="N2911">
        <f t="shared" si="273"/>
        <v>6.7955605937249537E-3</v>
      </c>
      <c r="O2911" t="str">
        <f t="shared" si="274"/>
        <v>SN-130102</v>
      </c>
      <c r="P2911" t="str">
        <f t="shared" si="275"/>
        <v/>
      </c>
    </row>
    <row r="2912" spans="1:16" x14ac:dyDescent="0.25">
      <c r="A2912">
        <v>50</v>
      </c>
      <c r="B2912">
        <v>81</v>
      </c>
      <c r="C2912" t="s">
        <v>1142</v>
      </c>
      <c r="D2912">
        <v>0</v>
      </c>
      <c r="E2912">
        <v>56</v>
      </c>
      <c r="F2912" t="s">
        <v>11</v>
      </c>
      <c r="G2912">
        <v>0.5</v>
      </c>
      <c r="H2912" t="s">
        <v>12</v>
      </c>
      <c r="I2912">
        <v>100</v>
      </c>
      <c r="K2912">
        <f t="shared" si="270"/>
        <v>131</v>
      </c>
      <c r="L2912" t="str">
        <f t="shared" si="271"/>
        <v>SN-131</v>
      </c>
      <c r="M2912">
        <f t="shared" si="272"/>
        <v>56</v>
      </c>
      <c r="N2912">
        <f t="shared" si="273"/>
        <v>1.2377628224284737E-2</v>
      </c>
      <c r="O2912" t="str">
        <f t="shared" si="274"/>
        <v>SN-13156</v>
      </c>
      <c r="P2912" t="str">
        <f t="shared" si="275"/>
        <v/>
      </c>
    </row>
    <row r="2913" spans="1:16" x14ac:dyDescent="0.25">
      <c r="A2913">
        <v>50</v>
      </c>
      <c r="B2913">
        <v>81</v>
      </c>
      <c r="C2913" t="s">
        <v>1142</v>
      </c>
      <c r="D2913">
        <v>6.5099999999999894E-2</v>
      </c>
      <c r="E2913">
        <v>58.4</v>
      </c>
      <c r="F2913" t="s">
        <v>11</v>
      </c>
      <c r="G2913">
        <v>0.5</v>
      </c>
      <c r="H2913" t="s">
        <v>77</v>
      </c>
      <c r="K2913">
        <f t="shared" si="270"/>
        <v>131</v>
      </c>
      <c r="L2913" t="str">
        <f t="shared" si="271"/>
        <v>SN-131M</v>
      </c>
      <c r="M2913">
        <f t="shared" si="272"/>
        <v>58.4</v>
      </c>
      <c r="N2913">
        <f t="shared" si="273"/>
        <v>1.1868958571231941E-2</v>
      </c>
      <c r="O2913" t="str">
        <f t="shared" si="274"/>
        <v>SN-131M58.4</v>
      </c>
      <c r="P2913" t="str">
        <f t="shared" si="275"/>
        <v/>
      </c>
    </row>
    <row r="2914" spans="1:16" x14ac:dyDescent="0.25">
      <c r="A2914">
        <v>50</v>
      </c>
      <c r="B2914">
        <v>82</v>
      </c>
      <c r="C2914" t="s">
        <v>1141</v>
      </c>
      <c r="D2914">
        <v>0</v>
      </c>
      <c r="E2914">
        <v>39.700000000000003</v>
      </c>
      <c r="F2914" t="s">
        <v>11</v>
      </c>
      <c r="G2914">
        <v>0.5</v>
      </c>
      <c r="H2914" t="s">
        <v>12</v>
      </c>
      <c r="I2914">
        <v>100</v>
      </c>
      <c r="K2914">
        <f t="shared" si="270"/>
        <v>132</v>
      </c>
      <c r="L2914" t="str">
        <f t="shared" si="271"/>
        <v>SN-132</v>
      </c>
      <c r="M2914">
        <f t="shared" si="272"/>
        <v>39.700000000000003</v>
      </c>
      <c r="N2914">
        <f t="shared" si="273"/>
        <v>1.7459626714356302E-2</v>
      </c>
      <c r="O2914" t="str">
        <f t="shared" si="274"/>
        <v>SN-13239.7</v>
      </c>
      <c r="P2914" t="str">
        <f t="shared" si="275"/>
        <v/>
      </c>
    </row>
    <row r="2915" spans="1:16" x14ac:dyDescent="0.25">
      <c r="A2915">
        <v>50</v>
      </c>
      <c r="B2915">
        <v>83</v>
      </c>
      <c r="C2915" t="s">
        <v>1144</v>
      </c>
      <c r="D2915">
        <v>0</v>
      </c>
      <c r="E2915">
        <v>1.38</v>
      </c>
      <c r="F2915" t="s">
        <v>11</v>
      </c>
      <c r="G2915">
        <v>7.0000000000000007E-2</v>
      </c>
      <c r="H2915" t="s">
        <v>12</v>
      </c>
      <c r="I2915">
        <v>100</v>
      </c>
      <c r="K2915">
        <f t="shared" si="270"/>
        <v>133</v>
      </c>
      <c r="L2915" t="str">
        <f t="shared" si="271"/>
        <v>SN-133</v>
      </c>
      <c r="M2915">
        <f t="shared" si="272"/>
        <v>1.38</v>
      </c>
      <c r="N2915">
        <f t="shared" si="273"/>
        <v>0.50228056562314882</v>
      </c>
      <c r="O2915" t="str">
        <f t="shared" si="274"/>
        <v>SN-1331.38</v>
      </c>
      <c r="P2915" t="str">
        <f t="shared" si="275"/>
        <v/>
      </c>
    </row>
    <row r="2916" spans="1:16" x14ac:dyDescent="0.25">
      <c r="A2916">
        <v>50</v>
      </c>
      <c r="B2916">
        <v>84</v>
      </c>
      <c r="C2916" t="s">
        <v>1143</v>
      </c>
      <c r="D2916">
        <v>0</v>
      </c>
      <c r="E2916">
        <v>1.024</v>
      </c>
      <c r="F2916" t="s">
        <v>11</v>
      </c>
      <c r="G2916">
        <v>5.8000000000000003E-2</v>
      </c>
      <c r="H2916" t="s">
        <v>12</v>
      </c>
      <c r="I2916">
        <v>100</v>
      </c>
      <c r="K2916">
        <f t="shared" si="270"/>
        <v>134</v>
      </c>
      <c r="L2916" t="str">
        <f t="shared" si="271"/>
        <v>SN-134</v>
      </c>
      <c r="M2916">
        <f t="shared" si="272"/>
        <v>1.024</v>
      </c>
      <c r="N2916">
        <f t="shared" si="273"/>
        <v>0.67690154351557152</v>
      </c>
      <c r="O2916" t="str">
        <f t="shared" si="274"/>
        <v>SN-1341.024</v>
      </c>
      <c r="P2916" t="str">
        <f t="shared" si="275"/>
        <v/>
      </c>
    </row>
    <row r="2917" spans="1:16" x14ac:dyDescent="0.25">
      <c r="A2917">
        <v>50</v>
      </c>
      <c r="B2917">
        <v>85</v>
      </c>
      <c r="C2917" t="s">
        <v>1146</v>
      </c>
      <c r="D2917">
        <v>0</v>
      </c>
      <c r="E2917">
        <v>515</v>
      </c>
      <c r="F2917" t="s">
        <v>17</v>
      </c>
      <c r="G2917">
        <v>5</v>
      </c>
      <c r="H2917" t="s">
        <v>12</v>
      </c>
      <c r="I2917">
        <v>100</v>
      </c>
      <c r="K2917">
        <f t="shared" si="270"/>
        <v>135</v>
      </c>
      <c r="L2917" t="str">
        <f t="shared" si="271"/>
        <v>SN-135</v>
      </c>
      <c r="M2917">
        <f t="shared" si="272"/>
        <v>0.51500000000000001</v>
      </c>
      <c r="N2917">
        <f t="shared" si="273"/>
        <v>1.3459168554562044</v>
      </c>
      <c r="O2917" t="str">
        <f t="shared" si="274"/>
        <v>SN-1350.515</v>
      </c>
      <c r="P2917" t="str">
        <f t="shared" si="275"/>
        <v/>
      </c>
    </row>
    <row r="2918" spans="1:16" x14ac:dyDescent="0.25">
      <c r="A2918">
        <v>50</v>
      </c>
      <c r="B2918">
        <v>86</v>
      </c>
      <c r="C2918" t="s">
        <v>1145</v>
      </c>
      <c r="D2918">
        <v>0</v>
      </c>
      <c r="E2918">
        <v>355</v>
      </c>
      <c r="F2918" t="s">
        <v>17</v>
      </c>
      <c r="G2918">
        <v>13</v>
      </c>
      <c r="H2918" t="s">
        <v>12</v>
      </c>
      <c r="I2918">
        <v>100</v>
      </c>
      <c r="K2918">
        <f t="shared" si="270"/>
        <v>136</v>
      </c>
      <c r="L2918" t="str">
        <f t="shared" si="271"/>
        <v>SN-136</v>
      </c>
      <c r="M2918">
        <f t="shared" si="272"/>
        <v>0.35499999999999998</v>
      </c>
      <c r="N2918">
        <f t="shared" si="273"/>
        <v>1.9525272691829445</v>
      </c>
      <c r="O2918" t="str">
        <f t="shared" si="274"/>
        <v>SN-1360.355</v>
      </c>
      <c r="P2918" t="str">
        <f t="shared" si="275"/>
        <v/>
      </c>
    </row>
    <row r="2919" spans="1:16" x14ac:dyDescent="0.25">
      <c r="A2919">
        <v>50</v>
      </c>
      <c r="B2919">
        <v>87</v>
      </c>
      <c r="C2919" t="s">
        <v>1148</v>
      </c>
      <c r="D2919">
        <v>0</v>
      </c>
      <c r="E2919">
        <v>228</v>
      </c>
      <c r="F2919" t="s">
        <v>17</v>
      </c>
      <c r="G2919">
        <v>16</v>
      </c>
      <c r="H2919" t="s">
        <v>12</v>
      </c>
      <c r="I2919">
        <v>100</v>
      </c>
      <c r="K2919">
        <f t="shared" si="270"/>
        <v>137</v>
      </c>
      <c r="L2919" t="str">
        <f t="shared" si="271"/>
        <v>SN-137</v>
      </c>
      <c r="M2919">
        <f t="shared" si="272"/>
        <v>0.22800000000000001</v>
      </c>
      <c r="N2919">
        <f t="shared" si="273"/>
        <v>3.0401192129822161</v>
      </c>
      <c r="O2919" t="str">
        <f t="shared" si="274"/>
        <v>SN-1370.228</v>
      </c>
      <c r="P2919" t="str">
        <f t="shared" si="275"/>
        <v/>
      </c>
    </row>
    <row r="2920" spans="1:16" x14ac:dyDescent="0.25">
      <c r="A2920">
        <v>50</v>
      </c>
      <c r="B2920">
        <v>88</v>
      </c>
      <c r="C2920" t="s">
        <v>1147</v>
      </c>
      <c r="D2920">
        <v>0</v>
      </c>
      <c r="E2920">
        <v>148</v>
      </c>
      <c r="F2920" t="s">
        <v>17</v>
      </c>
      <c r="G2920">
        <v>9</v>
      </c>
      <c r="H2920" t="s">
        <v>12</v>
      </c>
      <c r="I2920">
        <v>100</v>
      </c>
      <c r="K2920">
        <f t="shared" si="270"/>
        <v>138</v>
      </c>
      <c r="L2920" t="str">
        <f t="shared" si="271"/>
        <v>SN-138</v>
      </c>
      <c r="M2920">
        <f t="shared" si="272"/>
        <v>0.14799999999999999</v>
      </c>
      <c r="N2920">
        <f t="shared" si="273"/>
        <v>4.6834268956753062</v>
      </c>
      <c r="O2920" t="str">
        <f t="shared" si="274"/>
        <v>SN-1380.148</v>
      </c>
      <c r="P2920" t="str">
        <f t="shared" si="275"/>
        <v/>
      </c>
    </row>
    <row r="2921" spans="1:16" x14ac:dyDescent="0.25">
      <c r="A2921">
        <v>50</v>
      </c>
      <c r="B2921">
        <v>89</v>
      </c>
      <c r="C2921" t="s">
        <v>1149</v>
      </c>
      <c r="D2921">
        <v>0</v>
      </c>
      <c r="E2921">
        <v>120</v>
      </c>
      <c r="F2921" t="s">
        <v>17</v>
      </c>
      <c r="G2921">
        <v>38</v>
      </c>
      <c r="H2921" t="s">
        <v>12</v>
      </c>
      <c r="I2921">
        <v>100</v>
      </c>
      <c r="K2921">
        <f t="shared" si="270"/>
        <v>139</v>
      </c>
      <c r="L2921" t="str">
        <f t="shared" si="271"/>
        <v>SN-139</v>
      </c>
      <c r="M2921">
        <f t="shared" si="272"/>
        <v>0.12</v>
      </c>
      <c r="N2921">
        <f t="shared" si="273"/>
        <v>5.7762265046662113</v>
      </c>
      <c r="O2921" t="str">
        <f t="shared" si="274"/>
        <v>SN-1390.12</v>
      </c>
      <c r="P2921" t="str">
        <f t="shared" si="275"/>
        <v/>
      </c>
    </row>
    <row r="2922" spans="1:16" x14ac:dyDescent="0.25">
      <c r="A2922">
        <v>50</v>
      </c>
      <c r="B2922">
        <v>49</v>
      </c>
      <c r="C2922" t="s">
        <v>1117</v>
      </c>
      <c r="D2922">
        <v>0</v>
      </c>
      <c r="E2922">
        <v>24</v>
      </c>
      <c r="F2922" t="s">
        <v>17</v>
      </c>
      <c r="G2922">
        <v>4</v>
      </c>
      <c r="H2922" t="s">
        <v>36</v>
      </c>
      <c r="I2922">
        <v>100</v>
      </c>
      <c r="K2922">
        <f t="shared" si="270"/>
        <v>99</v>
      </c>
      <c r="L2922" t="str">
        <f t="shared" si="271"/>
        <v>SN-99</v>
      </c>
      <c r="M2922">
        <f t="shared" si="272"/>
        <v>2.4E-2</v>
      </c>
      <c r="N2922">
        <f t="shared" si="273"/>
        <v>28.881132523331054</v>
      </c>
      <c r="O2922" t="str">
        <f t="shared" si="274"/>
        <v>SN-990.024</v>
      </c>
      <c r="P2922" t="str">
        <f t="shared" si="275"/>
        <v/>
      </c>
    </row>
    <row r="2923" spans="1:16" x14ac:dyDescent="0.25">
      <c r="A2923">
        <v>38</v>
      </c>
      <c r="B2923">
        <v>62</v>
      </c>
      <c r="C2923" t="s">
        <v>705</v>
      </c>
      <c r="D2923">
        <v>0</v>
      </c>
      <c r="E2923">
        <v>201</v>
      </c>
      <c r="F2923" t="s">
        <v>17</v>
      </c>
      <c r="G2923">
        <v>1</v>
      </c>
      <c r="H2923" t="s">
        <v>12</v>
      </c>
      <c r="I2923">
        <v>100</v>
      </c>
      <c r="K2923">
        <f t="shared" si="270"/>
        <v>100</v>
      </c>
      <c r="L2923" t="str">
        <f t="shared" si="271"/>
        <v>SR-100</v>
      </c>
      <c r="M2923">
        <f t="shared" si="272"/>
        <v>0.20100000000000001</v>
      </c>
      <c r="N2923">
        <f t="shared" si="273"/>
        <v>3.4484934356216179</v>
      </c>
      <c r="O2923" t="str">
        <f t="shared" si="274"/>
        <v>SR-1000.201</v>
      </c>
      <c r="P2923" t="str">
        <f t="shared" si="275"/>
        <v/>
      </c>
    </row>
    <row r="2924" spans="1:16" x14ac:dyDescent="0.25">
      <c r="A2924">
        <v>38</v>
      </c>
      <c r="B2924">
        <v>63</v>
      </c>
      <c r="C2924" t="s">
        <v>706</v>
      </c>
      <c r="D2924">
        <v>0</v>
      </c>
      <c r="E2924">
        <v>114</v>
      </c>
      <c r="F2924" t="s">
        <v>17</v>
      </c>
      <c r="G2924">
        <v>2</v>
      </c>
      <c r="H2924" t="s">
        <v>12</v>
      </c>
      <c r="I2924">
        <v>100</v>
      </c>
      <c r="K2924">
        <f t="shared" si="270"/>
        <v>101</v>
      </c>
      <c r="L2924" t="str">
        <f t="shared" si="271"/>
        <v>SR-101</v>
      </c>
      <c r="M2924">
        <f t="shared" si="272"/>
        <v>0.114</v>
      </c>
      <c r="N2924">
        <f t="shared" si="273"/>
        <v>6.0802384259644322</v>
      </c>
      <c r="O2924" t="str">
        <f t="shared" si="274"/>
        <v>SR-1010.114</v>
      </c>
      <c r="P2924" t="str">
        <f t="shared" si="275"/>
        <v/>
      </c>
    </row>
    <row r="2925" spans="1:16" x14ac:dyDescent="0.25">
      <c r="A2925">
        <v>38</v>
      </c>
      <c r="B2925">
        <v>64</v>
      </c>
      <c r="C2925" t="s">
        <v>707</v>
      </c>
      <c r="D2925">
        <v>0</v>
      </c>
      <c r="E2925">
        <v>72</v>
      </c>
      <c r="F2925" t="s">
        <v>17</v>
      </c>
      <c r="G2925">
        <v>6</v>
      </c>
      <c r="H2925" t="s">
        <v>12</v>
      </c>
      <c r="I2925">
        <v>100</v>
      </c>
      <c r="K2925">
        <f t="shared" si="270"/>
        <v>102</v>
      </c>
      <c r="L2925" t="str">
        <f t="shared" si="271"/>
        <v>SR-102</v>
      </c>
      <c r="M2925">
        <f t="shared" si="272"/>
        <v>7.2000000000000008E-2</v>
      </c>
      <c r="N2925">
        <f t="shared" si="273"/>
        <v>9.6270441744436841</v>
      </c>
      <c r="O2925" t="str">
        <f t="shared" si="274"/>
        <v>SR-1020.072</v>
      </c>
      <c r="P2925" t="str">
        <f t="shared" si="275"/>
        <v/>
      </c>
    </row>
    <row r="2926" spans="1:16" x14ac:dyDescent="0.25">
      <c r="A2926">
        <v>38</v>
      </c>
      <c r="B2926">
        <v>65</v>
      </c>
      <c r="C2926" t="s">
        <v>708</v>
      </c>
      <c r="D2926">
        <v>0</v>
      </c>
      <c r="E2926">
        <v>56</v>
      </c>
      <c r="F2926" t="s">
        <v>17</v>
      </c>
      <c r="G2926">
        <v>9</v>
      </c>
      <c r="H2926" t="s">
        <v>12</v>
      </c>
      <c r="I2926">
        <v>100</v>
      </c>
      <c r="K2926">
        <f t="shared" si="270"/>
        <v>103</v>
      </c>
      <c r="L2926" t="str">
        <f t="shared" si="271"/>
        <v>SR-103</v>
      </c>
      <c r="M2926">
        <f t="shared" si="272"/>
        <v>5.6000000000000001E-2</v>
      </c>
      <c r="N2926">
        <f t="shared" si="273"/>
        <v>12.377628224284736</v>
      </c>
      <c r="O2926" t="str">
        <f t="shared" si="274"/>
        <v>SR-1030.056</v>
      </c>
      <c r="P2926" t="str">
        <f t="shared" si="275"/>
        <v/>
      </c>
    </row>
    <row r="2927" spans="1:16" x14ac:dyDescent="0.25">
      <c r="A2927">
        <v>38</v>
      </c>
      <c r="B2927">
        <v>66</v>
      </c>
      <c r="C2927" t="s">
        <v>709</v>
      </c>
      <c r="D2927">
        <v>0</v>
      </c>
      <c r="E2927">
        <v>51</v>
      </c>
      <c r="F2927" t="s">
        <v>17</v>
      </c>
      <c r="G2927">
        <v>4</v>
      </c>
      <c r="H2927" t="s">
        <v>12</v>
      </c>
      <c r="I2927">
        <v>100</v>
      </c>
      <c r="K2927">
        <f t="shared" si="270"/>
        <v>104</v>
      </c>
      <c r="L2927" t="str">
        <f t="shared" si="271"/>
        <v>SR-104</v>
      </c>
      <c r="M2927">
        <f t="shared" si="272"/>
        <v>5.1000000000000004E-2</v>
      </c>
      <c r="N2927">
        <f t="shared" si="273"/>
        <v>13.591121187449907</v>
      </c>
      <c r="O2927" t="str">
        <f t="shared" si="274"/>
        <v>SR-1040.051</v>
      </c>
      <c r="P2927" t="str">
        <f t="shared" si="275"/>
        <v/>
      </c>
    </row>
    <row r="2928" spans="1:16" x14ac:dyDescent="0.25">
      <c r="A2928">
        <v>38</v>
      </c>
      <c r="B2928">
        <v>67</v>
      </c>
      <c r="C2928" t="s">
        <v>701</v>
      </c>
      <c r="D2928">
        <v>0</v>
      </c>
      <c r="E2928">
        <v>39</v>
      </c>
      <c r="F2928" t="s">
        <v>17</v>
      </c>
      <c r="G2928">
        <v>5</v>
      </c>
      <c r="H2928" t="s">
        <v>12</v>
      </c>
      <c r="I2928">
        <v>100</v>
      </c>
      <c r="K2928">
        <f t="shared" si="270"/>
        <v>105</v>
      </c>
      <c r="L2928" t="str">
        <f t="shared" si="271"/>
        <v>SR-105</v>
      </c>
      <c r="M2928">
        <f t="shared" si="272"/>
        <v>3.9E-2</v>
      </c>
      <c r="N2928">
        <f t="shared" si="273"/>
        <v>17.773004629742186</v>
      </c>
      <c r="O2928" t="str">
        <f t="shared" si="274"/>
        <v>SR-1050.039</v>
      </c>
      <c r="P2928" t="str">
        <f t="shared" si="275"/>
        <v/>
      </c>
    </row>
    <row r="2929" spans="1:16" x14ac:dyDescent="0.25">
      <c r="A2929">
        <v>38</v>
      </c>
      <c r="B2929">
        <v>68</v>
      </c>
      <c r="C2929" t="s">
        <v>702</v>
      </c>
      <c r="D2929">
        <v>0</v>
      </c>
      <c r="E2929">
        <v>20</v>
      </c>
      <c r="F2929" t="s">
        <v>17</v>
      </c>
      <c r="G2929">
        <f>8-7</f>
        <v>1</v>
      </c>
      <c r="H2929" t="s">
        <v>12</v>
      </c>
      <c r="I2929">
        <v>100</v>
      </c>
      <c r="K2929">
        <f t="shared" si="270"/>
        <v>106</v>
      </c>
      <c r="L2929" t="str">
        <f t="shared" si="271"/>
        <v>SR-106</v>
      </c>
      <c r="M2929">
        <f t="shared" si="272"/>
        <v>0.02</v>
      </c>
      <c r="N2929">
        <f t="shared" si="273"/>
        <v>34.657359027997266</v>
      </c>
      <c r="O2929" t="str">
        <f t="shared" si="274"/>
        <v>SR-1060.02</v>
      </c>
      <c r="P2929" t="str">
        <f t="shared" si="275"/>
        <v/>
      </c>
    </row>
    <row r="2930" spans="1:16" x14ac:dyDescent="0.25">
      <c r="A2930">
        <v>38</v>
      </c>
      <c r="B2930">
        <v>35</v>
      </c>
      <c r="C2930" t="s">
        <v>727</v>
      </c>
      <c r="D2930">
        <v>0</v>
      </c>
      <c r="E2930">
        <v>23.3</v>
      </c>
      <c r="F2930" t="s">
        <v>17</v>
      </c>
      <c r="G2930">
        <v>1.3</v>
      </c>
      <c r="H2930" t="s">
        <v>36</v>
      </c>
      <c r="I2930">
        <v>100</v>
      </c>
      <c r="K2930">
        <f t="shared" si="270"/>
        <v>73</v>
      </c>
      <c r="L2930" t="str">
        <f t="shared" si="271"/>
        <v>SR-73</v>
      </c>
      <c r="M2930">
        <f t="shared" si="272"/>
        <v>2.3300000000000001E-2</v>
      </c>
      <c r="N2930">
        <f t="shared" si="273"/>
        <v>29.748806032615676</v>
      </c>
      <c r="O2930" t="str">
        <f t="shared" si="274"/>
        <v>SR-730.0233</v>
      </c>
      <c r="P2930" t="str">
        <f t="shared" si="275"/>
        <v/>
      </c>
    </row>
    <row r="2931" spans="1:16" x14ac:dyDescent="0.25">
      <c r="A2931">
        <v>38</v>
      </c>
      <c r="B2931">
        <v>36</v>
      </c>
      <c r="C2931" t="s">
        <v>728</v>
      </c>
      <c r="D2931">
        <v>0</v>
      </c>
      <c r="E2931">
        <v>27.6</v>
      </c>
      <c r="F2931" t="s">
        <v>17</v>
      </c>
      <c r="G2931">
        <v>2.6</v>
      </c>
      <c r="H2931" t="s">
        <v>36</v>
      </c>
      <c r="I2931">
        <v>100</v>
      </c>
      <c r="K2931">
        <f t="shared" si="270"/>
        <v>74</v>
      </c>
      <c r="L2931" t="str">
        <f t="shared" si="271"/>
        <v>SR-74</v>
      </c>
      <c r="M2931">
        <f t="shared" si="272"/>
        <v>2.7600000000000003E-2</v>
      </c>
      <c r="N2931">
        <f t="shared" si="273"/>
        <v>25.114028281157434</v>
      </c>
      <c r="O2931" t="str">
        <f t="shared" si="274"/>
        <v>SR-740.0276</v>
      </c>
      <c r="P2931" t="str">
        <f t="shared" si="275"/>
        <v/>
      </c>
    </row>
    <row r="2932" spans="1:16" x14ac:dyDescent="0.25">
      <c r="A2932">
        <v>38</v>
      </c>
      <c r="B2932">
        <v>37</v>
      </c>
      <c r="C2932" t="s">
        <v>729</v>
      </c>
      <c r="D2932">
        <v>0</v>
      </c>
      <c r="E2932">
        <v>85.2</v>
      </c>
      <c r="F2932" t="s">
        <v>17</v>
      </c>
      <c r="G2932">
        <v>2.2000000000000002</v>
      </c>
      <c r="H2932" t="s">
        <v>36</v>
      </c>
      <c r="I2932">
        <v>100</v>
      </c>
      <c r="K2932">
        <f t="shared" si="270"/>
        <v>75</v>
      </c>
      <c r="L2932" t="str">
        <f t="shared" si="271"/>
        <v>SR-75</v>
      </c>
      <c r="M2932">
        <f t="shared" si="272"/>
        <v>8.5199999999999998E-2</v>
      </c>
      <c r="N2932">
        <f t="shared" si="273"/>
        <v>8.1355302882622684</v>
      </c>
      <c r="O2932" t="str">
        <f t="shared" si="274"/>
        <v>SR-750.0852</v>
      </c>
      <c r="P2932" t="str">
        <f t="shared" si="275"/>
        <v/>
      </c>
    </row>
    <row r="2933" spans="1:16" x14ac:dyDescent="0.25">
      <c r="A2933">
        <v>38</v>
      </c>
      <c r="B2933">
        <v>38</v>
      </c>
      <c r="C2933" t="s">
        <v>730</v>
      </c>
      <c r="D2933">
        <v>0</v>
      </c>
      <c r="E2933">
        <v>7.89</v>
      </c>
      <c r="F2933" t="s">
        <v>11</v>
      </c>
      <c r="G2933">
        <v>7.0000000000000007E-2</v>
      </c>
      <c r="H2933" t="s">
        <v>36</v>
      </c>
      <c r="I2933">
        <v>100</v>
      </c>
      <c r="K2933">
        <f t="shared" si="270"/>
        <v>76</v>
      </c>
      <c r="L2933" t="str">
        <f t="shared" si="271"/>
        <v>SR-76</v>
      </c>
      <c r="M2933">
        <f t="shared" si="272"/>
        <v>7.89</v>
      </c>
      <c r="N2933">
        <f t="shared" si="273"/>
        <v>8.7851353683136291E-2</v>
      </c>
      <c r="O2933" t="str">
        <f t="shared" si="274"/>
        <v>SR-767.89</v>
      </c>
      <c r="P2933" t="str">
        <f t="shared" si="275"/>
        <v/>
      </c>
    </row>
    <row r="2934" spans="1:16" x14ac:dyDescent="0.25">
      <c r="A2934">
        <v>38</v>
      </c>
      <c r="B2934">
        <v>39</v>
      </c>
      <c r="C2934" t="s">
        <v>731</v>
      </c>
      <c r="D2934">
        <v>0</v>
      </c>
      <c r="E2934">
        <v>9</v>
      </c>
      <c r="F2934" t="s">
        <v>11</v>
      </c>
      <c r="G2934">
        <v>0.2</v>
      </c>
      <c r="H2934" t="s">
        <v>36</v>
      </c>
      <c r="I2934">
        <v>100</v>
      </c>
      <c r="K2934">
        <f t="shared" si="270"/>
        <v>77</v>
      </c>
      <c r="L2934" t="str">
        <f t="shared" si="271"/>
        <v>SR-77</v>
      </c>
      <c r="M2934">
        <f t="shared" si="272"/>
        <v>9</v>
      </c>
      <c r="N2934">
        <f t="shared" si="273"/>
        <v>7.7016353395549478E-2</v>
      </c>
      <c r="O2934" t="str">
        <f t="shared" si="274"/>
        <v>SR-779</v>
      </c>
      <c r="P2934" t="str">
        <f t="shared" si="275"/>
        <v/>
      </c>
    </row>
    <row r="2935" spans="1:16" x14ac:dyDescent="0.25">
      <c r="A2935">
        <v>38</v>
      </c>
      <c r="B2935">
        <v>40</v>
      </c>
      <c r="C2935" t="s">
        <v>722</v>
      </c>
      <c r="D2935">
        <v>0</v>
      </c>
      <c r="E2935">
        <v>156</v>
      </c>
      <c r="F2935" t="s">
        <v>11</v>
      </c>
      <c r="G2935">
        <v>3</v>
      </c>
      <c r="H2935" t="s">
        <v>36</v>
      </c>
      <c r="I2935">
        <v>100</v>
      </c>
      <c r="K2935">
        <f t="shared" si="270"/>
        <v>78</v>
      </c>
      <c r="L2935" t="str">
        <f t="shared" si="271"/>
        <v>SR-78</v>
      </c>
      <c r="M2935">
        <f t="shared" si="272"/>
        <v>156</v>
      </c>
      <c r="N2935">
        <f t="shared" si="273"/>
        <v>4.4432511574355469E-3</v>
      </c>
      <c r="O2935" t="str">
        <f t="shared" si="274"/>
        <v>SR-78156</v>
      </c>
      <c r="P2935" t="str">
        <f t="shared" si="275"/>
        <v/>
      </c>
    </row>
    <row r="2936" spans="1:16" x14ac:dyDescent="0.25">
      <c r="A2936">
        <v>38</v>
      </c>
      <c r="B2936">
        <v>41</v>
      </c>
      <c r="C2936" t="s">
        <v>723</v>
      </c>
      <c r="D2936">
        <v>0</v>
      </c>
      <c r="E2936">
        <v>2.23</v>
      </c>
      <c r="F2936" t="s">
        <v>43</v>
      </c>
      <c r="G2936">
        <v>7.0000000000000007E-2</v>
      </c>
      <c r="H2936" t="s">
        <v>36</v>
      </c>
      <c r="I2936">
        <v>100</v>
      </c>
      <c r="K2936">
        <f t="shared" si="270"/>
        <v>79</v>
      </c>
      <c r="L2936" t="str">
        <f t="shared" si="271"/>
        <v>SR-79</v>
      </c>
      <c r="M2936">
        <f t="shared" si="272"/>
        <v>133.80000000000001</v>
      </c>
      <c r="N2936">
        <f t="shared" si="273"/>
        <v>5.1804722014943587E-3</v>
      </c>
      <c r="O2936" t="str">
        <f t="shared" si="274"/>
        <v>SR-79133.8</v>
      </c>
      <c r="P2936" t="str">
        <f t="shared" si="275"/>
        <v/>
      </c>
    </row>
    <row r="2937" spans="1:16" x14ac:dyDescent="0.25">
      <c r="A2937">
        <v>38</v>
      </c>
      <c r="B2937">
        <v>42</v>
      </c>
      <c r="C2937" t="s">
        <v>724</v>
      </c>
      <c r="D2937">
        <v>0</v>
      </c>
      <c r="E2937">
        <v>106.3</v>
      </c>
      <c r="F2937" t="s">
        <v>43</v>
      </c>
      <c r="G2937">
        <v>1.5</v>
      </c>
      <c r="H2937" t="s">
        <v>36</v>
      </c>
      <c r="I2937">
        <v>100</v>
      </c>
      <c r="K2937">
        <f t="shared" si="270"/>
        <v>80</v>
      </c>
      <c r="L2937" t="str">
        <f t="shared" si="271"/>
        <v>SR-80</v>
      </c>
      <c r="M2937">
        <f t="shared" si="272"/>
        <v>6378</v>
      </c>
      <c r="N2937">
        <f t="shared" si="273"/>
        <v>1.0867782699277912E-4</v>
      </c>
      <c r="O2937" t="str">
        <f t="shared" si="274"/>
        <v>SR-806378</v>
      </c>
      <c r="P2937" t="str">
        <f t="shared" si="275"/>
        <v/>
      </c>
    </row>
    <row r="2938" spans="1:16" x14ac:dyDescent="0.25">
      <c r="A2938">
        <v>38</v>
      </c>
      <c r="B2938">
        <v>43</v>
      </c>
      <c r="C2938" t="s">
        <v>725</v>
      </c>
      <c r="D2938">
        <v>0</v>
      </c>
      <c r="E2938">
        <v>22.29</v>
      </c>
      <c r="F2938" t="s">
        <v>43</v>
      </c>
      <c r="G2938">
        <v>0.38</v>
      </c>
      <c r="H2938" t="s">
        <v>36</v>
      </c>
      <c r="I2938">
        <v>100</v>
      </c>
      <c r="K2938">
        <f t="shared" si="270"/>
        <v>81</v>
      </c>
      <c r="L2938" t="str">
        <f t="shared" si="271"/>
        <v>SR-81</v>
      </c>
      <c r="M2938">
        <f t="shared" si="272"/>
        <v>1337.3999999999999</v>
      </c>
      <c r="N2938">
        <f t="shared" si="273"/>
        <v>5.1827963254070988E-4</v>
      </c>
      <c r="O2938" t="str">
        <f t="shared" si="274"/>
        <v>SR-811337.4</v>
      </c>
      <c r="P2938" t="str">
        <f t="shared" si="275"/>
        <v/>
      </c>
    </row>
    <row r="2939" spans="1:16" x14ac:dyDescent="0.25">
      <c r="A2939">
        <v>38</v>
      </c>
      <c r="B2939">
        <v>44</v>
      </c>
      <c r="C2939" t="s">
        <v>726</v>
      </c>
      <c r="D2939">
        <v>0</v>
      </c>
      <c r="E2939">
        <v>25.35</v>
      </c>
      <c r="F2939" t="s">
        <v>25</v>
      </c>
      <c r="G2939">
        <v>0.02</v>
      </c>
      <c r="H2939" t="s">
        <v>26</v>
      </c>
      <c r="I2939">
        <v>100</v>
      </c>
      <c r="K2939">
        <f t="shared" si="270"/>
        <v>82</v>
      </c>
      <c r="L2939" t="str">
        <f t="shared" si="271"/>
        <v>SR-82</v>
      </c>
      <c r="M2939">
        <f t="shared" si="272"/>
        <v>2190240</v>
      </c>
      <c r="N2939">
        <f t="shared" si="273"/>
        <v>3.1647088015922699E-7</v>
      </c>
      <c r="O2939" t="str">
        <f t="shared" si="274"/>
        <v>SR-822190240</v>
      </c>
      <c r="P2939" t="str">
        <f t="shared" si="275"/>
        <v/>
      </c>
    </row>
    <row r="2940" spans="1:16" x14ac:dyDescent="0.25">
      <c r="A2940">
        <v>38</v>
      </c>
      <c r="B2940">
        <v>45</v>
      </c>
      <c r="C2940" t="s">
        <v>719</v>
      </c>
      <c r="D2940">
        <v>0</v>
      </c>
      <c r="E2940">
        <v>32.409999999999997</v>
      </c>
      <c r="F2940" t="s">
        <v>109</v>
      </c>
      <c r="G2940">
        <v>0.03</v>
      </c>
      <c r="H2940" t="s">
        <v>36</v>
      </c>
      <c r="I2940">
        <v>100</v>
      </c>
      <c r="K2940">
        <f t="shared" si="270"/>
        <v>83</v>
      </c>
      <c r="L2940" t="str">
        <f t="shared" si="271"/>
        <v>SR-83</v>
      </c>
      <c r="M2940">
        <f t="shared" si="272"/>
        <v>116675.99999999999</v>
      </c>
      <c r="N2940">
        <f t="shared" si="273"/>
        <v>5.9407862847538946E-6</v>
      </c>
      <c r="O2940" t="str">
        <f t="shared" si="274"/>
        <v>SR-83116676</v>
      </c>
      <c r="P2940" t="str">
        <f t="shared" si="275"/>
        <v/>
      </c>
    </row>
    <row r="2941" spans="1:16" x14ac:dyDescent="0.25">
      <c r="A2941">
        <v>38</v>
      </c>
      <c r="B2941">
        <v>45</v>
      </c>
      <c r="C2941" t="s">
        <v>719</v>
      </c>
      <c r="D2941">
        <v>0.25914999999999999</v>
      </c>
      <c r="E2941">
        <v>4.95</v>
      </c>
      <c r="F2941" t="s">
        <v>11</v>
      </c>
      <c r="G2941">
        <v>0.12</v>
      </c>
      <c r="H2941" t="s">
        <v>77</v>
      </c>
      <c r="I2941">
        <v>100</v>
      </c>
      <c r="K2941">
        <f t="shared" si="270"/>
        <v>83</v>
      </c>
      <c r="L2941" t="str">
        <f t="shared" si="271"/>
        <v>SR-83M</v>
      </c>
      <c r="M2941">
        <f t="shared" si="272"/>
        <v>4.95</v>
      </c>
      <c r="N2941">
        <f t="shared" si="273"/>
        <v>0.14002973344645359</v>
      </c>
      <c r="O2941" t="str">
        <f t="shared" si="274"/>
        <v>SR-83M4.95</v>
      </c>
      <c r="P2941" t="str">
        <f t="shared" si="275"/>
        <v/>
      </c>
    </row>
    <row r="2942" spans="1:16" x14ac:dyDescent="0.25">
      <c r="A2942">
        <v>38</v>
      </c>
      <c r="B2942">
        <v>47</v>
      </c>
      <c r="C2942" t="s">
        <v>720</v>
      </c>
      <c r="D2942">
        <v>0</v>
      </c>
      <c r="E2942">
        <v>64.849000000000004</v>
      </c>
      <c r="F2942" t="s">
        <v>25</v>
      </c>
      <c r="G2942">
        <v>4.0000000000000001E-3</v>
      </c>
      <c r="H2942" t="s">
        <v>26</v>
      </c>
      <c r="I2942">
        <v>100</v>
      </c>
      <c r="K2942">
        <f t="shared" si="270"/>
        <v>85</v>
      </c>
      <c r="L2942" t="str">
        <f t="shared" si="271"/>
        <v>SR-85</v>
      </c>
      <c r="M2942">
        <f t="shared" si="272"/>
        <v>5602953.6000000006</v>
      </c>
      <c r="N2942">
        <f t="shared" si="273"/>
        <v>1.2371103350917366E-7</v>
      </c>
      <c r="O2942" t="str">
        <f t="shared" si="274"/>
        <v>SR-855602953.6</v>
      </c>
      <c r="P2942" t="str">
        <f t="shared" si="275"/>
        <v/>
      </c>
    </row>
    <row r="2943" spans="1:16" x14ac:dyDescent="0.25">
      <c r="A2943">
        <v>38</v>
      </c>
      <c r="B2943">
        <v>47</v>
      </c>
      <c r="C2943" t="s">
        <v>720</v>
      </c>
      <c r="D2943">
        <v>0.23879</v>
      </c>
      <c r="E2943">
        <v>67.63</v>
      </c>
      <c r="F2943" t="s">
        <v>43</v>
      </c>
      <c r="G2943">
        <v>0.04</v>
      </c>
      <c r="H2943" t="s">
        <v>77</v>
      </c>
      <c r="I2943">
        <v>86.6</v>
      </c>
      <c r="J2943">
        <v>0.4</v>
      </c>
      <c r="K2943">
        <f t="shared" si="270"/>
        <v>85</v>
      </c>
      <c r="L2943" t="str">
        <f t="shared" si="271"/>
        <v>SR-85M</v>
      </c>
      <c r="M2943">
        <f t="shared" si="272"/>
        <v>4057.7999999999997</v>
      </c>
      <c r="N2943">
        <f t="shared" si="273"/>
        <v>1.7081846827343518E-4</v>
      </c>
      <c r="O2943" t="str">
        <f t="shared" si="274"/>
        <v>SR-85M4057.8</v>
      </c>
      <c r="P2943" t="str">
        <f t="shared" si="275"/>
        <v/>
      </c>
    </row>
    <row r="2944" spans="1:16" x14ac:dyDescent="0.25">
      <c r="A2944">
        <v>38</v>
      </c>
      <c r="B2944">
        <v>49</v>
      </c>
      <c r="C2944" t="s">
        <v>721</v>
      </c>
      <c r="D2944">
        <v>0.3885287</v>
      </c>
      <c r="E2944">
        <v>2.8149999999999999</v>
      </c>
      <c r="F2944" t="s">
        <v>109</v>
      </c>
      <c r="G2944">
        <v>1.0999999999999999E-2</v>
      </c>
      <c r="H2944" t="s">
        <v>77</v>
      </c>
      <c r="I2944">
        <v>99.7</v>
      </c>
      <c r="J2944">
        <v>0.08</v>
      </c>
      <c r="K2944">
        <f t="shared" si="270"/>
        <v>87</v>
      </c>
      <c r="L2944" t="str">
        <f t="shared" si="271"/>
        <v>SR-87M</v>
      </c>
      <c r="M2944">
        <f t="shared" si="272"/>
        <v>10134</v>
      </c>
      <c r="N2944">
        <f t="shared" si="273"/>
        <v>6.8398182411678039E-5</v>
      </c>
      <c r="O2944" t="str">
        <f t="shared" si="274"/>
        <v>SR-87M10134</v>
      </c>
      <c r="P2944" t="str">
        <f t="shared" si="275"/>
        <v/>
      </c>
    </row>
    <row r="2945" spans="1:16" x14ac:dyDescent="0.25">
      <c r="A2945">
        <v>38</v>
      </c>
      <c r="B2945">
        <v>51</v>
      </c>
      <c r="C2945" t="s">
        <v>714</v>
      </c>
      <c r="D2945">
        <v>0</v>
      </c>
      <c r="E2945">
        <v>50.56</v>
      </c>
      <c r="F2945" t="s">
        <v>25</v>
      </c>
      <c r="G2945">
        <v>0.03</v>
      </c>
      <c r="H2945" t="s">
        <v>12</v>
      </c>
      <c r="I2945">
        <v>100</v>
      </c>
      <c r="K2945">
        <f t="shared" si="270"/>
        <v>89</v>
      </c>
      <c r="L2945" t="str">
        <f t="shared" si="271"/>
        <v>SR-89</v>
      </c>
      <c r="M2945">
        <f t="shared" si="272"/>
        <v>4368384</v>
      </c>
      <c r="N2945">
        <f t="shared" si="273"/>
        <v>1.5867359201021369E-7</v>
      </c>
      <c r="O2945" t="str">
        <f t="shared" si="274"/>
        <v>SR-894368384</v>
      </c>
      <c r="P2945" t="str">
        <f t="shared" si="275"/>
        <v/>
      </c>
    </row>
    <row r="2946" spans="1:16" x14ac:dyDescent="0.25">
      <c r="A2946">
        <v>38</v>
      </c>
      <c r="B2946">
        <v>52</v>
      </c>
      <c r="C2946" t="s">
        <v>715</v>
      </c>
      <c r="D2946">
        <v>0</v>
      </c>
      <c r="E2946">
        <v>28.91</v>
      </c>
      <c r="F2946" t="s">
        <v>14</v>
      </c>
      <c r="G2946">
        <f>0.02-0.02</f>
        <v>0</v>
      </c>
      <c r="H2946" t="s">
        <v>12</v>
      </c>
      <c r="I2946">
        <v>100</v>
      </c>
      <c r="K2946">
        <f t="shared" ref="K2946:K3009" si="276">A2946+B2946</f>
        <v>90</v>
      </c>
      <c r="L2946" t="str">
        <f t="shared" ref="L2946:L3009" si="277">UPPER(SUBSTITUTE(C2946,K2946,""))&amp;"-"&amp;K2946&amp;IF(H2946="IT","M","")</f>
        <v>SR-90</v>
      </c>
      <c r="M2946">
        <f t="shared" ref="M2946:M3009" si="278">E2946*VLOOKUP(F2946,_TimeConvert,2,FALSE)</f>
        <v>912330216</v>
      </c>
      <c r="N2946">
        <f t="shared" ref="N2946:N3009" si="279">LN(2)/M2946</f>
        <v>7.5975471205915351E-10</v>
      </c>
      <c r="O2946" t="str">
        <f t="shared" ref="O2946:O3009" si="280">L2946&amp;M2946</f>
        <v>SR-90912330216</v>
      </c>
      <c r="P2946" t="str">
        <f t="shared" ref="P2946:P3009" si="281">IF(AND(RIGHT(L2947,1)="M",M2946=M2947),"Delete","")</f>
        <v/>
      </c>
    </row>
    <row r="2947" spans="1:16" x14ac:dyDescent="0.25">
      <c r="A2947">
        <v>38</v>
      </c>
      <c r="B2947">
        <v>53</v>
      </c>
      <c r="C2947" t="s">
        <v>716</v>
      </c>
      <c r="D2947">
        <v>0</v>
      </c>
      <c r="E2947">
        <v>9.68</v>
      </c>
      <c r="F2947" t="s">
        <v>109</v>
      </c>
      <c r="G2947">
        <v>0.02</v>
      </c>
      <c r="H2947" t="s">
        <v>12</v>
      </c>
      <c r="I2947">
        <v>100</v>
      </c>
      <c r="K2947">
        <f t="shared" si="276"/>
        <v>91</v>
      </c>
      <c r="L2947" t="str">
        <f t="shared" si="277"/>
        <v>SR-91</v>
      </c>
      <c r="M2947">
        <f t="shared" si="278"/>
        <v>34848</v>
      </c>
      <c r="N2947">
        <f t="shared" si="279"/>
        <v>1.9890587137280341E-5</v>
      </c>
      <c r="O2947" t="str">
        <f t="shared" si="280"/>
        <v>SR-9134848</v>
      </c>
      <c r="P2947" t="str">
        <f t="shared" si="281"/>
        <v/>
      </c>
    </row>
    <row r="2948" spans="1:16" x14ac:dyDescent="0.25">
      <c r="A2948">
        <v>38</v>
      </c>
      <c r="B2948">
        <v>54</v>
      </c>
      <c r="C2948" t="s">
        <v>717</v>
      </c>
      <c r="D2948">
        <v>0</v>
      </c>
      <c r="E2948">
        <v>2.61</v>
      </c>
      <c r="F2948" t="s">
        <v>109</v>
      </c>
      <c r="G2948">
        <v>0.02</v>
      </c>
      <c r="H2948" t="s">
        <v>12</v>
      </c>
      <c r="I2948">
        <v>100</v>
      </c>
      <c r="K2948">
        <f t="shared" si="276"/>
        <v>92</v>
      </c>
      <c r="L2948" t="str">
        <f t="shared" si="277"/>
        <v>SR-92</v>
      </c>
      <c r="M2948">
        <f t="shared" si="278"/>
        <v>9396</v>
      </c>
      <c r="N2948">
        <f t="shared" si="279"/>
        <v>7.3770453444012908E-5</v>
      </c>
      <c r="O2948" t="str">
        <f t="shared" si="280"/>
        <v>SR-929396</v>
      </c>
      <c r="P2948" t="str">
        <f t="shared" si="281"/>
        <v/>
      </c>
    </row>
    <row r="2949" spans="1:16" x14ac:dyDescent="0.25">
      <c r="A2949">
        <v>38</v>
      </c>
      <c r="B2949">
        <v>55</v>
      </c>
      <c r="C2949" t="s">
        <v>718</v>
      </c>
      <c r="D2949">
        <v>0</v>
      </c>
      <c r="E2949">
        <v>7.43</v>
      </c>
      <c r="F2949" t="s">
        <v>43</v>
      </c>
      <c r="G2949">
        <v>0.03</v>
      </c>
      <c r="H2949" t="s">
        <v>12</v>
      </c>
      <c r="I2949">
        <v>100</v>
      </c>
      <c r="K2949">
        <f t="shared" si="276"/>
        <v>93</v>
      </c>
      <c r="L2949" t="str">
        <f t="shared" si="277"/>
        <v>SR-93</v>
      </c>
      <c r="M2949">
        <f t="shared" si="278"/>
        <v>445.79999999999995</v>
      </c>
      <c r="N2949">
        <f t="shared" si="279"/>
        <v>1.5548388976221296E-3</v>
      </c>
      <c r="O2949" t="str">
        <f t="shared" si="280"/>
        <v>SR-93445.8</v>
      </c>
      <c r="P2949" t="str">
        <f t="shared" si="281"/>
        <v/>
      </c>
    </row>
    <row r="2950" spans="1:16" x14ac:dyDescent="0.25">
      <c r="A2950">
        <v>38</v>
      </c>
      <c r="B2950">
        <v>56</v>
      </c>
      <c r="C2950" t="s">
        <v>710</v>
      </c>
      <c r="D2950">
        <v>0</v>
      </c>
      <c r="E2950">
        <v>75.3</v>
      </c>
      <c r="F2950" t="s">
        <v>11</v>
      </c>
      <c r="G2950">
        <v>0.2</v>
      </c>
      <c r="H2950" t="s">
        <v>12</v>
      </c>
      <c r="I2950">
        <v>100</v>
      </c>
      <c r="K2950">
        <f t="shared" si="276"/>
        <v>94</v>
      </c>
      <c r="L2950" t="str">
        <f t="shared" si="277"/>
        <v>SR-94</v>
      </c>
      <c r="M2950">
        <f t="shared" si="278"/>
        <v>75.3</v>
      </c>
      <c r="N2950">
        <f t="shared" si="279"/>
        <v>9.2051418401055147E-3</v>
      </c>
      <c r="O2950" t="str">
        <f t="shared" si="280"/>
        <v>SR-9475.3</v>
      </c>
      <c r="P2950" t="str">
        <f t="shared" si="281"/>
        <v/>
      </c>
    </row>
    <row r="2951" spans="1:16" x14ac:dyDescent="0.25">
      <c r="A2951">
        <v>38</v>
      </c>
      <c r="B2951">
        <v>57</v>
      </c>
      <c r="C2951" t="s">
        <v>711</v>
      </c>
      <c r="D2951">
        <v>0</v>
      </c>
      <c r="E2951">
        <v>23.9</v>
      </c>
      <c r="F2951" t="s">
        <v>11</v>
      </c>
      <c r="G2951">
        <v>0.14000000000000001</v>
      </c>
      <c r="H2951" t="s">
        <v>12</v>
      </c>
      <c r="I2951">
        <v>100</v>
      </c>
      <c r="K2951">
        <f t="shared" si="276"/>
        <v>95</v>
      </c>
      <c r="L2951" t="str">
        <f t="shared" si="277"/>
        <v>SR-95</v>
      </c>
      <c r="M2951">
        <f t="shared" si="278"/>
        <v>23.9</v>
      </c>
      <c r="N2951">
        <f t="shared" si="279"/>
        <v>2.9001974082006082E-2</v>
      </c>
      <c r="O2951" t="str">
        <f t="shared" si="280"/>
        <v>SR-9523.9</v>
      </c>
      <c r="P2951" t="str">
        <f t="shared" si="281"/>
        <v/>
      </c>
    </row>
    <row r="2952" spans="1:16" x14ac:dyDescent="0.25">
      <c r="A2952">
        <v>38</v>
      </c>
      <c r="B2952">
        <v>58</v>
      </c>
      <c r="C2952" t="s">
        <v>712</v>
      </c>
      <c r="D2952">
        <v>0</v>
      </c>
      <c r="E2952">
        <v>1.0649999999999999</v>
      </c>
      <c r="F2952" t="s">
        <v>11</v>
      </c>
      <c r="G2952">
        <v>1.4999999999999999E-2</v>
      </c>
      <c r="H2952" t="s">
        <v>12</v>
      </c>
      <c r="I2952">
        <v>100</v>
      </c>
      <c r="K2952">
        <f t="shared" si="276"/>
        <v>96</v>
      </c>
      <c r="L2952" t="str">
        <f t="shared" si="277"/>
        <v>SR-96</v>
      </c>
      <c r="M2952">
        <f t="shared" si="278"/>
        <v>1.0649999999999999</v>
      </c>
      <c r="N2952">
        <f t="shared" si="279"/>
        <v>0.6508424230609815</v>
      </c>
      <c r="O2952" t="str">
        <f t="shared" si="280"/>
        <v>SR-961.065</v>
      </c>
      <c r="P2952" t="str">
        <f t="shared" si="281"/>
        <v/>
      </c>
    </row>
    <row r="2953" spans="1:16" x14ac:dyDescent="0.25">
      <c r="A2953">
        <v>38</v>
      </c>
      <c r="B2953">
        <v>59</v>
      </c>
      <c r="C2953" t="s">
        <v>713</v>
      </c>
      <c r="D2953">
        <v>0</v>
      </c>
      <c r="E2953">
        <v>431</v>
      </c>
      <c r="F2953" t="s">
        <v>17</v>
      </c>
      <c r="G2953">
        <v>5</v>
      </c>
      <c r="H2953" t="s">
        <v>12</v>
      </c>
      <c r="I2953">
        <v>100</v>
      </c>
      <c r="K2953">
        <f t="shared" si="276"/>
        <v>97</v>
      </c>
      <c r="L2953" t="str">
        <f t="shared" si="277"/>
        <v>SR-97</v>
      </c>
      <c r="M2953">
        <f t="shared" si="278"/>
        <v>0.43099999999999999</v>
      </c>
      <c r="N2953">
        <f t="shared" si="279"/>
        <v>1.6082301173084577</v>
      </c>
      <c r="O2953" t="str">
        <f t="shared" si="280"/>
        <v>SR-970.431</v>
      </c>
      <c r="P2953" t="str">
        <f t="shared" si="281"/>
        <v/>
      </c>
    </row>
    <row r="2954" spans="1:16" x14ac:dyDescent="0.25">
      <c r="A2954">
        <v>38</v>
      </c>
      <c r="B2954">
        <v>60</v>
      </c>
      <c r="C2954" t="s">
        <v>703</v>
      </c>
      <c r="D2954">
        <v>0</v>
      </c>
      <c r="E2954">
        <v>653</v>
      </c>
      <c r="F2954" t="s">
        <v>17</v>
      </c>
      <c r="G2954">
        <v>2</v>
      </c>
      <c r="H2954" t="s">
        <v>12</v>
      </c>
      <c r="I2954">
        <v>100</v>
      </c>
      <c r="K2954">
        <f t="shared" si="276"/>
        <v>98</v>
      </c>
      <c r="L2954" t="str">
        <f t="shared" si="277"/>
        <v>SR-98</v>
      </c>
      <c r="M2954">
        <f t="shared" si="278"/>
        <v>0.65300000000000002</v>
      </c>
      <c r="N2954">
        <f t="shared" si="279"/>
        <v>1.0614811340887369</v>
      </c>
      <c r="O2954" t="str">
        <f t="shared" si="280"/>
        <v>SR-980.653</v>
      </c>
      <c r="P2954" t="str">
        <f t="shared" si="281"/>
        <v/>
      </c>
    </row>
    <row r="2955" spans="1:16" x14ac:dyDescent="0.25">
      <c r="A2955">
        <v>38</v>
      </c>
      <c r="B2955">
        <v>61</v>
      </c>
      <c r="C2955" t="s">
        <v>704</v>
      </c>
      <c r="D2955">
        <v>0</v>
      </c>
      <c r="E2955">
        <v>269</v>
      </c>
      <c r="F2955" t="s">
        <v>17</v>
      </c>
      <c r="G2955">
        <v>1</v>
      </c>
      <c r="H2955" t="s">
        <v>12</v>
      </c>
      <c r="I2955">
        <v>100</v>
      </c>
      <c r="K2955">
        <f t="shared" si="276"/>
        <v>99</v>
      </c>
      <c r="L2955" t="str">
        <f t="shared" si="277"/>
        <v>SR-99</v>
      </c>
      <c r="M2955">
        <f t="shared" si="278"/>
        <v>0.26900000000000002</v>
      </c>
      <c r="N2955">
        <f t="shared" si="279"/>
        <v>2.5767553180667111</v>
      </c>
      <c r="O2955" t="str">
        <f t="shared" si="280"/>
        <v>SR-990.269</v>
      </c>
      <c r="P2955" t="str">
        <f t="shared" si="281"/>
        <v/>
      </c>
    </row>
    <row r="2956" spans="1:16" x14ac:dyDescent="0.25">
      <c r="A2956">
        <v>73</v>
      </c>
      <c r="B2956">
        <v>82</v>
      </c>
      <c r="C2956" t="s">
        <v>1910</v>
      </c>
      <c r="D2956" t="s">
        <v>70</v>
      </c>
      <c r="E2956">
        <v>2.9</v>
      </c>
      <c r="F2956" t="s">
        <v>17</v>
      </c>
      <c r="G2956">
        <f>1.5-1.1</f>
        <v>0.39999999999999991</v>
      </c>
      <c r="H2956" t="s">
        <v>19</v>
      </c>
      <c r="I2956">
        <v>100</v>
      </c>
      <c r="K2956">
        <f t="shared" si="276"/>
        <v>155</v>
      </c>
      <c r="L2956" t="str">
        <f t="shared" si="277"/>
        <v>TA-155</v>
      </c>
      <c r="M2956">
        <f t="shared" si="278"/>
        <v>2.8999999999999998E-3</v>
      </c>
      <c r="N2956">
        <f t="shared" si="279"/>
        <v>239.01626915860183</v>
      </c>
      <c r="O2956" t="str">
        <f t="shared" si="280"/>
        <v>TA-1550.0029</v>
      </c>
      <c r="P2956" t="str">
        <f t="shared" si="281"/>
        <v/>
      </c>
    </row>
    <row r="2957" spans="1:16" x14ac:dyDescent="0.25">
      <c r="A2957">
        <v>73</v>
      </c>
      <c r="B2957">
        <v>83</v>
      </c>
      <c r="C2957" t="s">
        <v>1911</v>
      </c>
      <c r="D2957">
        <v>0</v>
      </c>
      <c r="E2957">
        <v>106</v>
      </c>
      <c r="F2957" t="s">
        <v>17</v>
      </c>
      <c r="G2957">
        <v>4</v>
      </c>
      <c r="H2957" t="s">
        <v>19</v>
      </c>
      <c r="I2957">
        <v>71</v>
      </c>
      <c r="J2957">
        <v>3</v>
      </c>
      <c r="K2957">
        <f t="shared" si="276"/>
        <v>156</v>
      </c>
      <c r="L2957" t="str">
        <f t="shared" si="277"/>
        <v>TA-156</v>
      </c>
      <c r="M2957">
        <f t="shared" si="278"/>
        <v>0.106</v>
      </c>
      <c r="N2957">
        <f t="shared" si="279"/>
        <v>6.5391243449051446</v>
      </c>
      <c r="O2957" t="str">
        <f t="shared" si="280"/>
        <v>TA-1560.106</v>
      </c>
      <c r="P2957" t="str">
        <f t="shared" si="281"/>
        <v/>
      </c>
    </row>
    <row r="2958" spans="1:16" x14ac:dyDescent="0.25">
      <c r="A2958">
        <v>73</v>
      </c>
      <c r="B2958">
        <v>83</v>
      </c>
      <c r="C2958" t="s">
        <v>1911</v>
      </c>
      <c r="D2958">
        <v>0.10199999999999999</v>
      </c>
      <c r="E2958">
        <v>363</v>
      </c>
      <c r="F2958" t="s">
        <v>17</v>
      </c>
      <c r="G2958">
        <v>42</v>
      </c>
      <c r="H2958" t="s">
        <v>36</v>
      </c>
      <c r="I2958">
        <v>95.8</v>
      </c>
      <c r="J2958">
        <v>0.9</v>
      </c>
      <c r="K2958">
        <f t="shared" si="276"/>
        <v>156</v>
      </c>
      <c r="L2958" t="str">
        <f t="shared" si="277"/>
        <v>TA-156</v>
      </c>
      <c r="M2958">
        <f t="shared" si="278"/>
        <v>0.36299999999999999</v>
      </c>
      <c r="N2958">
        <f t="shared" si="279"/>
        <v>1.9094963651789127</v>
      </c>
      <c r="O2958" t="str">
        <f t="shared" si="280"/>
        <v>TA-1560.363</v>
      </c>
      <c r="P2958" t="str">
        <f t="shared" si="281"/>
        <v/>
      </c>
    </row>
    <row r="2959" spans="1:16" x14ac:dyDescent="0.25">
      <c r="A2959">
        <v>73</v>
      </c>
      <c r="B2959">
        <v>84</v>
      </c>
      <c r="C2959" t="s">
        <v>1908</v>
      </c>
      <c r="D2959">
        <v>0</v>
      </c>
      <c r="E2959">
        <v>10.199999999999999</v>
      </c>
      <c r="F2959" t="s">
        <v>17</v>
      </c>
      <c r="G2959">
        <v>0.4</v>
      </c>
      <c r="H2959" t="s">
        <v>27</v>
      </c>
      <c r="I2959">
        <v>96.6</v>
      </c>
      <c r="J2959">
        <v>1.2</v>
      </c>
      <c r="K2959">
        <f t="shared" si="276"/>
        <v>157</v>
      </c>
      <c r="L2959" t="str">
        <f t="shared" si="277"/>
        <v>TA-157</v>
      </c>
      <c r="M2959">
        <f t="shared" si="278"/>
        <v>1.0199999999999999E-2</v>
      </c>
      <c r="N2959">
        <f t="shared" si="279"/>
        <v>67.955605937249544</v>
      </c>
      <c r="O2959" t="str">
        <f t="shared" si="280"/>
        <v>TA-1570.0102</v>
      </c>
      <c r="P2959" t="str">
        <f t="shared" si="281"/>
        <v/>
      </c>
    </row>
    <row r="2960" spans="1:16" x14ac:dyDescent="0.25">
      <c r="A2960">
        <v>73</v>
      </c>
      <c r="B2960">
        <v>85</v>
      </c>
      <c r="C2960" t="s">
        <v>1909</v>
      </c>
      <c r="D2960">
        <v>0</v>
      </c>
      <c r="E2960">
        <v>49</v>
      </c>
      <c r="F2960" t="s">
        <v>17</v>
      </c>
      <c r="G2960">
        <v>8</v>
      </c>
      <c r="H2960" t="s">
        <v>27</v>
      </c>
      <c r="I2960">
        <v>100</v>
      </c>
      <c r="K2960">
        <f t="shared" si="276"/>
        <v>158</v>
      </c>
      <c r="L2960" t="str">
        <f t="shared" si="277"/>
        <v>TA-158</v>
      </c>
      <c r="M2960">
        <f t="shared" si="278"/>
        <v>4.9000000000000002E-2</v>
      </c>
      <c r="N2960">
        <f t="shared" si="279"/>
        <v>14.145860827753985</v>
      </c>
      <c r="O2960" t="str">
        <f t="shared" si="280"/>
        <v>TA-1580.049</v>
      </c>
      <c r="P2960" t="str">
        <f t="shared" si="281"/>
        <v/>
      </c>
    </row>
    <row r="2961" spans="1:16" x14ac:dyDescent="0.25">
      <c r="A2961">
        <v>73</v>
      </c>
      <c r="B2961">
        <v>86</v>
      </c>
      <c r="C2961" t="s">
        <v>1906</v>
      </c>
      <c r="D2961">
        <v>0</v>
      </c>
      <c r="E2961">
        <v>1.04</v>
      </c>
      <c r="F2961" t="s">
        <v>11</v>
      </c>
      <c r="G2961">
        <v>0.11</v>
      </c>
      <c r="H2961" t="s">
        <v>27</v>
      </c>
      <c r="I2961">
        <v>34</v>
      </c>
      <c r="J2961">
        <v>5</v>
      </c>
      <c r="K2961">
        <f t="shared" si="276"/>
        <v>159</v>
      </c>
      <c r="L2961" t="str">
        <f t="shared" si="277"/>
        <v>TA-159</v>
      </c>
      <c r="M2961">
        <f t="shared" si="278"/>
        <v>1.04</v>
      </c>
      <c r="N2961">
        <f t="shared" si="279"/>
        <v>0.66648767361533201</v>
      </c>
      <c r="O2961" t="str">
        <f t="shared" si="280"/>
        <v>TA-1591.04</v>
      </c>
      <c r="P2961" t="str">
        <f t="shared" si="281"/>
        <v/>
      </c>
    </row>
    <row r="2962" spans="1:16" x14ac:dyDescent="0.25">
      <c r="A2962">
        <v>73</v>
      </c>
      <c r="B2962">
        <v>86</v>
      </c>
      <c r="C2962" t="s">
        <v>1906</v>
      </c>
      <c r="D2962">
        <v>6.4000000000000001E-2</v>
      </c>
      <c r="E2962">
        <v>0.55300000000000005</v>
      </c>
      <c r="F2962" t="s">
        <v>11</v>
      </c>
      <c r="G2962">
        <v>4.4999999999999998E-2</v>
      </c>
      <c r="H2962" t="s">
        <v>27</v>
      </c>
      <c r="I2962">
        <v>55</v>
      </c>
      <c r="J2962">
        <v>1</v>
      </c>
      <c r="K2962">
        <f t="shared" si="276"/>
        <v>159</v>
      </c>
      <c r="L2962" t="str">
        <f t="shared" si="277"/>
        <v>TA-159</v>
      </c>
      <c r="M2962">
        <f t="shared" si="278"/>
        <v>0.55300000000000005</v>
      </c>
      <c r="N2962">
        <f t="shared" si="279"/>
        <v>1.2534307062566821</v>
      </c>
      <c r="O2962" t="str">
        <f t="shared" si="280"/>
        <v>TA-1590.553</v>
      </c>
      <c r="P2962" t="str">
        <f t="shared" si="281"/>
        <v/>
      </c>
    </row>
    <row r="2963" spans="1:16" x14ac:dyDescent="0.25">
      <c r="A2963">
        <v>73</v>
      </c>
      <c r="B2963">
        <v>87</v>
      </c>
      <c r="C2963" t="s">
        <v>1907</v>
      </c>
      <c r="D2963">
        <v>0</v>
      </c>
      <c r="E2963">
        <v>1.55</v>
      </c>
      <c r="F2963" t="s">
        <v>11</v>
      </c>
      <c r="G2963">
        <v>0.04</v>
      </c>
      <c r="H2963" t="s">
        <v>27</v>
      </c>
      <c r="K2963">
        <f t="shared" si="276"/>
        <v>160</v>
      </c>
      <c r="L2963" t="str">
        <f t="shared" si="277"/>
        <v>TA-160</v>
      </c>
      <c r="M2963">
        <f t="shared" si="278"/>
        <v>1.55</v>
      </c>
      <c r="N2963">
        <f t="shared" si="279"/>
        <v>0.44719172939351309</v>
      </c>
      <c r="O2963" t="str">
        <f t="shared" si="280"/>
        <v>TA-1601.55</v>
      </c>
      <c r="P2963" t="str">
        <f t="shared" si="281"/>
        <v/>
      </c>
    </row>
    <row r="2964" spans="1:16" x14ac:dyDescent="0.25">
      <c r="A2964">
        <v>73</v>
      </c>
      <c r="B2964">
        <v>87</v>
      </c>
      <c r="C2964" t="s">
        <v>1907</v>
      </c>
      <c r="D2964" t="s">
        <v>70</v>
      </c>
      <c r="E2964">
        <v>1.7</v>
      </c>
      <c r="F2964" t="s">
        <v>11</v>
      </c>
      <c r="G2964">
        <v>0.2</v>
      </c>
      <c r="H2964" t="s">
        <v>27</v>
      </c>
      <c r="K2964">
        <f t="shared" si="276"/>
        <v>160</v>
      </c>
      <c r="L2964" t="str">
        <f t="shared" si="277"/>
        <v>TA-160</v>
      </c>
      <c r="M2964">
        <f t="shared" si="278"/>
        <v>1.7</v>
      </c>
      <c r="N2964">
        <f t="shared" si="279"/>
        <v>0.40773363562349724</v>
      </c>
      <c r="O2964" t="str">
        <f t="shared" si="280"/>
        <v>TA-1601.7</v>
      </c>
      <c r="P2964" t="str">
        <f t="shared" si="281"/>
        <v/>
      </c>
    </row>
    <row r="2965" spans="1:16" x14ac:dyDescent="0.25">
      <c r="A2965">
        <v>73</v>
      </c>
      <c r="B2965">
        <v>88</v>
      </c>
      <c r="C2965" t="s">
        <v>1904</v>
      </c>
      <c r="D2965">
        <v>9.5000000000000001E-2</v>
      </c>
      <c r="E2965">
        <v>3.09</v>
      </c>
      <c r="F2965" t="s">
        <v>11</v>
      </c>
      <c r="G2965">
        <v>0.1</v>
      </c>
      <c r="H2965" t="s">
        <v>36</v>
      </c>
      <c r="I2965">
        <v>93</v>
      </c>
      <c r="J2965">
        <v>3</v>
      </c>
      <c r="K2965">
        <f t="shared" si="276"/>
        <v>161</v>
      </c>
      <c r="L2965" t="str">
        <f t="shared" si="277"/>
        <v>TA-161</v>
      </c>
      <c r="M2965">
        <f t="shared" si="278"/>
        <v>3.09</v>
      </c>
      <c r="N2965">
        <f t="shared" si="279"/>
        <v>0.22431947590936741</v>
      </c>
      <c r="O2965" t="str">
        <f t="shared" si="280"/>
        <v>TA-1613.09</v>
      </c>
      <c r="P2965" t="str">
        <f t="shared" si="281"/>
        <v/>
      </c>
    </row>
    <row r="2966" spans="1:16" x14ac:dyDescent="0.25">
      <c r="A2966">
        <v>73</v>
      </c>
      <c r="B2966">
        <v>89</v>
      </c>
      <c r="C2966" t="s">
        <v>1905</v>
      </c>
      <c r="D2966">
        <v>0</v>
      </c>
      <c r="E2966">
        <v>3.56</v>
      </c>
      <c r="F2966" t="s">
        <v>11</v>
      </c>
      <c r="G2966">
        <v>0.12</v>
      </c>
      <c r="H2966" t="s">
        <v>36</v>
      </c>
      <c r="I2966">
        <v>99.926000000000002</v>
      </c>
      <c r="J2966">
        <v>0.01</v>
      </c>
      <c r="K2966">
        <f t="shared" si="276"/>
        <v>162</v>
      </c>
      <c r="L2966" t="str">
        <f t="shared" si="277"/>
        <v>TA-162</v>
      </c>
      <c r="M2966">
        <f t="shared" si="278"/>
        <v>3.56</v>
      </c>
      <c r="N2966">
        <f t="shared" si="279"/>
        <v>0.19470426420223183</v>
      </c>
      <c r="O2966" t="str">
        <f t="shared" si="280"/>
        <v>TA-1623.56</v>
      </c>
      <c r="P2966" t="str">
        <f t="shared" si="281"/>
        <v/>
      </c>
    </row>
    <row r="2967" spans="1:16" x14ac:dyDescent="0.25">
      <c r="A2967">
        <v>73</v>
      </c>
      <c r="B2967">
        <v>90</v>
      </c>
      <c r="C2967" t="s">
        <v>1921</v>
      </c>
      <c r="D2967">
        <v>0</v>
      </c>
      <c r="E2967">
        <v>10.7</v>
      </c>
      <c r="F2967" t="s">
        <v>11</v>
      </c>
      <c r="G2967">
        <v>1.2</v>
      </c>
      <c r="H2967" t="s">
        <v>36</v>
      </c>
      <c r="I2967">
        <v>100</v>
      </c>
      <c r="K2967">
        <f t="shared" si="276"/>
        <v>163</v>
      </c>
      <c r="L2967" t="str">
        <f t="shared" si="277"/>
        <v>TA-163</v>
      </c>
      <c r="M2967">
        <f t="shared" si="278"/>
        <v>10.7</v>
      </c>
      <c r="N2967">
        <f t="shared" si="279"/>
        <v>6.4780110332705171E-2</v>
      </c>
      <c r="O2967" t="str">
        <f t="shared" si="280"/>
        <v>TA-16310.7</v>
      </c>
      <c r="P2967" t="str">
        <f t="shared" si="281"/>
        <v/>
      </c>
    </row>
    <row r="2968" spans="1:16" x14ac:dyDescent="0.25">
      <c r="A2968">
        <v>73</v>
      </c>
      <c r="B2968">
        <v>91</v>
      </c>
      <c r="C2968" t="s">
        <v>1919</v>
      </c>
      <c r="D2968">
        <v>0</v>
      </c>
      <c r="E2968">
        <v>14.2</v>
      </c>
      <c r="F2968" t="s">
        <v>11</v>
      </c>
      <c r="G2968">
        <v>0.4</v>
      </c>
      <c r="H2968" t="s">
        <v>36</v>
      </c>
      <c r="I2968">
        <v>100</v>
      </c>
      <c r="K2968">
        <f t="shared" si="276"/>
        <v>164</v>
      </c>
      <c r="L2968" t="str">
        <f t="shared" si="277"/>
        <v>TA-164</v>
      </c>
      <c r="M2968">
        <f t="shared" si="278"/>
        <v>14.2</v>
      </c>
      <c r="N2968">
        <f t="shared" si="279"/>
        <v>4.8813181729573614E-2</v>
      </c>
      <c r="O2968" t="str">
        <f t="shared" si="280"/>
        <v>TA-16414.2</v>
      </c>
      <c r="P2968" t="str">
        <f t="shared" si="281"/>
        <v/>
      </c>
    </row>
    <row r="2969" spans="1:16" x14ac:dyDescent="0.25">
      <c r="A2969">
        <v>73</v>
      </c>
      <c r="B2969">
        <v>92</v>
      </c>
      <c r="C2969" t="s">
        <v>1920</v>
      </c>
      <c r="D2969">
        <v>0</v>
      </c>
      <c r="E2969">
        <v>31</v>
      </c>
      <c r="F2969" t="s">
        <v>11</v>
      </c>
      <c r="G2969">
        <v>1.5</v>
      </c>
      <c r="H2969" t="s">
        <v>36</v>
      </c>
      <c r="I2969">
        <v>100</v>
      </c>
      <c r="K2969">
        <f t="shared" si="276"/>
        <v>165</v>
      </c>
      <c r="L2969" t="str">
        <f t="shared" si="277"/>
        <v>TA-165</v>
      </c>
      <c r="M2969">
        <f t="shared" si="278"/>
        <v>31</v>
      </c>
      <c r="N2969">
        <f t="shared" si="279"/>
        <v>2.2359586469675653E-2</v>
      </c>
      <c r="O2969" t="str">
        <f t="shared" si="280"/>
        <v>TA-16531</v>
      </c>
      <c r="P2969" t="str">
        <f t="shared" si="281"/>
        <v/>
      </c>
    </row>
    <row r="2970" spans="1:16" x14ac:dyDescent="0.25">
      <c r="A2970">
        <v>73</v>
      </c>
      <c r="B2970">
        <v>93</v>
      </c>
      <c r="C2970" t="s">
        <v>1917</v>
      </c>
      <c r="D2970">
        <v>0</v>
      </c>
      <c r="E2970">
        <v>34.4</v>
      </c>
      <c r="F2970" t="s">
        <v>11</v>
      </c>
      <c r="G2970">
        <v>0.5</v>
      </c>
      <c r="H2970" t="s">
        <v>36</v>
      </c>
      <c r="I2970">
        <v>100</v>
      </c>
      <c r="K2970">
        <f t="shared" si="276"/>
        <v>166</v>
      </c>
      <c r="L2970" t="str">
        <f t="shared" si="277"/>
        <v>TA-166</v>
      </c>
      <c r="M2970">
        <f t="shared" si="278"/>
        <v>34.4</v>
      </c>
      <c r="N2970">
        <f t="shared" si="279"/>
        <v>2.0149627341858874E-2</v>
      </c>
      <c r="O2970" t="str">
        <f t="shared" si="280"/>
        <v>TA-16634.4</v>
      </c>
      <c r="P2970" t="str">
        <f t="shared" si="281"/>
        <v/>
      </c>
    </row>
    <row r="2971" spans="1:16" x14ac:dyDescent="0.25">
      <c r="A2971">
        <v>73</v>
      </c>
      <c r="B2971">
        <v>94</v>
      </c>
      <c r="C2971" t="s">
        <v>1918</v>
      </c>
      <c r="D2971">
        <v>0</v>
      </c>
      <c r="E2971">
        <v>80</v>
      </c>
      <c r="F2971" t="s">
        <v>11</v>
      </c>
      <c r="G2971">
        <v>4</v>
      </c>
      <c r="H2971" t="s">
        <v>36</v>
      </c>
      <c r="I2971">
        <v>100</v>
      </c>
      <c r="K2971">
        <f t="shared" si="276"/>
        <v>167</v>
      </c>
      <c r="L2971" t="str">
        <f t="shared" si="277"/>
        <v>TA-167</v>
      </c>
      <c r="M2971">
        <f t="shared" si="278"/>
        <v>80</v>
      </c>
      <c r="N2971">
        <f t="shared" si="279"/>
        <v>8.6643397569993157E-3</v>
      </c>
      <c r="O2971" t="str">
        <f t="shared" si="280"/>
        <v>TA-16780</v>
      </c>
      <c r="P2971" t="str">
        <f t="shared" si="281"/>
        <v/>
      </c>
    </row>
    <row r="2972" spans="1:16" x14ac:dyDescent="0.25">
      <c r="A2972">
        <v>73</v>
      </c>
      <c r="B2972">
        <v>95</v>
      </c>
      <c r="C2972" t="s">
        <v>1915</v>
      </c>
      <c r="D2972">
        <v>0</v>
      </c>
      <c r="E2972">
        <v>2</v>
      </c>
      <c r="F2972" t="s">
        <v>43</v>
      </c>
      <c r="G2972">
        <v>0.1</v>
      </c>
      <c r="H2972" t="s">
        <v>36</v>
      </c>
      <c r="I2972">
        <v>100</v>
      </c>
      <c r="K2972">
        <f t="shared" si="276"/>
        <v>168</v>
      </c>
      <c r="L2972" t="str">
        <f t="shared" si="277"/>
        <v>TA-168</v>
      </c>
      <c r="M2972">
        <f t="shared" si="278"/>
        <v>120</v>
      </c>
      <c r="N2972">
        <f t="shared" si="279"/>
        <v>5.7762265046662105E-3</v>
      </c>
      <c r="O2972" t="str">
        <f t="shared" si="280"/>
        <v>TA-168120</v>
      </c>
      <c r="P2972" t="str">
        <f t="shared" si="281"/>
        <v/>
      </c>
    </row>
    <row r="2973" spans="1:16" x14ac:dyDescent="0.25">
      <c r="A2973">
        <v>73</v>
      </c>
      <c r="B2973">
        <v>96</v>
      </c>
      <c r="C2973" t="s">
        <v>1916</v>
      </c>
      <c r="D2973">
        <v>0</v>
      </c>
      <c r="E2973">
        <v>4.9000000000000004</v>
      </c>
      <c r="F2973" t="s">
        <v>43</v>
      </c>
      <c r="G2973">
        <v>0.4</v>
      </c>
      <c r="H2973" t="s">
        <v>36</v>
      </c>
      <c r="I2973">
        <v>100</v>
      </c>
      <c r="K2973">
        <f t="shared" si="276"/>
        <v>169</v>
      </c>
      <c r="L2973" t="str">
        <f t="shared" si="277"/>
        <v>TA-169</v>
      </c>
      <c r="M2973">
        <f t="shared" si="278"/>
        <v>294</v>
      </c>
      <c r="N2973">
        <f t="shared" si="279"/>
        <v>2.3576434712923311E-3</v>
      </c>
      <c r="O2973" t="str">
        <f t="shared" si="280"/>
        <v>TA-169294</v>
      </c>
      <c r="P2973" t="str">
        <f t="shared" si="281"/>
        <v/>
      </c>
    </row>
    <row r="2974" spans="1:16" x14ac:dyDescent="0.25">
      <c r="A2974">
        <v>73</v>
      </c>
      <c r="B2974">
        <v>97</v>
      </c>
      <c r="C2974" t="s">
        <v>1913</v>
      </c>
      <c r="D2974">
        <v>0</v>
      </c>
      <c r="E2974">
        <v>6.76</v>
      </c>
      <c r="F2974" t="s">
        <v>43</v>
      </c>
      <c r="G2974">
        <v>0.06</v>
      </c>
      <c r="H2974" t="s">
        <v>36</v>
      </c>
      <c r="I2974">
        <v>100</v>
      </c>
      <c r="K2974">
        <f t="shared" si="276"/>
        <v>170</v>
      </c>
      <c r="L2974" t="str">
        <f t="shared" si="277"/>
        <v>TA-170</v>
      </c>
      <c r="M2974">
        <f t="shared" si="278"/>
        <v>405.59999999999997</v>
      </c>
      <c r="N2974">
        <f t="shared" si="279"/>
        <v>1.7089427528598259E-3</v>
      </c>
      <c r="O2974" t="str">
        <f t="shared" si="280"/>
        <v>TA-170405.6</v>
      </c>
      <c r="P2974" t="str">
        <f t="shared" si="281"/>
        <v/>
      </c>
    </row>
    <row r="2975" spans="1:16" x14ac:dyDescent="0.25">
      <c r="A2975">
        <v>73</v>
      </c>
      <c r="B2975">
        <v>98</v>
      </c>
      <c r="C2975" t="s">
        <v>1914</v>
      </c>
      <c r="D2975">
        <v>0</v>
      </c>
      <c r="E2975">
        <v>23.3</v>
      </c>
      <c r="F2975" t="s">
        <v>43</v>
      </c>
      <c r="G2975">
        <v>0.3</v>
      </c>
      <c r="H2975" t="s">
        <v>36</v>
      </c>
      <c r="I2975">
        <v>100</v>
      </c>
      <c r="K2975">
        <f t="shared" si="276"/>
        <v>171</v>
      </c>
      <c r="L2975" t="str">
        <f t="shared" si="277"/>
        <v>TA-171</v>
      </c>
      <c r="M2975">
        <f t="shared" si="278"/>
        <v>1398</v>
      </c>
      <c r="N2975">
        <f t="shared" si="279"/>
        <v>4.9581343387692799E-4</v>
      </c>
      <c r="O2975" t="str">
        <f t="shared" si="280"/>
        <v>TA-1711398</v>
      </c>
      <c r="P2975" t="str">
        <f t="shared" si="281"/>
        <v/>
      </c>
    </row>
    <row r="2976" spans="1:16" x14ac:dyDescent="0.25">
      <c r="A2976">
        <v>73</v>
      </c>
      <c r="B2976">
        <v>99</v>
      </c>
      <c r="C2976" t="s">
        <v>1912</v>
      </c>
      <c r="D2976">
        <v>0</v>
      </c>
      <c r="E2976">
        <v>36.799999999999997</v>
      </c>
      <c r="F2976" t="s">
        <v>43</v>
      </c>
      <c r="G2976">
        <v>0.3</v>
      </c>
      <c r="H2976" t="s">
        <v>36</v>
      </c>
      <c r="I2976">
        <v>100</v>
      </c>
      <c r="K2976">
        <f t="shared" si="276"/>
        <v>172</v>
      </c>
      <c r="L2976" t="str">
        <f t="shared" si="277"/>
        <v>TA-172</v>
      </c>
      <c r="M2976">
        <f t="shared" si="278"/>
        <v>2208</v>
      </c>
      <c r="N2976">
        <f t="shared" si="279"/>
        <v>3.1392535351446797E-4</v>
      </c>
      <c r="O2976" t="str">
        <f t="shared" si="280"/>
        <v>TA-1722208</v>
      </c>
      <c r="P2976" t="str">
        <f t="shared" si="281"/>
        <v/>
      </c>
    </row>
    <row r="2977" spans="1:16" x14ac:dyDescent="0.25">
      <c r="A2977">
        <v>73</v>
      </c>
      <c r="B2977">
        <v>100</v>
      </c>
      <c r="C2977" t="s">
        <v>1928</v>
      </c>
      <c r="D2977">
        <v>0</v>
      </c>
      <c r="E2977">
        <v>3.14</v>
      </c>
      <c r="F2977" t="s">
        <v>109</v>
      </c>
      <c r="G2977">
        <v>0.13</v>
      </c>
      <c r="H2977" t="s">
        <v>36</v>
      </c>
      <c r="I2977">
        <v>100</v>
      </c>
      <c r="K2977">
        <f t="shared" si="276"/>
        <v>173</v>
      </c>
      <c r="L2977" t="str">
        <f t="shared" si="277"/>
        <v>TA-173</v>
      </c>
      <c r="M2977">
        <f t="shared" si="278"/>
        <v>11304</v>
      </c>
      <c r="N2977">
        <f t="shared" si="279"/>
        <v>6.1318752703462965E-5</v>
      </c>
      <c r="O2977" t="str">
        <f t="shared" si="280"/>
        <v>TA-17311304</v>
      </c>
      <c r="P2977" t="str">
        <f t="shared" si="281"/>
        <v/>
      </c>
    </row>
    <row r="2978" spans="1:16" x14ac:dyDescent="0.25">
      <c r="A2978">
        <v>73</v>
      </c>
      <c r="B2978">
        <v>101</v>
      </c>
      <c r="C2978" t="s">
        <v>1930</v>
      </c>
      <c r="D2978">
        <v>0</v>
      </c>
      <c r="E2978">
        <v>1.08</v>
      </c>
      <c r="F2978" t="s">
        <v>109</v>
      </c>
      <c r="G2978">
        <v>0.03</v>
      </c>
      <c r="H2978" t="s">
        <v>36</v>
      </c>
      <c r="I2978">
        <v>100</v>
      </c>
      <c r="K2978">
        <f t="shared" si="276"/>
        <v>174</v>
      </c>
      <c r="L2978" t="str">
        <f t="shared" si="277"/>
        <v>TA-174</v>
      </c>
      <c r="M2978">
        <f t="shared" si="278"/>
        <v>3888.0000000000005</v>
      </c>
      <c r="N2978">
        <f t="shared" si="279"/>
        <v>1.7827859582303116E-4</v>
      </c>
      <c r="O2978" t="str">
        <f t="shared" si="280"/>
        <v>TA-1743888</v>
      </c>
      <c r="P2978" t="str">
        <f t="shared" si="281"/>
        <v/>
      </c>
    </row>
    <row r="2979" spans="1:16" x14ac:dyDescent="0.25">
      <c r="A2979">
        <v>73</v>
      </c>
      <c r="B2979">
        <v>102</v>
      </c>
      <c r="C2979" t="s">
        <v>1929</v>
      </c>
      <c r="D2979">
        <v>0</v>
      </c>
      <c r="E2979">
        <v>10.5</v>
      </c>
      <c r="F2979" t="s">
        <v>109</v>
      </c>
      <c r="G2979">
        <v>0.2</v>
      </c>
      <c r="H2979" t="s">
        <v>36</v>
      </c>
      <c r="I2979">
        <v>100</v>
      </c>
      <c r="K2979">
        <f t="shared" si="276"/>
        <v>175</v>
      </c>
      <c r="L2979" t="str">
        <f t="shared" si="277"/>
        <v>TA-175</v>
      </c>
      <c r="M2979">
        <f t="shared" si="278"/>
        <v>37800</v>
      </c>
      <c r="N2979">
        <f t="shared" si="279"/>
        <v>1.833722699894035E-5</v>
      </c>
      <c r="O2979" t="str">
        <f t="shared" si="280"/>
        <v>TA-17537800</v>
      </c>
      <c r="P2979" t="str">
        <f t="shared" si="281"/>
        <v/>
      </c>
    </row>
    <row r="2980" spans="1:16" x14ac:dyDescent="0.25">
      <c r="A2980">
        <v>73</v>
      </c>
      <c r="B2980">
        <v>103</v>
      </c>
      <c r="C2980" t="s">
        <v>1925</v>
      </c>
      <c r="D2980">
        <v>0</v>
      </c>
      <c r="E2980">
        <v>8.08</v>
      </c>
      <c r="F2980" t="s">
        <v>109</v>
      </c>
      <c r="G2980">
        <v>7.0000000000000007E-2</v>
      </c>
      <c r="H2980" t="s">
        <v>36</v>
      </c>
      <c r="I2980">
        <v>100</v>
      </c>
      <c r="K2980">
        <f t="shared" si="276"/>
        <v>176</v>
      </c>
      <c r="L2980" t="str">
        <f t="shared" si="277"/>
        <v>TA-176</v>
      </c>
      <c r="M2980">
        <f t="shared" si="278"/>
        <v>29088</v>
      </c>
      <c r="N2980">
        <f t="shared" si="279"/>
        <v>2.3829317263474466E-5</v>
      </c>
      <c r="O2980" t="str">
        <f t="shared" si="280"/>
        <v>TA-17629088</v>
      </c>
      <c r="P2980" t="str">
        <f t="shared" si="281"/>
        <v/>
      </c>
    </row>
    <row r="2981" spans="1:16" x14ac:dyDescent="0.25">
      <c r="A2981">
        <v>73</v>
      </c>
      <c r="B2981">
        <v>104</v>
      </c>
      <c r="C2981" t="s">
        <v>1924</v>
      </c>
      <c r="D2981">
        <v>0</v>
      </c>
      <c r="E2981">
        <v>56.56</v>
      </c>
      <c r="F2981" t="s">
        <v>109</v>
      </c>
      <c r="G2981">
        <v>0.06</v>
      </c>
      <c r="H2981" t="s">
        <v>36</v>
      </c>
      <c r="I2981">
        <v>100</v>
      </c>
      <c r="K2981">
        <f t="shared" si="276"/>
        <v>177</v>
      </c>
      <c r="L2981" t="str">
        <f t="shared" si="277"/>
        <v>TA-177</v>
      </c>
      <c r="M2981">
        <f t="shared" si="278"/>
        <v>203616</v>
      </c>
      <c r="N2981">
        <f t="shared" si="279"/>
        <v>3.4041881804963523E-6</v>
      </c>
      <c r="O2981" t="str">
        <f t="shared" si="280"/>
        <v>TA-177203616</v>
      </c>
      <c r="P2981" t="str">
        <f t="shared" si="281"/>
        <v/>
      </c>
    </row>
    <row r="2982" spans="1:16" x14ac:dyDescent="0.25">
      <c r="A2982">
        <v>73</v>
      </c>
      <c r="B2982">
        <v>105</v>
      </c>
      <c r="C2982" t="s">
        <v>1927</v>
      </c>
      <c r="D2982" t="s">
        <v>70</v>
      </c>
      <c r="E2982">
        <v>2.41</v>
      </c>
      <c r="F2982" t="s">
        <v>109</v>
      </c>
      <c r="G2982">
        <v>7.0000000000000007E-2</v>
      </c>
      <c r="H2982" t="s">
        <v>36</v>
      </c>
      <c r="I2982">
        <v>100</v>
      </c>
      <c r="K2982">
        <f t="shared" si="276"/>
        <v>178</v>
      </c>
      <c r="L2982" t="str">
        <f t="shared" si="277"/>
        <v>TA-178</v>
      </c>
      <c r="M2982">
        <f t="shared" si="278"/>
        <v>8676</v>
      </c>
      <c r="N2982">
        <f t="shared" si="279"/>
        <v>7.9892482775466265E-5</v>
      </c>
      <c r="O2982" t="str">
        <f t="shared" si="280"/>
        <v>TA-1788676</v>
      </c>
      <c r="P2982" t="str">
        <f t="shared" si="281"/>
        <v/>
      </c>
    </row>
    <row r="2983" spans="1:16" x14ac:dyDescent="0.25">
      <c r="A2983">
        <v>73</v>
      </c>
      <c r="B2983">
        <v>105</v>
      </c>
      <c r="C2983" t="s">
        <v>1927</v>
      </c>
      <c r="D2983" t="s">
        <v>70</v>
      </c>
      <c r="E2983">
        <v>9.32</v>
      </c>
      <c r="F2983" t="s">
        <v>43</v>
      </c>
      <c r="G2983">
        <v>0.04</v>
      </c>
      <c r="H2983" t="s">
        <v>36</v>
      </c>
      <c r="I2983">
        <v>100</v>
      </c>
      <c r="K2983">
        <f t="shared" si="276"/>
        <v>178</v>
      </c>
      <c r="L2983" t="str">
        <f t="shared" si="277"/>
        <v>TA-178</v>
      </c>
      <c r="M2983">
        <f t="shared" si="278"/>
        <v>559.20000000000005</v>
      </c>
      <c r="N2983">
        <f t="shared" si="279"/>
        <v>1.2395335846923199E-3</v>
      </c>
      <c r="O2983" t="str">
        <f t="shared" si="280"/>
        <v>TA-178559.2</v>
      </c>
      <c r="P2983" t="str">
        <f t="shared" si="281"/>
        <v/>
      </c>
    </row>
    <row r="2984" spans="1:16" x14ac:dyDescent="0.25">
      <c r="A2984">
        <v>73</v>
      </c>
      <c r="B2984">
        <v>105</v>
      </c>
      <c r="C2984" t="s">
        <v>1927</v>
      </c>
      <c r="D2984" t="s">
        <v>70</v>
      </c>
      <c r="E2984">
        <v>290</v>
      </c>
      <c r="F2984" t="s">
        <v>17</v>
      </c>
      <c r="G2984">
        <v>12</v>
      </c>
      <c r="H2984" t="s">
        <v>77</v>
      </c>
      <c r="I2984">
        <v>100</v>
      </c>
      <c r="K2984">
        <f t="shared" si="276"/>
        <v>178</v>
      </c>
      <c r="L2984" t="str">
        <f t="shared" si="277"/>
        <v>TA-178M</v>
      </c>
      <c r="M2984">
        <f t="shared" si="278"/>
        <v>0.28999999999999998</v>
      </c>
      <c r="N2984">
        <f t="shared" si="279"/>
        <v>2.3901626915860184</v>
      </c>
      <c r="O2984" t="str">
        <f t="shared" si="280"/>
        <v>TA-178M0.29</v>
      </c>
      <c r="P2984" t="str">
        <f t="shared" si="281"/>
        <v/>
      </c>
    </row>
    <row r="2985" spans="1:16" x14ac:dyDescent="0.25">
      <c r="A2985">
        <v>73</v>
      </c>
      <c r="B2985">
        <v>106</v>
      </c>
      <c r="C2985" t="s">
        <v>1926</v>
      </c>
      <c r="D2985">
        <v>0</v>
      </c>
      <c r="E2985">
        <v>1.8149999999999999</v>
      </c>
      <c r="F2985" t="s">
        <v>14</v>
      </c>
      <c r="G2985">
        <v>0.03</v>
      </c>
      <c r="H2985" t="s">
        <v>26</v>
      </c>
      <c r="I2985">
        <v>100</v>
      </c>
      <c r="K2985">
        <f t="shared" si="276"/>
        <v>179</v>
      </c>
      <c r="L2985" t="str">
        <f t="shared" si="277"/>
        <v>TA-179</v>
      </c>
      <c r="M2985">
        <f t="shared" si="278"/>
        <v>57277044</v>
      </c>
      <c r="N2985">
        <f t="shared" si="279"/>
        <v>1.2101657700071695E-8</v>
      </c>
      <c r="O2985" t="str">
        <f t="shared" si="280"/>
        <v>TA-17957277044</v>
      </c>
      <c r="P2985" t="str">
        <f t="shared" si="281"/>
        <v/>
      </c>
    </row>
    <row r="2986" spans="1:16" x14ac:dyDescent="0.25">
      <c r="A2986">
        <v>73</v>
      </c>
      <c r="B2986">
        <v>107</v>
      </c>
      <c r="C2986" t="s">
        <v>1922</v>
      </c>
      <c r="D2986">
        <v>0</v>
      </c>
      <c r="E2986">
        <v>8.1539999999999999</v>
      </c>
      <c r="F2986" t="s">
        <v>109</v>
      </c>
      <c r="G2986">
        <v>6.0000000000000001E-3</v>
      </c>
      <c r="H2986" t="s">
        <v>26</v>
      </c>
      <c r="I2986">
        <v>85</v>
      </c>
      <c r="J2986">
        <v>4</v>
      </c>
      <c r="K2986">
        <f t="shared" si="276"/>
        <v>180</v>
      </c>
      <c r="L2986" t="str">
        <f t="shared" si="277"/>
        <v>TA-180</v>
      </c>
      <c r="M2986">
        <f t="shared" si="278"/>
        <v>29354.400000000001</v>
      </c>
      <c r="N2986">
        <f t="shared" si="279"/>
        <v>2.3613059049408103E-5</v>
      </c>
      <c r="O2986" t="str">
        <f t="shared" si="280"/>
        <v>TA-18029354.4</v>
      </c>
      <c r="P2986" t="str">
        <f t="shared" si="281"/>
        <v/>
      </c>
    </row>
    <row r="2987" spans="1:16" x14ac:dyDescent="0.25">
      <c r="A2987">
        <v>73</v>
      </c>
      <c r="B2987">
        <v>109</v>
      </c>
      <c r="C2987" t="s">
        <v>1923</v>
      </c>
      <c r="D2987">
        <v>0</v>
      </c>
      <c r="E2987">
        <v>114.804</v>
      </c>
      <c r="F2987" t="s">
        <v>25</v>
      </c>
      <c r="G2987">
        <v>0.11</v>
      </c>
      <c r="H2987" t="s">
        <v>12</v>
      </c>
      <c r="I2987">
        <v>100</v>
      </c>
      <c r="K2987">
        <f t="shared" si="276"/>
        <v>182</v>
      </c>
      <c r="L2987" t="str">
        <f t="shared" si="277"/>
        <v>TA-182</v>
      </c>
      <c r="M2987">
        <f t="shared" si="278"/>
        <v>9919065.5999999996</v>
      </c>
      <c r="N2987">
        <f t="shared" si="279"/>
        <v>6.9880289990212926E-8</v>
      </c>
      <c r="O2987" t="str">
        <f t="shared" si="280"/>
        <v>TA-1829919065.6</v>
      </c>
      <c r="P2987" t="str">
        <f t="shared" si="281"/>
        <v/>
      </c>
    </row>
    <row r="2988" spans="1:16" x14ac:dyDescent="0.25">
      <c r="A2988">
        <v>73</v>
      </c>
      <c r="B2988">
        <v>109</v>
      </c>
      <c r="C2988" t="s">
        <v>1923</v>
      </c>
      <c r="D2988">
        <v>1.6272999999999999E-2</v>
      </c>
      <c r="E2988">
        <v>283</v>
      </c>
      <c r="F2988" t="s">
        <v>17</v>
      </c>
      <c r="G2988">
        <v>3</v>
      </c>
      <c r="H2988" t="s">
        <v>77</v>
      </c>
      <c r="I2988">
        <v>100</v>
      </c>
      <c r="K2988">
        <f t="shared" si="276"/>
        <v>182</v>
      </c>
      <c r="L2988" t="str">
        <f t="shared" si="277"/>
        <v>TA-182M</v>
      </c>
      <c r="M2988">
        <f t="shared" si="278"/>
        <v>0.28300000000000003</v>
      </c>
      <c r="N2988">
        <f t="shared" si="279"/>
        <v>2.4492833235333755</v>
      </c>
      <c r="O2988" t="str">
        <f t="shared" si="280"/>
        <v>TA-182M0.283</v>
      </c>
      <c r="P2988" t="str">
        <f t="shared" si="281"/>
        <v/>
      </c>
    </row>
    <row r="2989" spans="1:16" x14ac:dyDescent="0.25">
      <c r="A2989">
        <v>73</v>
      </c>
      <c r="B2989">
        <v>109</v>
      </c>
      <c r="C2989" t="s">
        <v>1923</v>
      </c>
      <c r="D2989">
        <v>0.51957699999999996</v>
      </c>
      <c r="E2989">
        <v>15.85</v>
      </c>
      <c r="F2989" t="s">
        <v>43</v>
      </c>
      <c r="G2989">
        <v>0.1</v>
      </c>
      <c r="H2989" t="s">
        <v>77</v>
      </c>
      <c r="I2989">
        <v>100</v>
      </c>
      <c r="K2989">
        <f t="shared" si="276"/>
        <v>182</v>
      </c>
      <c r="L2989" t="str">
        <f t="shared" si="277"/>
        <v>TA-182M</v>
      </c>
      <c r="M2989">
        <f t="shared" si="278"/>
        <v>951</v>
      </c>
      <c r="N2989">
        <f t="shared" si="279"/>
        <v>7.2886138860141464E-4</v>
      </c>
      <c r="O2989" t="str">
        <f t="shared" si="280"/>
        <v>TA-182M951</v>
      </c>
      <c r="P2989" t="str">
        <f t="shared" si="281"/>
        <v/>
      </c>
    </row>
    <row r="2990" spans="1:16" x14ac:dyDescent="0.25">
      <c r="A2990">
        <v>73</v>
      </c>
      <c r="B2990">
        <v>110</v>
      </c>
      <c r="C2990" t="s">
        <v>1936</v>
      </c>
      <c r="D2990">
        <v>0</v>
      </c>
      <c r="E2990">
        <v>5.0999999999999996</v>
      </c>
      <c r="F2990" t="s">
        <v>25</v>
      </c>
      <c r="G2990">
        <v>0.1</v>
      </c>
      <c r="H2990" t="s">
        <v>12</v>
      </c>
      <c r="I2990">
        <v>100</v>
      </c>
      <c r="K2990">
        <f t="shared" si="276"/>
        <v>183</v>
      </c>
      <c r="L2990" t="str">
        <f t="shared" si="277"/>
        <v>TA-183</v>
      </c>
      <c r="M2990">
        <f t="shared" si="278"/>
        <v>440639.99999999994</v>
      </c>
      <c r="N2990">
        <f t="shared" si="279"/>
        <v>1.5730464337326284E-6</v>
      </c>
      <c r="O2990" t="str">
        <f t="shared" si="280"/>
        <v>TA-183440640</v>
      </c>
      <c r="P2990" t="str">
        <f t="shared" si="281"/>
        <v/>
      </c>
    </row>
    <row r="2991" spans="1:16" x14ac:dyDescent="0.25">
      <c r="A2991">
        <v>73</v>
      </c>
      <c r="B2991">
        <v>111</v>
      </c>
      <c r="C2991" t="s">
        <v>1935</v>
      </c>
      <c r="D2991">
        <v>0</v>
      </c>
      <c r="E2991">
        <v>8.6999999999999993</v>
      </c>
      <c r="F2991" t="s">
        <v>109</v>
      </c>
      <c r="G2991">
        <v>0.1</v>
      </c>
      <c r="H2991" t="s">
        <v>12</v>
      </c>
      <c r="I2991">
        <v>100</v>
      </c>
      <c r="K2991">
        <f t="shared" si="276"/>
        <v>184</v>
      </c>
      <c r="L2991" t="str">
        <f t="shared" si="277"/>
        <v>TA-184</v>
      </c>
      <c r="M2991">
        <f t="shared" si="278"/>
        <v>31319.999999999996</v>
      </c>
      <c r="N2991">
        <f t="shared" si="279"/>
        <v>2.2131136033203875E-5</v>
      </c>
      <c r="O2991" t="str">
        <f t="shared" si="280"/>
        <v>TA-18431320</v>
      </c>
      <c r="P2991" t="str">
        <f t="shared" si="281"/>
        <v/>
      </c>
    </row>
    <row r="2992" spans="1:16" x14ac:dyDescent="0.25">
      <c r="A2992">
        <v>73</v>
      </c>
      <c r="B2992">
        <v>112</v>
      </c>
      <c r="C2992" t="s">
        <v>1938</v>
      </c>
      <c r="D2992">
        <v>0</v>
      </c>
      <c r="E2992">
        <v>49.5</v>
      </c>
      <c r="F2992" t="s">
        <v>43</v>
      </c>
      <c r="G2992">
        <v>1.5</v>
      </c>
      <c r="H2992" t="s">
        <v>12</v>
      </c>
      <c r="I2992">
        <v>100</v>
      </c>
      <c r="K2992">
        <f t="shared" si="276"/>
        <v>185</v>
      </c>
      <c r="L2992" t="str">
        <f t="shared" si="277"/>
        <v>TA-185</v>
      </c>
      <c r="M2992">
        <f t="shared" si="278"/>
        <v>2970</v>
      </c>
      <c r="N2992">
        <f t="shared" si="279"/>
        <v>2.3338288907742265E-4</v>
      </c>
      <c r="O2992" t="str">
        <f t="shared" si="280"/>
        <v>TA-1852970</v>
      </c>
      <c r="P2992" t="str">
        <f t="shared" si="281"/>
        <v/>
      </c>
    </row>
    <row r="2993" spans="1:16" x14ac:dyDescent="0.25">
      <c r="A2993">
        <v>73</v>
      </c>
      <c r="B2993">
        <v>113</v>
      </c>
      <c r="C2993" t="s">
        <v>1937</v>
      </c>
      <c r="D2993">
        <v>0</v>
      </c>
      <c r="E2993">
        <v>10.5</v>
      </c>
      <c r="F2993" t="s">
        <v>43</v>
      </c>
      <c r="G2993">
        <v>0.2</v>
      </c>
      <c r="H2993" t="s">
        <v>12</v>
      </c>
      <c r="I2993">
        <v>100</v>
      </c>
      <c r="K2993">
        <f t="shared" si="276"/>
        <v>186</v>
      </c>
      <c r="L2993" t="str">
        <f t="shared" si="277"/>
        <v>TA-186</v>
      </c>
      <c r="M2993">
        <f t="shared" si="278"/>
        <v>630</v>
      </c>
      <c r="N2993">
        <f t="shared" si="279"/>
        <v>1.1002336199364211E-3</v>
      </c>
      <c r="O2993" t="str">
        <f t="shared" si="280"/>
        <v>TA-186630</v>
      </c>
      <c r="P2993" t="str">
        <f t="shared" si="281"/>
        <v/>
      </c>
    </row>
    <row r="2994" spans="1:16" x14ac:dyDescent="0.25">
      <c r="A2994">
        <v>73</v>
      </c>
      <c r="B2994">
        <v>113</v>
      </c>
      <c r="C2994" t="s">
        <v>1937</v>
      </c>
      <c r="D2994">
        <v>0.33600000000000002</v>
      </c>
      <c r="E2994">
        <v>1.54</v>
      </c>
      <c r="F2994" t="s">
        <v>43</v>
      </c>
      <c r="G2994">
        <v>0.05</v>
      </c>
      <c r="H2994" t="s">
        <v>77</v>
      </c>
      <c r="K2994">
        <f t="shared" si="276"/>
        <v>186</v>
      </c>
      <c r="L2994" t="str">
        <f t="shared" si="277"/>
        <v>TA-186M</v>
      </c>
      <c r="M2994">
        <f t="shared" si="278"/>
        <v>92.4</v>
      </c>
      <c r="N2994">
        <f t="shared" si="279"/>
        <v>7.5015928632028708E-3</v>
      </c>
      <c r="O2994" t="str">
        <f t="shared" si="280"/>
        <v>TA-186M92.4</v>
      </c>
      <c r="P2994" t="str">
        <f t="shared" si="281"/>
        <v/>
      </c>
    </row>
    <row r="2995" spans="1:16" x14ac:dyDescent="0.25">
      <c r="A2995">
        <v>73</v>
      </c>
      <c r="B2995">
        <v>113</v>
      </c>
      <c r="C2995" t="s">
        <v>1937</v>
      </c>
      <c r="D2995">
        <v>0.34789999999999999</v>
      </c>
      <c r="E2995">
        <v>17</v>
      </c>
      <c r="F2995" t="s">
        <v>11</v>
      </c>
      <c r="G2995">
        <v>2</v>
      </c>
      <c r="H2995" t="s">
        <v>77</v>
      </c>
      <c r="I2995">
        <v>100</v>
      </c>
      <c r="K2995">
        <f t="shared" si="276"/>
        <v>186</v>
      </c>
      <c r="L2995" t="str">
        <f t="shared" si="277"/>
        <v>TA-186M</v>
      </c>
      <c r="M2995">
        <f t="shared" si="278"/>
        <v>17</v>
      </c>
      <c r="N2995">
        <f t="shared" si="279"/>
        <v>4.0773363562349722E-2</v>
      </c>
      <c r="O2995" t="str">
        <f t="shared" si="280"/>
        <v>TA-186M17</v>
      </c>
      <c r="P2995" t="str">
        <f t="shared" si="281"/>
        <v/>
      </c>
    </row>
    <row r="2996" spans="1:16" x14ac:dyDescent="0.25">
      <c r="A2996">
        <v>73</v>
      </c>
      <c r="B2996">
        <v>114</v>
      </c>
      <c r="C2996" t="s">
        <v>1933</v>
      </c>
      <c r="D2996">
        <v>0</v>
      </c>
      <c r="E2996">
        <v>283</v>
      </c>
      <c r="F2996" t="s">
        <v>11</v>
      </c>
      <c r="G2996">
        <v>10</v>
      </c>
      <c r="H2996" t="s">
        <v>12</v>
      </c>
      <c r="I2996">
        <v>100</v>
      </c>
      <c r="K2996">
        <f t="shared" si="276"/>
        <v>187</v>
      </c>
      <c r="L2996" t="str">
        <f t="shared" si="277"/>
        <v>TA-187</v>
      </c>
      <c r="M2996">
        <f t="shared" si="278"/>
        <v>283</v>
      </c>
      <c r="N2996">
        <f t="shared" si="279"/>
        <v>2.4492833235333755E-3</v>
      </c>
      <c r="O2996" t="str">
        <f t="shared" si="280"/>
        <v>TA-187283</v>
      </c>
      <c r="P2996" t="str">
        <f t="shared" si="281"/>
        <v/>
      </c>
    </row>
    <row r="2997" spans="1:16" x14ac:dyDescent="0.25">
      <c r="A2997">
        <v>73</v>
      </c>
      <c r="B2997">
        <v>114</v>
      </c>
      <c r="C2997" t="s">
        <v>1933</v>
      </c>
      <c r="D2997">
        <v>1.784</v>
      </c>
      <c r="E2997">
        <v>7.3</v>
      </c>
      <c r="F2997" t="s">
        <v>11</v>
      </c>
      <c r="G2997">
        <v>0.9</v>
      </c>
      <c r="H2997" t="s">
        <v>77</v>
      </c>
      <c r="I2997">
        <v>60</v>
      </c>
      <c r="K2997">
        <f t="shared" si="276"/>
        <v>187</v>
      </c>
      <c r="L2997" t="str">
        <f t="shared" si="277"/>
        <v>TA-187M</v>
      </c>
      <c r="M2997">
        <f t="shared" si="278"/>
        <v>7.3</v>
      </c>
      <c r="N2997">
        <f t="shared" si="279"/>
        <v>9.4951668569855527E-2</v>
      </c>
      <c r="O2997" t="str">
        <f t="shared" si="280"/>
        <v>TA-187M7.3</v>
      </c>
      <c r="P2997" t="str">
        <f t="shared" si="281"/>
        <v/>
      </c>
    </row>
    <row r="2998" spans="1:16" x14ac:dyDescent="0.25">
      <c r="A2998">
        <v>73</v>
      </c>
      <c r="B2998">
        <v>115</v>
      </c>
      <c r="C2998" t="s">
        <v>1932</v>
      </c>
      <c r="D2998">
        <v>9.9000000000000005E-2</v>
      </c>
      <c r="E2998">
        <v>19.600000000000001</v>
      </c>
      <c r="F2998" t="s">
        <v>11</v>
      </c>
      <c r="G2998">
        <v>2</v>
      </c>
      <c r="H2998" t="s">
        <v>77</v>
      </c>
      <c r="K2998">
        <f t="shared" si="276"/>
        <v>188</v>
      </c>
      <c r="L2998" t="str">
        <f t="shared" si="277"/>
        <v>TA-188M</v>
      </c>
      <c r="M2998">
        <f t="shared" si="278"/>
        <v>19.600000000000001</v>
      </c>
      <c r="N2998">
        <f t="shared" si="279"/>
        <v>3.5364652069384959E-2</v>
      </c>
      <c r="O2998" t="str">
        <f t="shared" si="280"/>
        <v>TA-188M19.6</v>
      </c>
      <c r="P2998" t="str">
        <f t="shared" si="281"/>
        <v/>
      </c>
    </row>
    <row r="2999" spans="1:16" x14ac:dyDescent="0.25">
      <c r="A2999">
        <v>73</v>
      </c>
      <c r="B2999">
        <v>117</v>
      </c>
      <c r="C2999" t="s">
        <v>1934</v>
      </c>
      <c r="D2999">
        <v>0</v>
      </c>
      <c r="E2999">
        <v>5.3</v>
      </c>
      <c r="F2999" t="s">
        <v>11</v>
      </c>
      <c r="G2999">
        <v>0.7</v>
      </c>
      <c r="H2999" t="s">
        <v>12</v>
      </c>
      <c r="I2999">
        <v>100</v>
      </c>
      <c r="K2999">
        <f t="shared" si="276"/>
        <v>190</v>
      </c>
      <c r="L2999" t="str">
        <f t="shared" si="277"/>
        <v>TA-190</v>
      </c>
      <c r="M2999">
        <f t="shared" si="278"/>
        <v>5.3</v>
      </c>
      <c r="N2999">
        <f t="shared" si="279"/>
        <v>0.1307824868981029</v>
      </c>
      <c r="O2999" t="str">
        <f t="shared" si="280"/>
        <v>TA-1905.3</v>
      </c>
      <c r="P2999" t="str">
        <f t="shared" si="281"/>
        <v/>
      </c>
    </row>
    <row r="3000" spans="1:16" x14ac:dyDescent="0.25">
      <c r="A3000">
        <v>73</v>
      </c>
      <c r="B3000">
        <v>119</v>
      </c>
      <c r="C3000" t="s">
        <v>1931</v>
      </c>
      <c r="D3000">
        <v>0</v>
      </c>
      <c r="E3000">
        <v>2.2000000000000002</v>
      </c>
      <c r="F3000" t="s">
        <v>11</v>
      </c>
      <c r="G3000">
        <v>0.7</v>
      </c>
      <c r="H3000" t="s">
        <v>12</v>
      </c>
      <c r="I3000">
        <v>100</v>
      </c>
      <c r="K3000">
        <f t="shared" si="276"/>
        <v>192</v>
      </c>
      <c r="L3000" t="str">
        <f t="shared" si="277"/>
        <v>TA-192</v>
      </c>
      <c r="M3000">
        <f t="shared" si="278"/>
        <v>2.2000000000000002</v>
      </c>
      <c r="N3000">
        <f t="shared" si="279"/>
        <v>0.31506690025452055</v>
      </c>
      <c r="O3000" t="str">
        <f t="shared" si="280"/>
        <v>TA-1922.2</v>
      </c>
      <c r="P3000" t="str">
        <f t="shared" si="281"/>
        <v/>
      </c>
    </row>
    <row r="3001" spans="1:16" x14ac:dyDescent="0.25">
      <c r="A3001">
        <v>65</v>
      </c>
      <c r="B3001">
        <v>70</v>
      </c>
      <c r="C3001" t="s">
        <v>1685</v>
      </c>
      <c r="D3001">
        <v>0</v>
      </c>
      <c r="E3001">
        <v>0.94</v>
      </c>
      <c r="F3001" t="s">
        <v>17</v>
      </c>
      <c r="G3001">
        <f>0.33-0.22</f>
        <v>0.11000000000000001</v>
      </c>
      <c r="H3001" t="s">
        <v>19</v>
      </c>
      <c r="I3001">
        <v>100</v>
      </c>
      <c r="K3001">
        <f t="shared" si="276"/>
        <v>135</v>
      </c>
      <c r="L3001" t="str">
        <f t="shared" si="277"/>
        <v>TB-135</v>
      </c>
      <c r="M3001">
        <f t="shared" si="278"/>
        <v>9.3999999999999997E-4</v>
      </c>
      <c r="N3001">
        <f t="shared" si="279"/>
        <v>737.39061761696314</v>
      </c>
      <c r="O3001" t="str">
        <f t="shared" si="280"/>
        <v>TB-1350.00094</v>
      </c>
      <c r="P3001" t="str">
        <f t="shared" si="281"/>
        <v/>
      </c>
    </row>
    <row r="3002" spans="1:16" x14ac:dyDescent="0.25">
      <c r="A3002">
        <v>65</v>
      </c>
      <c r="B3002">
        <v>74</v>
      </c>
      <c r="C3002" t="s">
        <v>1687</v>
      </c>
      <c r="D3002">
        <v>0</v>
      </c>
      <c r="E3002">
        <v>1.6</v>
      </c>
      <c r="F3002" t="s">
        <v>11</v>
      </c>
      <c r="G3002">
        <v>0.2</v>
      </c>
      <c r="H3002" t="s">
        <v>36</v>
      </c>
      <c r="I3002">
        <v>100</v>
      </c>
      <c r="K3002">
        <f t="shared" si="276"/>
        <v>139</v>
      </c>
      <c r="L3002" t="str">
        <f t="shared" si="277"/>
        <v>TB-139</v>
      </c>
      <c r="M3002">
        <f t="shared" si="278"/>
        <v>1.6</v>
      </c>
      <c r="N3002">
        <f t="shared" si="279"/>
        <v>0.43321698784996576</v>
      </c>
      <c r="O3002" t="str">
        <f t="shared" si="280"/>
        <v>TB-1391.6</v>
      </c>
      <c r="P3002" t="str">
        <f t="shared" si="281"/>
        <v/>
      </c>
    </row>
    <row r="3003" spans="1:16" x14ac:dyDescent="0.25">
      <c r="A3003">
        <v>65</v>
      </c>
      <c r="B3003">
        <v>75</v>
      </c>
      <c r="C3003" t="s">
        <v>1686</v>
      </c>
      <c r="D3003">
        <v>0</v>
      </c>
      <c r="E3003">
        <v>2.2999999999999998</v>
      </c>
      <c r="F3003" t="s">
        <v>11</v>
      </c>
      <c r="G3003">
        <v>0.1</v>
      </c>
      <c r="H3003" t="s">
        <v>36</v>
      </c>
      <c r="I3003">
        <v>100</v>
      </c>
      <c r="K3003">
        <f t="shared" si="276"/>
        <v>140</v>
      </c>
      <c r="L3003" t="str">
        <f t="shared" si="277"/>
        <v>TB-140</v>
      </c>
      <c r="M3003">
        <f t="shared" si="278"/>
        <v>2.2999999999999998</v>
      </c>
      <c r="N3003">
        <f t="shared" si="279"/>
        <v>0.30136833937388929</v>
      </c>
      <c r="O3003" t="str">
        <f t="shared" si="280"/>
        <v>TB-1402.3</v>
      </c>
      <c r="P3003" t="str">
        <f t="shared" si="281"/>
        <v/>
      </c>
    </row>
    <row r="3004" spans="1:16" x14ac:dyDescent="0.25">
      <c r="A3004">
        <v>65</v>
      </c>
      <c r="B3004">
        <v>76</v>
      </c>
      <c r="C3004" t="s">
        <v>1689</v>
      </c>
      <c r="D3004">
        <v>0</v>
      </c>
      <c r="E3004">
        <v>3.5</v>
      </c>
      <c r="F3004" t="s">
        <v>11</v>
      </c>
      <c r="G3004">
        <v>0.2</v>
      </c>
      <c r="H3004" t="s">
        <v>36</v>
      </c>
      <c r="I3004">
        <v>100</v>
      </c>
      <c r="K3004">
        <f t="shared" si="276"/>
        <v>141</v>
      </c>
      <c r="L3004" t="str">
        <f t="shared" si="277"/>
        <v>TB-141</v>
      </c>
      <c r="M3004">
        <f t="shared" si="278"/>
        <v>3.5</v>
      </c>
      <c r="N3004">
        <f t="shared" si="279"/>
        <v>0.19804205158855578</v>
      </c>
      <c r="O3004" t="str">
        <f t="shared" si="280"/>
        <v>TB-1413.5</v>
      </c>
      <c r="P3004" t="str">
        <f t="shared" si="281"/>
        <v/>
      </c>
    </row>
    <row r="3005" spans="1:16" x14ac:dyDescent="0.25">
      <c r="A3005">
        <v>65</v>
      </c>
      <c r="B3005">
        <v>77</v>
      </c>
      <c r="C3005" t="s">
        <v>1688</v>
      </c>
      <c r="D3005">
        <v>0</v>
      </c>
      <c r="E3005">
        <v>597</v>
      </c>
      <c r="F3005" t="s">
        <v>17</v>
      </c>
      <c r="G3005">
        <v>17</v>
      </c>
      <c r="H3005" t="s">
        <v>36</v>
      </c>
      <c r="I3005">
        <v>100</v>
      </c>
      <c r="K3005">
        <f t="shared" si="276"/>
        <v>142</v>
      </c>
      <c r="L3005" t="str">
        <f t="shared" si="277"/>
        <v>TB-142</v>
      </c>
      <c r="M3005">
        <f t="shared" si="278"/>
        <v>0.59699999999999998</v>
      </c>
      <c r="N3005">
        <f t="shared" si="279"/>
        <v>1.161050553701751</v>
      </c>
      <c r="O3005" t="str">
        <f t="shared" si="280"/>
        <v>TB-1420.597</v>
      </c>
      <c r="P3005" t="str">
        <f t="shared" si="281"/>
        <v/>
      </c>
    </row>
    <row r="3006" spans="1:16" x14ac:dyDescent="0.25">
      <c r="A3006">
        <v>65</v>
      </c>
      <c r="B3006">
        <v>77</v>
      </c>
      <c r="C3006" t="s">
        <v>1688</v>
      </c>
      <c r="D3006">
        <v>0.2797</v>
      </c>
      <c r="E3006">
        <v>303</v>
      </c>
      <c r="F3006" t="s">
        <v>17</v>
      </c>
      <c r="G3006">
        <v>17</v>
      </c>
      <c r="H3006" t="s">
        <v>77</v>
      </c>
      <c r="I3006">
        <v>100</v>
      </c>
      <c r="K3006">
        <f t="shared" si="276"/>
        <v>142</v>
      </c>
      <c r="L3006" t="str">
        <f t="shared" si="277"/>
        <v>TB-142M</v>
      </c>
      <c r="M3006">
        <f t="shared" si="278"/>
        <v>0.30299999999999999</v>
      </c>
      <c r="N3006">
        <f t="shared" si="279"/>
        <v>2.2876144572935488</v>
      </c>
      <c r="O3006" t="str">
        <f t="shared" si="280"/>
        <v>TB-142M0.303</v>
      </c>
      <c r="P3006" t="str">
        <f t="shared" si="281"/>
        <v/>
      </c>
    </row>
    <row r="3007" spans="1:16" x14ac:dyDescent="0.25">
      <c r="A3007">
        <v>65</v>
      </c>
      <c r="B3007">
        <v>78</v>
      </c>
      <c r="C3007" t="s">
        <v>1691</v>
      </c>
      <c r="D3007">
        <v>0</v>
      </c>
      <c r="E3007">
        <v>12</v>
      </c>
      <c r="F3007" t="s">
        <v>11</v>
      </c>
      <c r="G3007">
        <v>1</v>
      </c>
      <c r="H3007" t="s">
        <v>36</v>
      </c>
      <c r="I3007">
        <v>100</v>
      </c>
      <c r="K3007">
        <f t="shared" si="276"/>
        <v>143</v>
      </c>
      <c r="L3007" t="str">
        <f t="shared" si="277"/>
        <v>TB-143</v>
      </c>
      <c r="M3007">
        <f t="shared" si="278"/>
        <v>12</v>
      </c>
      <c r="N3007">
        <f t="shared" si="279"/>
        <v>5.7762265046662105E-2</v>
      </c>
      <c r="O3007" t="str">
        <f t="shared" si="280"/>
        <v>TB-14312</v>
      </c>
      <c r="P3007" t="str">
        <f t="shared" si="281"/>
        <v/>
      </c>
    </row>
    <row r="3008" spans="1:16" x14ac:dyDescent="0.25">
      <c r="A3008">
        <v>65</v>
      </c>
      <c r="B3008">
        <v>78</v>
      </c>
      <c r="C3008" t="s">
        <v>1691</v>
      </c>
      <c r="D3008" t="s">
        <v>70</v>
      </c>
      <c r="E3008">
        <v>17</v>
      </c>
      <c r="F3008" t="s">
        <v>11</v>
      </c>
      <c r="G3008">
        <v>4</v>
      </c>
      <c r="H3008" t="s">
        <v>77</v>
      </c>
      <c r="K3008">
        <f t="shared" si="276"/>
        <v>143</v>
      </c>
      <c r="L3008" t="str">
        <f t="shared" si="277"/>
        <v>TB-143M</v>
      </c>
      <c r="M3008">
        <f t="shared" si="278"/>
        <v>17</v>
      </c>
      <c r="N3008">
        <f t="shared" si="279"/>
        <v>4.0773363562349722E-2</v>
      </c>
      <c r="O3008" t="str">
        <f t="shared" si="280"/>
        <v>TB-143M17</v>
      </c>
      <c r="P3008" t="str">
        <f t="shared" si="281"/>
        <v/>
      </c>
    </row>
    <row r="3009" spans="1:16" x14ac:dyDescent="0.25">
      <c r="A3009">
        <v>65</v>
      </c>
      <c r="B3009">
        <v>79</v>
      </c>
      <c r="C3009" t="s">
        <v>1690</v>
      </c>
      <c r="D3009">
        <v>0.39689999999999998</v>
      </c>
      <c r="E3009">
        <v>4.29</v>
      </c>
      <c r="F3009" t="s">
        <v>11</v>
      </c>
      <c r="G3009">
        <v>0.14000000000000001</v>
      </c>
      <c r="H3009" t="s">
        <v>77</v>
      </c>
      <c r="I3009">
        <v>66</v>
      </c>
      <c r="K3009">
        <f t="shared" si="276"/>
        <v>144</v>
      </c>
      <c r="L3009" t="str">
        <f t="shared" si="277"/>
        <v>TB-144M</v>
      </c>
      <c r="M3009">
        <f t="shared" si="278"/>
        <v>4.29</v>
      </c>
      <c r="N3009">
        <f t="shared" si="279"/>
        <v>0.16157276936129261</v>
      </c>
      <c r="O3009" t="str">
        <f t="shared" si="280"/>
        <v>TB-144M4.29</v>
      </c>
      <c r="P3009" t="str">
        <f t="shared" si="281"/>
        <v/>
      </c>
    </row>
    <row r="3010" spans="1:16" x14ac:dyDescent="0.25">
      <c r="A3010">
        <v>65</v>
      </c>
      <c r="B3010">
        <v>80</v>
      </c>
      <c r="C3010" t="s">
        <v>1666</v>
      </c>
      <c r="D3010" t="s">
        <v>70</v>
      </c>
      <c r="E3010">
        <v>30.9</v>
      </c>
      <c r="F3010" t="s">
        <v>11</v>
      </c>
      <c r="G3010">
        <v>0.6</v>
      </c>
      <c r="H3010" t="s">
        <v>36</v>
      </c>
      <c r="I3010">
        <v>100</v>
      </c>
      <c r="K3010">
        <f t="shared" ref="K3010:K3073" si="282">A3010+B3010</f>
        <v>145</v>
      </c>
      <c r="L3010" t="str">
        <f t="shared" ref="L3010:L3073" si="283">UPPER(SUBSTITUTE(C3010,K3010,""))&amp;"-"&amp;K3010&amp;IF(H3010="IT","M","")</f>
        <v>TB-145</v>
      </c>
      <c r="M3010">
        <f t="shared" ref="M3010:M3073" si="284">E3010*VLOOKUP(F3010,_TimeConvert,2,FALSE)</f>
        <v>30.9</v>
      </c>
      <c r="N3010">
        <f t="shared" ref="N3010:N3073" si="285">LN(2)/M3010</f>
        <v>2.2431947590936741E-2</v>
      </c>
      <c r="O3010" t="str">
        <f t="shared" ref="O3010:O3073" si="286">L3010&amp;M3010</f>
        <v>TB-14530.9</v>
      </c>
      <c r="P3010" t="str">
        <f t="shared" ref="P3010:P3073" si="287">IF(AND(RIGHT(L3011,1)="M",M3010=M3011),"Delete","")</f>
        <v/>
      </c>
    </row>
    <row r="3011" spans="1:16" x14ac:dyDescent="0.25">
      <c r="A3011">
        <v>65</v>
      </c>
      <c r="B3011">
        <v>81</v>
      </c>
      <c r="C3011" t="s">
        <v>1668</v>
      </c>
      <c r="D3011">
        <v>0</v>
      </c>
      <c r="E3011">
        <v>8</v>
      </c>
      <c r="F3011" t="s">
        <v>11</v>
      </c>
      <c r="G3011">
        <v>4</v>
      </c>
      <c r="H3011" t="s">
        <v>36</v>
      </c>
      <c r="I3011">
        <v>100</v>
      </c>
      <c r="K3011">
        <f t="shared" si="282"/>
        <v>146</v>
      </c>
      <c r="L3011" t="str">
        <f t="shared" si="283"/>
        <v>TB-146</v>
      </c>
      <c r="M3011">
        <f t="shared" si="284"/>
        <v>8</v>
      </c>
      <c r="N3011">
        <f t="shared" si="285"/>
        <v>8.6643397569993161E-2</v>
      </c>
      <c r="O3011" t="str">
        <f t="shared" si="286"/>
        <v>TB-1468</v>
      </c>
      <c r="P3011" t="str">
        <f t="shared" si="287"/>
        <v/>
      </c>
    </row>
    <row r="3012" spans="1:16" x14ac:dyDescent="0.25">
      <c r="A3012">
        <v>65</v>
      </c>
      <c r="B3012">
        <v>81</v>
      </c>
      <c r="C3012" t="s">
        <v>1668</v>
      </c>
      <c r="D3012" t="s">
        <v>70</v>
      </c>
      <c r="E3012">
        <v>24.1</v>
      </c>
      <c r="F3012" t="s">
        <v>11</v>
      </c>
      <c r="G3012">
        <v>0.5</v>
      </c>
      <c r="H3012" t="s">
        <v>36</v>
      </c>
      <c r="I3012">
        <v>100</v>
      </c>
      <c r="K3012">
        <f t="shared" si="282"/>
        <v>146</v>
      </c>
      <c r="L3012" t="str">
        <f t="shared" si="283"/>
        <v>TB-146</v>
      </c>
      <c r="M3012">
        <f t="shared" si="284"/>
        <v>24.1</v>
      </c>
      <c r="N3012">
        <f t="shared" si="285"/>
        <v>2.8761293799167854E-2</v>
      </c>
      <c r="O3012" t="str">
        <f t="shared" si="286"/>
        <v>TB-14624.1</v>
      </c>
      <c r="P3012" t="str">
        <f t="shared" si="287"/>
        <v/>
      </c>
    </row>
    <row r="3013" spans="1:16" x14ac:dyDescent="0.25">
      <c r="A3013">
        <v>65</v>
      </c>
      <c r="B3013">
        <v>82</v>
      </c>
      <c r="C3013" t="s">
        <v>1667</v>
      </c>
      <c r="D3013">
        <v>0</v>
      </c>
      <c r="E3013">
        <v>1.64</v>
      </c>
      <c r="F3013" t="s">
        <v>109</v>
      </c>
      <c r="G3013">
        <v>0.03</v>
      </c>
      <c r="H3013" t="s">
        <v>36</v>
      </c>
      <c r="I3013">
        <v>100</v>
      </c>
      <c r="K3013">
        <f t="shared" si="282"/>
        <v>147</v>
      </c>
      <c r="L3013" t="str">
        <f t="shared" si="283"/>
        <v>TB-147</v>
      </c>
      <c r="M3013">
        <f t="shared" si="284"/>
        <v>5904</v>
      </c>
      <c r="N3013">
        <f t="shared" si="285"/>
        <v>1.174029777371181E-4</v>
      </c>
      <c r="O3013" t="str">
        <f t="shared" si="286"/>
        <v>TB-1475904</v>
      </c>
      <c r="P3013" t="str">
        <f t="shared" si="287"/>
        <v/>
      </c>
    </row>
    <row r="3014" spans="1:16" x14ac:dyDescent="0.25">
      <c r="A3014">
        <v>65</v>
      </c>
      <c r="B3014">
        <v>82</v>
      </c>
      <c r="C3014" t="s">
        <v>1667</v>
      </c>
      <c r="D3014">
        <v>5.0599999999999999E-2</v>
      </c>
      <c r="E3014">
        <v>1.83</v>
      </c>
      <c r="F3014" t="s">
        <v>43</v>
      </c>
      <c r="G3014">
        <v>0.06</v>
      </c>
      <c r="H3014" t="s">
        <v>36</v>
      </c>
      <c r="I3014">
        <v>100</v>
      </c>
      <c r="K3014">
        <f t="shared" si="282"/>
        <v>147</v>
      </c>
      <c r="L3014" t="str">
        <f t="shared" si="283"/>
        <v>TB-147</v>
      </c>
      <c r="M3014">
        <f t="shared" si="284"/>
        <v>109.80000000000001</v>
      </c>
      <c r="N3014">
        <f t="shared" si="285"/>
        <v>6.3128158520942184E-3</v>
      </c>
      <c r="O3014" t="str">
        <f t="shared" si="286"/>
        <v>TB-147109.8</v>
      </c>
      <c r="P3014" t="str">
        <f t="shared" si="287"/>
        <v/>
      </c>
    </row>
    <row r="3015" spans="1:16" x14ac:dyDescent="0.25">
      <c r="A3015">
        <v>65</v>
      </c>
      <c r="B3015">
        <v>83</v>
      </c>
      <c r="C3015" t="s">
        <v>1670</v>
      </c>
      <c r="D3015">
        <v>0</v>
      </c>
      <c r="E3015">
        <v>60</v>
      </c>
      <c r="F3015" t="s">
        <v>43</v>
      </c>
      <c r="G3015">
        <v>1</v>
      </c>
      <c r="H3015" t="s">
        <v>36</v>
      </c>
      <c r="I3015">
        <v>100</v>
      </c>
      <c r="K3015">
        <f t="shared" si="282"/>
        <v>148</v>
      </c>
      <c r="L3015" t="str">
        <f t="shared" si="283"/>
        <v>TB-148</v>
      </c>
      <c r="M3015">
        <f t="shared" si="284"/>
        <v>3600</v>
      </c>
      <c r="N3015">
        <f t="shared" si="285"/>
        <v>1.9254088348887369E-4</v>
      </c>
      <c r="O3015" t="str">
        <f t="shared" si="286"/>
        <v>TB-1483600</v>
      </c>
      <c r="P3015" t="str">
        <f t="shared" si="287"/>
        <v/>
      </c>
    </row>
    <row r="3016" spans="1:16" x14ac:dyDescent="0.25">
      <c r="A3016">
        <v>65</v>
      </c>
      <c r="B3016">
        <v>83</v>
      </c>
      <c r="C3016" t="s">
        <v>1670</v>
      </c>
      <c r="D3016">
        <v>9.01E-2</v>
      </c>
      <c r="E3016">
        <v>2.21</v>
      </c>
      <c r="F3016" t="s">
        <v>43</v>
      </c>
      <c r="G3016">
        <v>0.05</v>
      </c>
      <c r="H3016" t="s">
        <v>36</v>
      </c>
      <c r="I3016">
        <v>100</v>
      </c>
      <c r="K3016">
        <f t="shared" si="282"/>
        <v>148</v>
      </c>
      <c r="L3016" t="str">
        <f t="shared" si="283"/>
        <v>TB-148</v>
      </c>
      <c r="M3016">
        <f t="shared" si="284"/>
        <v>132.6</v>
      </c>
      <c r="N3016">
        <f t="shared" si="285"/>
        <v>5.2273543028653491E-3</v>
      </c>
      <c r="O3016" t="str">
        <f t="shared" si="286"/>
        <v>TB-148132.6</v>
      </c>
      <c r="P3016" t="str">
        <f t="shared" si="287"/>
        <v/>
      </c>
    </row>
    <row r="3017" spans="1:16" x14ac:dyDescent="0.25">
      <c r="A3017">
        <v>65</v>
      </c>
      <c r="B3017">
        <v>84</v>
      </c>
      <c r="C3017" t="s">
        <v>1669</v>
      </c>
      <c r="D3017">
        <v>0</v>
      </c>
      <c r="E3017">
        <v>4.12</v>
      </c>
      <c r="F3017" t="s">
        <v>109</v>
      </c>
      <c r="G3017">
        <v>0.02</v>
      </c>
      <c r="H3017" t="s">
        <v>36</v>
      </c>
      <c r="I3017">
        <v>83.3</v>
      </c>
      <c r="J3017">
        <v>1.7</v>
      </c>
      <c r="K3017">
        <f t="shared" si="282"/>
        <v>149</v>
      </c>
      <c r="L3017" t="str">
        <f t="shared" si="283"/>
        <v>TB-149</v>
      </c>
      <c r="M3017">
        <f t="shared" si="284"/>
        <v>14832</v>
      </c>
      <c r="N3017">
        <f t="shared" si="285"/>
        <v>4.6733224147784875E-5</v>
      </c>
      <c r="O3017" t="str">
        <f t="shared" si="286"/>
        <v>TB-14914832</v>
      </c>
      <c r="P3017" t="str">
        <f t="shared" si="287"/>
        <v/>
      </c>
    </row>
    <row r="3018" spans="1:16" x14ac:dyDescent="0.25">
      <c r="A3018">
        <v>65</v>
      </c>
      <c r="B3018">
        <v>84</v>
      </c>
      <c r="C3018" t="s">
        <v>1669</v>
      </c>
      <c r="D3018">
        <v>3.5779999999999999E-2</v>
      </c>
      <c r="E3018">
        <v>4.17</v>
      </c>
      <c r="F3018" t="s">
        <v>43</v>
      </c>
      <c r="G3018">
        <v>0.05</v>
      </c>
      <c r="H3018" t="s">
        <v>36</v>
      </c>
      <c r="I3018">
        <v>99.977999999999994</v>
      </c>
      <c r="J3018">
        <v>3.0000000000000001E-3</v>
      </c>
      <c r="K3018">
        <f t="shared" si="282"/>
        <v>149</v>
      </c>
      <c r="L3018" t="str">
        <f t="shared" si="283"/>
        <v>TB-149</v>
      </c>
      <c r="M3018">
        <f t="shared" si="284"/>
        <v>250.2</v>
      </c>
      <c r="N3018">
        <f t="shared" si="285"/>
        <v>2.7703724243003411E-3</v>
      </c>
      <c r="O3018" t="str">
        <f t="shared" si="286"/>
        <v>TB-149250.2</v>
      </c>
      <c r="P3018" t="str">
        <f t="shared" si="287"/>
        <v/>
      </c>
    </row>
    <row r="3019" spans="1:16" x14ac:dyDescent="0.25">
      <c r="A3019">
        <v>65</v>
      </c>
      <c r="B3019">
        <v>85</v>
      </c>
      <c r="C3019" t="s">
        <v>1672</v>
      </c>
      <c r="D3019">
        <v>0</v>
      </c>
      <c r="E3019">
        <v>3.48</v>
      </c>
      <c r="F3019" t="s">
        <v>109</v>
      </c>
      <c r="G3019">
        <v>0.16</v>
      </c>
      <c r="H3019" t="s">
        <v>36</v>
      </c>
      <c r="I3019">
        <v>100</v>
      </c>
      <c r="K3019">
        <f t="shared" si="282"/>
        <v>150</v>
      </c>
      <c r="L3019" t="str">
        <f t="shared" si="283"/>
        <v>TB-150</v>
      </c>
      <c r="M3019">
        <f t="shared" si="284"/>
        <v>12528</v>
      </c>
      <c r="N3019">
        <f t="shared" si="285"/>
        <v>5.5327840083009681E-5</v>
      </c>
      <c r="O3019" t="str">
        <f t="shared" si="286"/>
        <v>TB-15012528</v>
      </c>
      <c r="P3019" t="str">
        <f t="shared" si="287"/>
        <v/>
      </c>
    </row>
    <row r="3020" spans="1:16" x14ac:dyDescent="0.25">
      <c r="A3020">
        <v>65</v>
      </c>
      <c r="B3020">
        <v>85</v>
      </c>
      <c r="C3020" t="s">
        <v>1672</v>
      </c>
      <c r="D3020">
        <v>0.46100000000000002</v>
      </c>
      <c r="E3020">
        <v>5.8</v>
      </c>
      <c r="F3020" t="s">
        <v>43</v>
      </c>
      <c r="G3020">
        <v>0.2</v>
      </c>
      <c r="H3020" t="s">
        <v>77</v>
      </c>
      <c r="K3020">
        <f t="shared" si="282"/>
        <v>150</v>
      </c>
      <c r="L3020" t="str">
        <f t="shared" si="283"/>
        <v>TB-150M</v>
      </c>
      <c r="M3020">
        <f t="shared" si="284"/>
        <v>348</v>
      </c>
      <c r="N3020">
        <f t="shared" si="285"/>
        <v>1.9918022429883486E-3</v>
      </c>
      <c r="O3020" t="str">
        <f t="shared" si="286"/>
        <v>TB-150M348</v>
      </c>
      <c r="P3020" t="str">
        <f t="shared" si="287"/>
        <v/>
      </c>
    </row>
    <row r="3021" spans="1:16" x14ac:dyDescent="0.25">
      <c r="A3021">
        <v>65</v>
      </c>
      <c r="B3021">
        <v>86</v>
      </c>
      <c r="C3021" t="s">
        <v>1671</v>
      </c>
      <c r="D3021">
        <v>0</v>
      </c>
      <c r="E3021">
        <v>17.609000000000002</v>
      </c>
      <c r="F3021" t="s">
        <v>109</v>
      </c>
      <c r="G3021">
        <v>1.4E-2</v>
      </c>
      <c r="H3021" t="s">
        <v>36</v>
      </c>
      <c r="I3021">
        <v>99.990499999999997</v>
      </c>
      <c r="J3021">
        <v>1.5E-3</v>
      </c>
      <c r="K3021">
        <f t="shared" si="282"/>
        <v>151</v>
      </c>
      <c r="L3021" t="str">
        <f t="shared" si="283"/>
        <v>TB-151</v>
      </c>
      <c r="M3021">
        <f t="shared" si="284"/>
        <v>63392.400000000009</v>
      </c>
      <c r="N3021">
        <f t="shared" si="285"/>
        <v>1.0934231557094307E-5</v>
      </c>
      <c r="O3021" t="str">
        <f t="shared" si="286"/>
        <v>TB-15163392.4</v>
      </c>
      <c r="P3021" t="str">
        <f t="shared" si="287"/>
        <v/>
      </c>
    </row>
    <row r="3022" spans="1:16" x14ac:dyDescent="0.25">
      <c r="A3022">
        <v>65</v>
      </c>
      <c r="B3022">
        <v>86</v>
      </c>
      <c r="C3022" t="s">
        <v>1671</v>
      </c>
      <c r="D3022">
        <v>9.9529999999999993E-2</v>
      </c>
      <c r="E3022">
        <v>25</v>
      </c>
      <c r="F3022" t="s">
        <v>11</v>
      </c>
      <c r="G3022">
        <v>3</v>
      </c>
      <c r="H3022" t="s">
        <v>77</v>
      </c>
      <c r="I3022">
        <v>93.4</v>
      </c>
      <c r="J3022">
        <v>2</v>
      </c>
      <c r="K3022">
        <f t="shared" si="282"/>
        <v>151</v>
      </c>
      <c r="L3022" t="str">
        <f t="shared" si="283"/>
        <v>TB-151M</v>
      </c>
      <c r="M3022">
        <f t="shared" si="284"/>
        <v>25</v>
      </c>
      <c r="N3022">
        <f t="shared" si="285"/>
        <v>2.7725887222397813E-2</v>
      </c>
      <c r="O3022" t="str">
        <f t="shared" si="286"/>
        <v>TB-151M25</v>
      </c>
      <c r="P3022" t="str">
        <f t="shared" si="287"/>
        <v/>
      </c>
    </row>
    <row r="3023" spans="1:16" x14ac:dyDescent="0.25">
      <c r="A3023">
        <v>65</v>
      </c>
      <c r="B3023">
        <v>87</v>
      </c>
      <c r="C3023" t="s">
        <v>1674</v>
      </c>
      <c r="D3023">
        <v>0</v>
      </c>
      <c r="E3023">
        <v>17.48</v>
      </c>
      <c r="F3023" t="s">
        <v>109</v>
      </c>
      <c r="G3023">
        <v>0.09</v>
      </c>
      <c r="H3023" t="s">
        <v>36</v>
      </c>
      <c r="I3023">
        <v>100</v>
      </c>
      <c r="K3023">
        <f t="shared" si="282"/>
        <v>152</v>
      </c>
      <c r="L3023" t="str">
        <f t="shared" si="283"/>
        <v>TB-152</v>
      </c>
      <c r="M3023">
        <f t="shared" si="284"/>
        <v>62928</v>
      </c>
      <c r="N3023">
        <f t="shared" si="285"/>
        <v>1.1014924684718174E-5</v>
      </c>
      <c r="O3023" t="str">
        <f t="shared" si="286"/>
        <v>TB-15262928</v>
      </c>
      <c r="P3023" t="str">
        <f t="shared" si="287"/>
        <v/>
      </c>
    </row>
    <row r="3024" spans="1:16" x14ac:dyDescent="0.25">
      <c r="A3024">
        <v>65</v>
      </c>
      <c r="B3024">
        <v>87</v>
      </c>
      <c r="C3024" t="s">
        <v>1674</v>
      </c>
      <c r="D3024">
        <v>0.50173999999999996</v>
      </c>
      <c r="E3024">
        <v>4.0999999999999996</v>
      </c>
      <c r="F3024" t="s">
        <v>43</v>
      </c>
      <c r="G3024">
        <v>0.1</v>
      </c>
      <c r="H3024" t="s">
        <v>77</v>
      </c>
      <c r="I3024">
        <v>78.900000000000006</v>
      </c>
      <c r="J3024">
        <v>0.6</v>
      </c>
      <c r="K3024">
        <f t="shared" si="282"/>
        <v>152</v>
      </c>
      <c r="L3024" t="str">
        <f t="shared" si="283"/>
        <v>TB-152M</v>
      </c>
      <c r="M3024">
        <f t="shared" si="284"/>
        <v>245.99999999999997</v>
      </c>
      <c r="N3024">
        <f t="shared" si="285"/>
        <v>2.8176714656908347E-3</v>
      </c>
      <c r="O3024" t="str">
        <f t="shared" si="286"/>
        <v>TB-152M246</v>
      </c>
      <c r="P3024" t="str">
        <f t="shared" si="287"/>
        <v/>
      </c>
    </row>
    <row r="3025" spans="1:16" x14ac:dyDescent="0.25">
      <c r="A3025">
        <v>65</v>
      </c>
      <c r="B3025">
        <v>88</v>
      </c>
      <c r="C3025" t="s">
        <v>1673</v>
      </c>
      <c r="D3025">
        <v>0</v>
      </c>
      <c r="E3025">
        <v>2.34</v>
      </c>
      <c r="F3025" t="s">
        <v>25</v>
      </c>
      <c r="G3025">
        <v>0.01</v>
      </c>
      <c r="H3025" t="s">
        <v>36</v>
      </c>
      <c r="I3025">
        <v>100</v>
      </c>
      <c r="K3025">
        <f t="shared" si="282"/>
        <v>153</v>
      </c>
      <c r="L3025" t="str">
        <f t="shared" si="283"/>
        <v>TB-153</v>
      </c>
      <c r="M3025">
        <f t="shared" si="284"/>
        <v>202176</v>
      </c>
      <c r="N3025">
        <f t="shared" si="285"/>
        <v>3.4284345350582921E-6</v>
      </c>
      <c r="O3025" t="str">
        <f t="shared" si="286"/>
        <v>TB-153202176</v>
      </c>
      <c r="P3025" t="str">
        <f t="shared" si="287"/>
        <v/>
      </c>
    </row>
    <row r="3026" spans="1:16" x14ac:dyDescent="0.25">
      <c r="A3026">
        <v>65</v>
      </c>
      <c r="B3026">
        <v>89</v>
      </c>
      <c r="C3026" t="s">
        <v>1675</v>
      </c>
      <c r="D3026">
        <v>0</v>
      </c>
      <c r="E3026">
        <v>21.5</v>
      </c>
      <c r="F3026" t="s">
        <v>109</v>
      </c>
      <c r="G3026">
        <v>0.36</v>
      </c>
      <c r="H3026" t="s">
        <v>36</v>
      </c>
      <c r="I3026">
        <v>100</v>
      </c>
      <c r="K3026">
        <f t="shared" si="282"/>
        <v>154</v>
      </c>
      <c r="L3026" t="str">
        <f t="shared" si="283"/>
        <v>TB-154</v>
      </c>
      <c r="M3026">
        <f t="shared" si="284"/>
        <v>77400</v>
      </c>
      <c r="N3026">
        <f t="shared" si="285"/>
        <v>8.9553899297150559E-6</v>
      </c>
      <c r="O3026" t="str">
        <f t="shared" si="286"/>
        <v>TB-15477400</v>
      </c>
      <c r="P3026" t="str">
        <f t="shared" si="287"/>
        <v/>
      </c>
    </row>
    <row r="3027" spans="1:16" x14ac:dyDescent="0.25">
      <c r="A3027">
        <v>65</v>
      </c>
      <c r="B3027">
        <v>89</v>
      </c>
      <c r="C3027" t="s">
        <v>1675</v>
      </c>
      <c r="D3027">
        <v>1.2E-2</v>
      </c>
      <c r="E3027">
        <v>9.9939999999999998</v>
      </c>
      <c r="F3027" t="s">
        <v>109</v>
      </c>
      <c r="G3027">
        <v>3.9E-2</v>
      </c>
      <c r="H3027" t="s">
        <v>36</v>
      </c>
      <c r="I3027">
        <v>78.2</v>
      </c>
      <c r="J3027">
        <v>0.7</v>
      </c>
      <c r="K3027">
        <f t="shared" si="282"/>
        <v>154</v>
      </c>
      <c r="L3027" t="str">
        <f t="shared" si="283"/>
        <v>TB-154</v>
      </c>
      <c r="M3027">
        <f t="shared" si="284"/>
        <v>35978.400000000001</v>
      </c>
      <c r="N3027">
        <f t="shared" si="285"/>
        <v>1.9265647737529886E-5</v>
      </c>
      <c r="O3027" t="str">
        <f t="shared" si="286"/>
        <v>TB-15435978.4</v>
      </c>
      <c r="P3027" t="str">
        <f t="shared" si="287"/>
        <v/>
      </c>
    </row>
    <row r="3028" spans="1:16" x14ac:dyDescent="0.25">
      <c r="A3028">
        <v>65</v>
      </c>
      <c r="B3028">
        <v>89</v>
      </c>
      <c r="C3028" t="s">
        <v>1675</v>
      </c>
      <c r="D3028">
        <v>0.2</v>
      </c>
      <c r="E3028">
        <v>22.7</v>
      </c>
      <c r="F3028" t="s">
        <v>109</v>
      </c>
      <c r="G3028">
        <v>0.5</v>
      </c>
      <c r="H3028" t="s">
        <v>36</v>
      </c>
      <c r="I3028">
        <v>98.2</v>
      </c>
      <c r="J3028">
        <v>0.6</v>
      </c>
      <c r="K3028">
        <f t="shared" si="282"/>
        <v>154</v>
      </c>
      <c r="L3028" t="str">
        <f t="shared" si="283"/>
        <v>TB-154</v>
      </c>
      <c r="M3028">
        <f t="shared" si="284"/>
        <v>81720</v>
      </c>
      <c r="N3028">
        <f t="shared" si="285"/>
        <v>8.4819772462058893E-6</v>
      </c>
      <c r="O3028" t="str">
        <f t="shared" si="286"/>
        <v>TB-15481720</v>
      </c>
      <c r="P3028" t="str">
        <f t="shared" si="287"/>
        <v/>
      </c>
    </row>
    <row r="3029" spans="1:16" x14ac:dyDescent="0.25">
      <c r="A3029">
        <v>65</v>
      </c>
      <c r="B3029">
        <v>89</v>
      </c>
      <c r="C3029" t="s">
        <v>1675</v>
      </c>
      <c r="D3029">
        <v>1.2E-2</v>
      </c>
      <c r="E3029">
        <v>9.9939999999999998</v>
      </c>
      <c r="F3029" t="s">
        <v>109</v>
      </c>
      <c r="G3029">
        <v>3.9E-2</v>
      </c>
      <c r="H3029" t="s">
        <v>77</v>
      </c>
      <c r="I3029">
        <v>21.8</v>
      </c>
      <c r="J3029">
        <v>0.7</v>
      </c>
      <c r="K3029">
        <f t="shared" si="282"/>
        <v>154</v>
      </c>
      <c r="L3029" t="str">
        <f t="shared" si="283"/>
        <v>TB-154M</v>
      </c>
      <c r="M3029">
        <f t="shared" si="284"/>
        <v>35978.400000000001</v>
      </c>
      <c r="N3029">
        <f t="shared" si="285"/>
        <v>1.9265647737529886E-5</v>
      </c>
      <c r="O3029" t="str">
        <f t="shared" si="286"/>
        <v>TB-154M35978.4</v>
      </c>
      <c r="P3029" t="str">
        <f t="shared" si="287"/>
        <v/>
      </c>
    </row>
    <row r="3030" spans="1:16" x14ac:dyDescent="0.25">
      <c r="A3030">
        <v>65</v>
      </c>
      <c r="B3030">
        <v>89</v>
      </c>
      <c r="C3030" t="s">
        <v>1675</v>
      </c>
      <c r="D3030">
        <v>0.2</v>
      </c>
      <c r="E3030">
        <v>22.7</v>
      </c>
      <c r="F3030" t="s">
        <v>109</v>
      </c>
      <c r="G3030">
        <v>0.5</v>
      </c>
      <c r="H3030" t="s">
        <v>77</v>
      </c>
      <c r="I3030">
        <v>1.8</v>
      </c>
      <c r="J3030">
        <v>0.6</v>
      </c>
      <c r="K3030">
        <f t="shared" si="282"/>
        <v>154</v>
      </c>
      <c r="L3030" t="str">
        <f t="shared" si="283"/>
        <v>TB-154M</v>
      </c>
      <c r="M3030">
        <f t="shared" si="284"/>
        <v>81720</v>
      </c>
      <c r="N3030">
        <f t="shared" si="285"/>
        <v>8.4819772462058893E-6</v>
      </c>
      <c r="O3030" t="str">
        <f t="shared" si="286"/>
        <v>TB-154M81720</v>
      </c>
      <c r="P3030" t="str">
        <f t="shared" si="287"/>
        <v/>
      </c>
    </row>
    <row r="3031" spans="1:16" x14ac:dyDescent="0.25">
      <c r="A3031">
        <v>65</v>
      </c>
      <c r="B3031">
        <v>90</v>
      </c>
      <c r="C3031" t="s">
        <v>1677</v>
      </c>
      <c r="D3031">
        <v>0</v>
      </c>
      <c r="E3031">
        <v>5.32</v>
      </c>
      <c r="F3031" t="s">
        <v>25</v>
      </c>
      <c r="G3031">
        <v>0.06</v>
      </c>
      <c r="H3031" t="s">
        <v>26</v>
      </c>
      <c r="I3031">
        <v>100</v>
      </c>
      <c r="K3031">
        <f t="shared" si="282"/>
        <v>155</v>
      </c>
      <c r="L3031" t="str">
        <f t="shared" si="283"/>
        <v>TB-155</v>
      </c>
      <c r="M3031">
        <f t="shared" si="284"/>
        <v>459648</v>
      </c>
      <c r="N3031">
        <f t="shared" si="285"/>
        <v>1.5079956413602264E-6</v>
      </c>
      <c r="O3031" t="str">
        <f t="shared" si="286"/>
        <v>TB-155459648</v>
      </c>
      <c r="P3031" t="str">
        <f t="shared" si="287"/>
        <v/>
      </c>
    </row>
    <row r="3032" spans="1:16" x14ac:dyDescent="0.25">
      <c r="A3032">
        <v>65</v>
      </c>
      <c r="B3032">
        <v>91</v>
      </c>
      <c r="C3032" t="s">
        <v>1676</v>
      </c>
      <c r="D3032">
        <v>0</v>
      </c>
      <c r="E3032">
        <v>5.35</v>
      </c>
      <c r="F3032" t="s">
        <v>25</v>
      </c>
      <c r="G3032">
        <v>0.1</v>
      </c>
      <c r="H3032" t="s">
        <v>36</v>
      </c>
      <c r="I3032">
        <v>100</v>
      </c>
      <c r="K3032">
        <f t="shared" si="282"/>
        <v>156</v>
      </c>
      <c r="L3032" t="str">
        <f t="shared" si="283"/>
        <v>TB-156</v>
      </c>
      <c r="M3032">
        <f t="shared" si="284"/>
        <v>462239.99999999994</v>
      </c>
      <c r="N3032">
        <f t="shared" si="285"/>
        <v>1.499539591034842E-6</v>
      </c>
      <c r="O3032" t="str">
        <f t="shared" si="286"/>
        <v>TB-156462240</v>
      </c>
      <c r="P3032" t="str">
        <f t="shared" si="287"/>
        <v/>
      </c>
    </row>
    <row r="3033" spans="1:16" x14ac:dyDescent="0.25">
      <c r="A3033">
        <v>65</v>
      </c>
      <c r="B3033">
        <v>91</v>
      </c>
      <c r="C3033" t="s">
        <v>1676</v>
      </c>
      <c r="D3033">
        <v>8.8400000000000006E-2</v>
      </c>
      <c r="E3033">
        <v>5.2</v>
      </c>
      <c r="F3033" t="s">
        <v>109</v>
      </c>
      <c r="G3033">
        <v>0.2</v>
      </c>
      <c r="H3033" t="s">
        <v>36</v>
      </c>
      <c r="K3033">
        <f t="shared" si="282"/>
        <v>156</v>
      </c>
      <c r="L3033" t="str">
        <f t="shared" si="283"/>
        <v>TB-156</v>
      </c>
      <c r="M3033">
        <f t="shared" si="284"/>
        <v>18720</v>
      </c>
      <c r="N3033">
        <f t="shared" si="285"/>
        <v>3.7027092978629553E-5</v>
      </c>
      <c r="O3033" t="str">
        <f t="shared" si="286"/>
        <v>TB-15618720</v>
      </c>
      <c r="P3033" t="str">
        <f t="shared" si="287"/>
        <v/>
      </c>
    </row>
    <row r="3034" spans="1:16" x14ac:dyDescent="0.25">
      <c r="A3034">
        <v>65</v>
      </c>
      <c r="B3034">
        <v>91</v>
      </c>
      <c r="C3034" t="s">
        <v>1676</v>
      </c>
      <c r="D3034" t="s">
        <v>70</v>
      </c>
      <c r="E3034">
        <v>24.4</v>
      </c>
      <c r="F3034" t="s">
        <v>109</v>
      </c>
      <c r="G3034">
        <v>1</v>
      </c>
      <c r="H3034" t="s">
        <v>77</v>
      </c>
      <c r="I3034">
        <v>100</v>
      </c>
      <c r="K3034">
        <f t="shared" si="282"/>
        <v>156</v>
      </c>
      <c r="L3034" t="str">
        <f t="shared" si="283"/>
        <v>TB-156M</v>
      </c>
      <c r="M3034">
        <f t="shared" si="284"/>
        <v>87840</v>
      </c>
      <c r="N3034">
        <f t="shared" si="285"/>
        <v>7.8910198151177739E-6</v>
      </c>
      <c r="O3034" t="str">
        <f t="shared" si="286"/>
        <v>TB-156M87840</v>
      </c>
      <c r="P3034" t="str">
        <f t="shared" si="287"/>
        <v/>
      </c>
    </row>
    <row r="3035" spans="1:16" x14ac:dyDescent="0.25">
      <c r="A3035">
        <v>65</v>
      </c>
      <c r="B3035">
        <v>91</v>
      </c>
      <c r="C3035" t="s">
        <v>1676</v>
      </c>
      <c r="D3035">
        <v>8.8400000000000006E-2</v>
      </c>
      <c r="E3035">
        <v>5.2</v>
      </c>
      <c r="F3035" t="s">
        <v>109</v>
      </c>
      <c r="G3035">
        <v>0.2</v>
      </c>
      <c r="H3035" t="s">
        <v>77</v>
      </c>
      <c r="I3035">
        <v>100</v>
      </c>
      <c r="K3035">
        <f t="shared" si="282"/>
        <v>156</v>
      </c>
      <c r="L3035" t="str">
        <f t="shared" si="283"/>
        <v>TB-156M</v>
      </c>
      <c r="M3035">
        <f t="shared" si="284"/>
        <v>18720</v>
      </c>
      <c r="N3035">
        <f t="shared" si="285"/>
        <v>3.7027092978629553E-5</v>
      </c>
      <c r="O3035" t="str">
        <f t="shared" si="286"/>
        <v>TB-156M18720</v>
      </c>
      <c r="P3035" t="str">
        <f t="shared" si="287"/>
        <v/>
      </c>
    </row>
    <row r="3036" spans="1:16" x14ac:dyDescent="0.25">
      <c r="A3036">
        <v>65</v>
      </c>
      <c r="B3036">
        <v>92</v>
      </c>
      <c r="C3036" t="s">
        <v>1679</v>
      </c>
      <c r="D3036">
        <v>0</v>
      </c>
      <c r="E3036">
        <v>71</v>
      </c>
      <c r="F3036" t="s">
        <v>14</v>
      </c>
      <c r="G3036">
        <v>7</v>
      </c>
      <c r="H3036" t="s">
        <v>26</v>
      </c>
      <c r="I3036">
        <v>100</v>
      </c>
      <c r="K3036">
        <f t="shared" si="282"/>
        <v>157</v>
      </c>
      <c r="L3036" t="str">
        <f t="shared" si="283"/>
        <v>TB-157</v>
      </c>
      <c r="M3036">
        <f t="shared" si="284"/>
        <v>2240589600</v>
      </c>
      <c r="N3036">
        <f t="shared" si="285"/>
        <v>3.0935927782577644E-10</v>
      </c>
      <c r="O3036" t="str">
        <f t="shared" si="286"/>
        <v>TB-1572240589600</v>
      </c>
      <c r="P3036" t="str">
        <f t="shared" si="287"/>
        <v/>
      </c>
    </row>
    <row r="3037" spans="1:16" x14ac:dyDescent="0.25">
      <c r="A3037">
        <v>65</v>
      </c>
      <c r="B3037">
        <v>93</v>
      </c>
      <c r="C3037" t="s">
        <v>1678</v>
      </c>
      <c r="D3037">
        <v>0</v>
      </c>
      <c r="E3037">
        <v>180</v>
      </c>
      <c r="F3037" t="s">
        <v>14</v>
      </c>
      <c r="G3037">
        <v>11</v>
      </c>
      <c r="H3037" t="s">
        <v>36</v>
      </c>
      <c r="I3037">
        <v>83.4</v>
      </c>
      <c r="J3037">
        <v>0.7</v>
      </c>
      <c r="K3037">
        <f t="shared" si="282"/>
        <v>158</v>
      </c>
      <c r="L3037" t="str">
        <f t="shared" si="283"/>
        <v>TB-158</v>
      </c>
      <c r="M3037">
        <f t="shared" si="284"/>
        <v>5680368000</v>
      </c>
      <c r="N3037">
        <f t="shared" si="285"/>
        <v>1.2202504847572292E-10</v>
      </c>
      <c r="O3037" t="str">
        <f t="shared" si="286"/>
        <v>TB-1585680368000</v>
      </c>
      <c r="P3037" t="str">
        <f t="shared" si="287"/>
        <v/>
      </c>
    </row>
    <row r="3038" spans="1:16" x14ac:dyDescent="0.25">
      <c r="A3038">
        <v>65</v>
      </c>
      <c r="B3038">
        <v>93</v>
      </c>
      <c r="C3038" t="s">
        <v>1678</v>
      </c>
      <c r="D3038">
        <v>0.1103</v>
      </c>
      <c r="E3038">
        <v>10.7</v>
      </c>
      <c r="F3038" t="s">
        <v>11</v>
      </c>
      <c r="G3038">
        <v>0.2</v>
      </c>
      <c r="H3038" t="s">
        <v>77</v>
      </c>
      <c r="I3038">
        <v>100</v>
      </c>
      <c r="K3038">
        <f t="shared" si="282"/>
        <v>158</v>
      </c>
      <c r="L3038" t="str">
        <f t="shared" si="283"/>
        <v>TB-158M</v>
      </c>
      <c r="M3038">
        <f t="shared" si="284"/>
        <v>10.7</v>
      </c>
      <c r="N3038">
        <f t="shared" si="285"/>
        <v>6.4780110332705171E-2</v>
      </c>
      <c r="O3038" t="str">
        <f t="shared" si="286"/>
        <v>TB-158M10.7</v>
      </c>
      <c r="P3038" t="str">
        <f t="shared" si="287"/>
        <v/>
      </c>
    </row>
    <row r="3039" spans="1:16" x14ac:dyDescent="0.25">
      <c r="A3039">
        <v>65</v>
      </c>
      <c r="B3039">
        <v>95</v>
      </c>
      <c r="C3039" t="s">
        <v>1680</v>
      </c>
      <c r="D3039">
        <v>0</v>
      </c>
      <c r="E3039">
        <v>72.3</v>
      </c>
      <c r="F3039" t="s">
        <v>25</v>
      </c>
      <c r="G3039">
        <v>0.2</v>
      </c>
      <c r="H3039" t="s">
        <v>12</v>
      </c>
      <c r="I3039">
        <v>100</v>
      </c>
      <c r="K3039">
        <f t="shared" si="282"/>
        <v>160</v>
      </c>
      <c r="L3039" t="str">
        <f t="shared" si="283"/>
        <v>TB-160</v>
      </c>
      <c r="M3039">
        <f t="shared" si="284"/>
        <v>6246720</v>
      </c>
      <c r="N3039">
        <f t="shared" si="285"/>
        <v>1.1096178163259204E-7</v>
      </c>
      <c r="O3039" t="str">
        <f t="shared" si="286"/>
        <v>TB-1606246720</v>
      </c>
      <c r="P3039" t="str">
        <f t="shared" si="287"/>
        <v/>
      </c>
    </row>
    <row r="3040" spans="1:16" x14ac:dyDescent="0.25">
      <c r="A3040">
        <v>65</v>
      </c>
      <c r="B3040">
        <v>96</v>
      </c>
      <c r="C3040" t="s">
        <v>1682</v>
      </c>
      <c r="D3040">
        <v>0</v>
      </c>
      <c r="E3040">
        <v>6.9584000000000001</v>
      </c>
      <c r="F3040" t="s">
        <v>25</v>
      </c>
      <c r="G3040">
        <v>5.3E-3</v>
      </c>
      <c r="H3040" t="s">
        <v>12</v>
      </c>
      <c r="I3040">
        <v>100</v>
      </c>
      <c r="K3040">
        <f t="shared" si="282"/>
        <v>161</v>
      </c>
      <c r="L3040" t="str">
        <f t="shared" si="283"/>
        <v>TB-161</v>
      </c>
      <c r="M3040">
        <f t="shared" si="284"/>
        <v>601205.76000000001</v>
      </c>
      <c r="N3040">
        <f t="shared" si="285"/>
        <v>1.1529283760686944E-6</v>
      </c>
      <c r="O3040" t="str">
        <f t="shared" si="286"/>
        <v>TB-161601205.76</v>
      </c>
      <c r="P3040" t="str">
        <f t="shared" si="287"/>
        <v/>
      </c>
    </row>
    <row r="3041" spans="1:16" x14ac:dyDescent="0.25">
      <c r="A3041">
        <v>65</v>
      </c>
      <c r="B3041">
        <v>97</v>
      </c>
      <c r="C3041" t="s">
        <v>1681</v>
      </c>
      <c r="D3041">
        <v>0</v>
      </c>
      <c r="E3041">
        <v>7.6</v>
      </c>
      <c r="F3041" t="s">
        <v>43</v>
      </c>
      <c r="G3041">
        <v>0.17</v>
      </c>
      <c r="H3041" t="s">
        <v>12</v>
      </c>
      <c r="I3041">
        <v>100</v>
      </c>
      <c r="K3041">
        <f t="shared" si="282"/>
        <v>162</v>
      </c>
      <c r="L3041" t="str">
        <f t="shared" si="283"/>
        <v>TB-162</v>
      </c>
      <c r="M3041">
        <f t="shared" si="284"/>
        <v>456</v>
      </c>
      <c r="N3041">
        <f t="shared" si="285"/>
        <v>1.520059606491108E-3</v>
      </c>
      <c r="O3041" t="str">
        <f t="shared" si="286"/>
        <v>TB-162456</v>
      </c>
      <c r="P3041" t="str">
        <f t="shared" si="287"/>
        <v/>
      </c>
    </row>
    <row r="3042" spans="1:16" x14ac:dyDescent="0.25">
      <c r="A3042">
        <v>65</v>
      </c>
      <c r="B3042">
        <v>98</v>
      </c>
      <c r="C3042" t="s">
        <v>1684</v>
      </c>
      <c r="D3042">
        <v>0</v>
      </c>
      <c r="E3042">
        <v>19.5</v>
      </c>
      <c r="F3042" t="s">
        <v>43</v>
      </c>
      <c r="G3042">
        <v>0.3</v>
      </c>
      <c r="H3042" t="s">
        <v>12</v>
      </c>
      <c r="I3042">
        <v>100</v>
      </c>
      <c r="K3042">
        <f t="shared" si="282"/>
        <v>163</v>
      </c>
      <c r="L3042" t="str">
        <f t="shared" si="283"/>
        <v>TB-163</v>
      </c>
      <c r="M3042">
        <f t="shared" si="284"/>
        <v>1170</v>
      </c>
      <c r="N3042">
        <f t="shared" si="285"/>
        <v>5.9243348765807284E-4</v>
      </c>
      <c r="O3042" t="str">
        <f t="shared" si="286"/>
        <v>TB-1631170</v>
      </c>
      <c r="P3042" t="str">
        <f t="shared" si="287"/>
        <v/>
      </c>
    </row>
    <row r="3043" spans="1:16" x14ac:dyDescent="0.25">
      <c r="A3043">
        <v>65</v>
      </c>
      <c r="B3043">
        <v>99</v>
      </c>
      <c r="C3043" t="s">
        <v>1683</v>
      </c>
      <c r="D3043">
        <v>0</v>
      </c>
      <c r="E3043">
        <v>3</v>
      </c>
      <c r="F3043" t="s">
        <v>43</v>
      </c>
      <c r="G3043">
        <v>0.1</v>
      </c>
      <c r="H3043" t="s">
        <v>12</v>
      </c>
      <c r="I3043">
        <v>100</v>
      </c>
      <c r="K3043">
        <f t="shared" si="282"/>
        <v>164</v>
      </c>
      <c r="L3043" t="str">
        <f t="shared" si="283"/>
        <v>TB-164</v>
      </c>
      <c r="M3043">
        <f t="shared" si="284"/>
        <v>180</v>
      </c>
      <c r="N3043">
        <f t="shared" si="285"/>
        <v>3.8508176697774738E-3</v>
      </c>
      <c r="O3043" t="str">
        <f t="shared" si="286"/>
        <v>TB-164180</v>
      </c>
      <c r="P3043" t="str">
        <f t="shared" si="287"/>
        <v/>
      </c>
    </row>
    <row r="3044" spans="1:16" x14ac:dyDescent="0.25">
      <c r="A3044">
        <v>65</v>
      </c>
      <c r="B3044">
        <v>100</v>
      </c>
      <c r="C3044" t="s">
        <v>1659</v>
      </c>
      <c r="D3044">
        <v>0</v>
      </c>
      <c r="E3044">
        <v>2.11</v>
      </c>
      <c r="F3044" t="s">
        <v>43</v>
      </c>
      <c r="G3044">
        <v>0.1</v>
      </c>
      <c r="H3044" t="s">
        <v>12</v>
      </c>
      <c r="I3044">
        <v>100</v>
      </c>
      <c r="K3044">
        <f t="shared" si="282"/>
        <v>165</v>
      </c>
      <c r="L3044" t="str">
        <f t="shared" si="283"/>
        <v>TB-165</v>
      </c>
      <c r="M3044">
        <f t="shared" si="284"/>
        <v>126.6</v>
      </c>
      <c r="N3044">
        <f t="shared" si="285"/>
        <v>5.4750962129537541E-3</v>
      </c>
      <c r="O3044" t="str">
        <f t="shared" si="286"/>
        <v>TB-165126.6</v>
      </c>
      <c r="P3044" t="str">
        <f t="shared" si="287"/>
        <v/>
      </c>
    </row>
    <row r="3045" spans="1:16" x14ac:dyDescent="0.25">
      <c r="A3045">
        <v>65</v>
      </c>
      <c r="B3045">
        <v>101</v>
      </c>
      <c r="C3045" t="s">
        <v>1658</v>
      </c>
      <c r="D3045">
        <v>0</v>
      </c>
      <c r="E3045">
        <v>27.1</v>
      </c>
      <c r="F3045" t="s">
        <v>11</v>
      </c>
      <c r="G3045">
        <v>1.5</v>
      </c>
      <c r="H3045" t="s">
        <v>12</v>
      </c>
      <c r="I3045">
        <v>100</v>
      </c>
      <c r="K3045">
        <f t="shared" si="282"/>
        <v>166</v>
      </c>
      <c r="L3045" t="str">
        <f t="shared" si="283"/>
        <v>TB-166</v>
      </c>
      <c r="M3045">
        <f t="shared" si="284"/>
        <v>27.1</v>
      </c>
      <c r="N3045">
        <f t="shared" si="285"/>
        <v>2.5577386736529345E-2</v>
      </c>
      <c r="O3045" t="str">
        <f t="shared" si="286"/>
        <v>TB-16627.1</v>
      </c>
      <c r="P3045" t="str">
        <f t="shared" si="287"/>
        <v/>
      </c>
    </row>
    <row r="3046" spans="1:16" x14ac:dyDescent="0.25">
      <c r="A3046">
        <v>65</v>
      </c>
      <c r="B3046">
        <v>102</v>
      </c>
      <c r="C3046" t="s">
        <v>1661</v>
      </c>
      <c r="D3046">
        <v>0</v>
      </c>
      <c r="E3046">
        <v>18.899999999999999</v>
      </c>
      <c r="F3046" t="s">
        <v>11</v>
      </c>
      <c r="G3046">
        <v>1.6</v>
      </c>
      <c r="H3046" t="s">
        <v>12</v>
      </c>
      <c r="I3046">
        <v>100</v>
      </c>
      <c r="K3046">
        <f t="shared" si="282"/>
        <v>167</v>
      </c>
      <c r="L3046" t="str">
        <f t="shared" si="283"/>
        <v>TB-167</v>
      </c>
      <c r="M3046">
        <f t="shared" si="284"/>
        <v>18.899999999999999</v>
      </c>
      <c r="N3046">
        <f t="shared" si="285"/>
        <v>3.6674453997880704E-2</v>
      </c>
      <c r="O3046" t="str">
        <f t="shared" si="286"/>
        <v>TB-16718.9</v>
      </c>
      <c r="P3046" t="str">
        <f t="shared" si="287"/>
        <v/>
      </c>
    </row>
    <row r="3047" spans="1:16" x14ac:dyDescent="0.25">
      <c r="A3047">
        <v>65</v>
      </c>
      <c r="B3047">
        <v>103</v>
      </c>
      <c r="C3047" t="s">
        <v>1660</v>
      </c>
      <c r="D3047">
        <v>0</v>
      </c>
      <c r="E3047">
        <v>9.4</v>
      </c>
      <c r="F3047" t="s">
        <v>11</v>
      </c>
      <c r="G3047">
        <v>0.4</v>
      </c>
      <c r="H3047" t="s">
        <v>12</v>
      </c>
      <c r="I3047">
        <v>100</v>
      </c>
      <c r="K3047">
        <f t="shared" si="282"/>
        <v>168</v>
      </c>
      <c r="L3047" t="str">
        <f t="shared" si="283"/>
        <v>TB-168</v>
      </c>
      <c r="M3047">
        <f t="shared" si="284"/>
        <v>9.4</v>
      </c>
      <c r="N3047">
        <f t="shared" si="285"/>
        <v>7.3739061761696298E-2</v>
      </c>
      <c r="O3047" t="str">
        <f t="shared" si="286"/>
        <v>TB-1689.4</v>
      </c>
      <c r="P3047" t="str">
        <f t="shared" si="287"/>
        <v/>
      </c>
    </row>
    <row r="3048" spans="1:16" x14ac:dyDescent="0.25">
      <c r="A3048">
        <v>65</v>
      </c>
      <c r="B3048">
        <v>104</v>
      </c>
      <c r="C3048" t="s">
        <v>1663</v>
      </c>
      <c r="D3048">
        <v>0</v>
      </c>
      <c r="E3048">
        <v>5.13</v>
      </c>
      <c r="F3048" t="s">
        <v>11</v>
      </c>
      <c r="G3048">
        <v>0.32</v>
      </c>
      <c r="H3048" t="s">
        <v>12</v>
      </c>
      <c r="I3048">
        <v>100</v>
      </c>
      <c r="K3048">
        <f t="shared" si="282"/>
        <v>169</v>
      </c>
      <c r="L3048" t="str">
        <f t="shared" si="283"/>
        <v>TB-169</v>
      </c>
      <c r="M3048">
        <f t="shared" si="284"/>
        <v>5.13</v>
      </c>
      <c r="N3048">
        <f t="shared" si="285"/>
        <v>0.13511640946587627</v>
      </c>
      <c r="O3048" t="str">
        <f t="shared" si="286"/>
        <v>TB-1695.13</v>
      </c>
      <c r="P3048" t="str">
        <f t="shared" si="287"/>
        <v/>
      </c>
    </row>
    <row r="3049" spans="1:16" x14ac:dyDescent="0.25">
      <c r="A3049">
        <v>65</v>
      </c>
      <c r="B3049">
        <v>105</v>
      </c>
      <c r="C3049" t="s">
        <v>1662</v>
      </c>
      <c r="D3049">
        <v>0</v>
      </c>
      <c r="E3049">
        <v>0.96</v>
      </c>
      <c r="F3049" t="s">
        <v>11</v>
      </c>
      <c r="G3049">
        <v>0.08</v>
      </c>
      <c r="H3049" t="s">
        <v>12</v>
      </c>
      <c r="I3049">
        <v>100</v>
      </c>
      <c r="K3049">
        <f t="shared" si="282"/>
        <v>170</v>
      </c>
      <c r="L3049" t="str">
        <f t="shared" si="283"/>
        <v>TB-170</v>
      </c>
      <c r="M3049">
        <f t="shared" si="284"/>
        <v>0.96</v>
      </c>
      <c r="N3049">
        <f t="shared" si="285"/>
        <v>0.72202831308327642</v>
      </c>
      <c r="O3049" t="str">
        <f t="shared" si="286"/>
        <v>TB-1700.96</v>
      </c>
      <c r="P3049" t="str">
        <f t="shared" si="287"/>
        <v/>
      </c>
    </row>
    <row r="3050" spans="1:16" x14ac:dyDescent="0.25">
      <c r="A3050">
        <v>65</v>
      </c>
      <c r="B3050">
        <v>106</v>
      </c>
      <c r="C3050" t="s">
        <v>1665</v>
      </c>
      <c r="D3050">
        <v>0</v>
      </c>
      <c r="E3050">
        <v>1.24</v>
      </c>
      <c r="F3050" t="s">
        <v>11</v>
      </c>
      <c r="G3050">
        <f>0.09-0.1</f>
        <v>-1.0000000000000009E-2</v>
      </c>
      <c r="H3050" t="s">
        <v>12</v>
      </c>
      <c r="I3050">
        <v>100</v>
      </c>
      <c r="K3050">
        <f t="shared" si="282"/>
        <v>171</v>
      </c>
      <c r="L3050" t="str">
        <f t="shared" si="283"/>
        <v>TB-171</v>
      </c>
      <c r="M3050">
        <f t="shared" si="284"/>
        <v>1.24</v>
      </c>
      <c r="N3050">
        <f t="shared" si="285"/>
        <v>0.55898966174189135</v>
      </c>
      <c r="O3050" t="str">
        <f t="shared" si="286"/>
        <v>TB-1711.24</v>
      </c>
      <c r="P3050" t="str">
        <f t="shared" si="287"/>
        <v/>
      </c>
    </row>
    <row r="3051" spans="1:16" x14ac:dyDescent="0.25">
      <c r="A3051">
        <v>65</v>
      </c>
      <c r="B3051">
        <v>107</v>
      </c>
      <c r="C3051" t="s">
        <v>1664</v>
      </c>
      <c r="D3051">
        <v>0</v>
      </c>
      <c r="E3051">
        <v>0.76</v>
      </c>
      <c r="F3051" t="s">
        <v>11</v>
      </c>
      <c r="G3051">
        <v>0.19</v>
      </c>
      <c r="H3051" t="s">
        <v>12</v>
      </c>
      <c r="I3051">
        <v>100</v>
      </c>
      <c r="K3051">
        <f t="shared" si="282"/>
        <v>172</v>
      </c>
      <c r="L3051" t="str">
        <f t="shared" si="283"/>
        <v>TB-172</v>
      </c>
      <c r="M3051">
        <f t="shared" si="284"/>
        <v>0.76</v>
      </c>
      <c r="N3051">
        <f t="shared" si="285"/>
        <v>0.91203576389466479</v>
      </c>
      <c r="O3051" t="str">
        <f t="shared" si="286"/>
        <v>TB-1720.76</v>
      </c>
      <c r="P3051" t="str">
        <f t="shared" si="287"/>
        <v/>
      </c>
    </row>
    <row r="3052" spans="1:16" x14ac:dyDescent="0.25">
      <c r="A3052">
        <v>43</v>
      </c>
      <c r="B3052">
        <v>57</v>
      </c>
      <c r="C3052" t="s">
        <v>868</v>
      </c>
      <c r="D3052">
        <v>0</v>
      </c>
      <c r="E3052">
        <v>15.65</v>
      </c>
      <c r="F3052" t="s">
        <v>11</v>
      </c>
      <c r="G3052">
        <v>0.12</v>
      </c>
      <c r="H3052" t="s">
        <v>12</v>
      </c>
      <c r="I3052">
        <v>99.997399999999999</v>
      </c>
      <c r="J3052">
        <v>4.0000000000000002E-4</v>
      </c>
      <c r="K3052">
        <f t="shared" si="282"/>
        <v>100</v>
      </c>
      <c r="L3052" t="str">
        <f t="shared" si="283"/>
        <v>TC-100</v>
      </c>
      <c r="M3052">
        <f t="shared" si="284"/>
        <v>15.65</v>
      </c>
      <c r="N3052">
        <f t="shared" si="285"/>
        <v>4.4290554668367108E-2</v>
      </c>
      <c r="O3052" t="str">
        <f t="shared" si="286"/>
        <v>TC-10015.65</v>
      </c>
      <c r="P3052" t="str">
        <f t="shared" si="287"/>
        <v/>
      </c>
    </row>
    <row r="3053" spans="1:16" x14ac:dyDescent="0.25">
      <c r="A3053">
        <v>43</v>
      </c>
      <c r="B3053">
        <v>58</v>
      </c>
      <c r="C3053" t="s">
        <v>863</v>
      </c>
      <c r="D3053">
        <v>0</v>
      </c>
      <c r="E3053">
        <v>14.122999999999999</v>
      </c>
      <c r="F3053" t="s">
        <v>43</v>
      </c>
      <c r="G3053">
        <v>9.0999999999999998E-2</v>
      </c>
      <c r="H3053" t="s">
        <v>12</v>
      </c>
      <c r="I3053">
        <v>100</v>
      </c>
      <c r="K3053">
        <f t="shared" si="282"/>
        <v>101</v>
      </c>
      <c r="L3053" t="str">
        <f t="shared" si="283"/>
        <v>TC-101</v>
      </c>
      <c r="M3053">
        <f t="shared" si="284"/>
        <v>847.38</v>
      </c>
      <c r="N3053">
        <f t="shared" si="285"/>
        <v>8.1798860081657029E-4</v>
      </c>
      <c r="O3053" t="str">
        <f t="shared" si="286"/>
        <v>TC-101847.38</v>
      </c>
      <c r="P3053" t="str">
        <f t="shared" si="287"/>
        <v/>
      </c>
    </row>
    <row r="3054" spans="1:16" x14ac:dyDescent="0.25">
      <c r="A3054">
        <v>43</v>
      </c>
      <c r="B3054">
        <v>59</v>
      </c>
      <c r="C3054" t="s">
        <v>864</v>
      </c>
      <c r="D3054">
        <v>0</v>
      </c>
      <c r="E3054">
        <v>5.28</v>
      </c>
      <c r="F3054" t="s">
        <v>11</v>
      </c>
      <c r="G3054">
        <v>0.15</v>
      </c>
      <c r="H3054" t="s">
        <v>12</v>
      </c>
      <c r="I3054">
        <v>100</v>
      </c>
      <c r="K3054">
        <f t="shared" si="282"/>
        <v>102</v>
      </c>
      <c r="L3054" t="str">
        <f t="shared" si="283"/>
        <v>TC-102</v>
      </c>
      <c r="M3054">
        <f t="shared" si="284"/>
        <v>5.28</v>
      </c>
      <c r="N3054">
        <f t="shared" si="285"/>
        <v>0.13127787510605024</v>
      </c>
      <c r="O3054" t="str">
        <f t="shared" si="286"/>
        <v>TC-1025.28</v>
      </c>
      <c r="P3054" t="str">
        <f t="shared" si="287"/>
        <v/>
      </c>
    </row>
    <row r="3055" spans="1:16" x14ac:dyDescent="0.25">
      <c r="A3055">
        <v>43</v>
      </c>
      <c r="B3055">
        <v>59</v>
      </c>
      <c r="C3055" t="s">
        <v>864</v>
      </c>
      <c r="D3055" t="s">
        <v>70</v>
      </c>
      <c r="E3055">
        <v>4.3499999999999996</v>
      </c>
      <c r="F3055" t="s">
        <v>43</v>
      </c>
      <c r="G3055">
        <v>7.0000000000000007E-2</v>
      </c>
      <c r="H3055" t="s">
        <v>77</v>
      </c>
      <c r="K3055">
        <f t="shared" si="282"/>
        <v>102</v>
      </c>
      <c r="L3055" t="str">
        <f t="shared" si="283"/>
        <v>TC-102M</v>
      </c>
      <c r="M3055">
        <f t="shared" si="284"/>
        <v>261</v>
      </c>
      <c r="N3055">
        <f t="shared" si="285"/>
        <v>2.6557363239844648E-3</v>
      </c>
      <c r="O3055" t="str">
        <f t="shared" si="286"/>
        <v>TC-102M261</v>
      </c>
      <c r="P3055" t="str">
        <f t="shared" si="287"/>
        <v/>
      </c>
    </row>
    <row r="3056" spans="1:16" x14ac:dyDescent="0.25">
      <c r="A3056">
        <v>43</v>
      </c>
      <c r="B3056">
        <v>60</v>
      </c>
      <c r="C3056" t="s">
        <v>890</v>
      </c>
      <c r="D3056">
        <v>0</v>
      </c>
      <c r="E3056">
        <v>54.2</v>
      </c>
      <c r="F3056" t="s">
        <v>11</v>
      </c>
      <c r="G3056">
        <v>0.8</v>
      </c>
      <c r="H3056" t="s">
        <v>12</v>
      </c>
      <c r="I3056">
        <v>100</v>
      </c>
      <c r="K3056">
        <f t="shared" si="282"/>
        <v>103</v>
      </c>
      <c r="L3056" t="str">
        <f t="shared" si="283"/>
        <v>TC-103</v>
      </c>
      <c r="M3056">
        <f t="shared" si="284"/>
        <v>54.2</v>
      </c>
      <c r="N3056">
        <f t="shared" si="285"/>
        <v>1.2788693368264673E-2</v>
      </c>
      <c r="O3056" t="str">
        <f t="shared" si="286"/>
        <v>TC-10354.2</v>
      </c>
      <c r="P3056" t="str">
        <f t="shared" si="287"/>
        <v/>
      </c>
    </row>
    <row r="3057" spans="1:16" x14ac:dyDescent="0.25">
      <c r="A3057">
        <v>43</v>
      </c>
      <c r="B3057">
        <v>61</v>
      </c>
      <c r="C3057" t="s">
        <v>895</v>
      </c>
      <c r="D3057">
        <v>0</v>
      </c>
      <c r="E3057">
        <v>18.2</v>
      </c>
      <c r="F3057" t="s">
        <v>43</v>
      </c>
      <c r="G3057">
        <v>0.2</v>
      </c>
      <c r="H3057" t="s">
        <v>12</v>
      </c>
      <c r="I3057">
        <v>100</v>
      </c>
      <c r="K3057">
        <f t="shared" si="282"/>
        <v>104</v>
      </c>
      <c r="L3057" t="str">
        <f t="shared" si="283"/>
        <v>TC-104</v>
      </c>
      <c r="M3057">
        <f t="shared" si="284"/>
        <v>1092</v>
      </c>
      <c r="N3057">
        <f t="shared" si="285"/>
        <v>6.3475016534793522E-4</v>
      </c>
      <c r="O3057" t="str">
        <f t="shared" si="286"/>
        <v>TC-1041092</v>
      </c>
      <c r="P3057" t="str">
        <f t="shared" si="287"/>
        <v/>
      </c>
    </row>
    <row r="3058" spans="1:16" x14ac:dyDescent="0.25">
      <c r="A3058">
        <v>43</v>
      </c>
      <c r="B3058">
        <v>62</v>
      </c>
      <c r="C3058" t="s">
        <v>896</v>
      </c>
      <c r="D3058">
        <v>0</v>
      </c>
      <c r="E3058">
        <v>7.64</v>
      </c>
      <c r="F3058" t="s">
        <v>43</v>
      </c>
      <c r="G3058">
        <v>0.06</v>
      </c>
      <c r="H3058" t="s">
        <v>12</v>
      </c>
      <c r="I3058">
        <v>100</v>
      </c>
      <c r="K3058">
        <f t="shared" si="282"/>
        <v>105</v>
      </c>
      <c r="L3058" t="str">
        <f t="shared" si="283"/>
        <v>TC-105</v>
      </c>
      <c r="M3058">
        <f t="shared" si="284"/>
        <v>458.4</v>
      </c>
      <c r="N3058">
        <f t="shared" si="285"/>
        <v>1.5121011792319924E-3</v>
      </c>
      <c r="O3058" t="str">
        <f t="shared" si="286"/>
        <v>TC-105458.4</v>
      </c>
      <c r="P3058" t="str">
        <f t="shared" si="287"/>
        <v/>
      </c>
    </row>
    <row r="3059" spans="1:16" x14ac:dyDescent="0.25">
      <c r="A3059">
        <v>43</v>
      </c>
      <c r="B3059">
        <v>63</v>
      </c>
      <c r="C3059" t="s">
        <v>897</v>
      </c>
      <c r="D3059">
        <v>0</v>
      </c>
      <c r="E3059">
        <v>35.700000000000003</v>
      </c>
      <c r="F3059" t="s">
        <v>11</v>
      </c>
      <c r="G3059">
        <v>0.5</v>
      </c>
      <c r="H3059" t="s">
        <v>12</v>
      </c>
      <c r="I3059">
        <v>100</v>
      </c>
      <c r="K3059">
        <f t="shared" si="282"/>
        <v>106</v>
      </c>
      <c r="L3059" t="str">
        <f t="shared" si="283"/>
        <v>TC-106</v>
      </c>
      <c r="M3059">
        <f t="shared" si="284"/>
        <v>35.700000000000003</v>
      </c>
      <c r="N3059">
        <f t="shared" si="285"/>
        <v>1.9415887410642724E-2</v>
      </c>
      <c r="O3059" t="str">
        <f t="shared" si="286"/>
        <v>TC-10635.7</v>
      </c>
      <c r="P3059" t="str">
        <f t="shared" si="287"/>
        <v/>
      </c>
    </row>
    <row r="3060" spans="1:16" x14ac:dyDescent="0.25">
      <c r="A3060">
        <v>43</v>
      </c>
      <c r="B3060">
        <v>64</v>
      </c>
      <c r="C3060" t="s">
        <v>898</v>
      </c>
      <c r="D3060">
        <v>0</v>
      </c>
      <c r="E3060">
        <v>21.2</v>
      </c>
      <c r="F3060" t="s">
        <v>11</v>
      </c>
      <c r="G3060">
        <v>0.2</v>
      </c>
      <c r="H3060" t="s">
        <v>12</v>
      </c>
      <c r="I3060">
        <v>100</v>
      </c>
      <c r="K3060">
        <f t="shared" si="282"/>
        <v>107</v>
      </c>
      <c r="L3060" t="str">
        <f t="shared" si="283"/>
        <v>TC-107</v>
      </c>
      <c r="M3060">
        <f t="shared" si="284"/>
        <v>21.2</v>
      </c>
      <c r="N3060">
        <f t="shared" si="285"/>
        <v>3.2695621724525725E-2</v>
      </c>
      <c r="O3060" t="str">
        <f t="shared" si="286"/>
        <v>TC-10721.2</v>
      </c>
      <c r="P3060" t="str">
        <f t="shared" si="287"/>
        <v/>
      </c>
    </row>
    <row r="3061" spans="1:16" x14ac:dyDescent="0.25">
      <c r="A3061">
        <v>43</v>
      </c>
      <c r="B3061">
        <v>65</v>
      </c>
      <c r="C3061" t="s">
        <v>891</v>
      </c>
      <c r="D3061">
        <v>0</v>
      </c>
      <c r="E3061">
        <v>5.15</v>
      </c>
      <c r="F3061" t="s">
        <v>11</v>
      </c>
      <c r="G3061">
        <v>7.0000000000000007E-2</v>
      </c>
      <c r="H3061" t="s">
        <v>12</v>
      </c>
      <c r="I3061">
        <v>100</v>
      </c>
      <c r="K3061">
        <f t="shared" si="282"/>
        <v>108</v>
      </c>
      <c r="L3061" t="str">
        <f t="shared" si="283"/>
        <v>TC-108</v>
      </c>
      <c r="M3061">
        <f t="shared" si="284"/>
        <v>5.15</v>
      </c>
      <c r="N3061">
        <f t="shared" si="285"/>
        <v>0.13459168554562043</v>
      </c>
      <c r="O3061" t="str">
        <f t="shared" si="286"/>
        <v>TC-1085.15</v>
      </c>
      <c r="P3061" t="str">
        <f t="shared" si="287"/>
        <v/>
      </c>
    </row>
    <row r="3062" spans="1:16" x14ac:dyDescent="0.25">
      <c r="A3062">
        <v>43</v>
      </c>
      <c r="B3062">
        <v>66</v>
      </c>
      <c r="C3062" t="s">
        <v>892</v>
      </c>
      <c r="D3062">
        <v>0</v>
      </c>
      <c r="E3062">
        <v>0.88</v>
      </c>
      <c r="F3062" t="s">
        <v>11</v>
      </c>
      <c r="G3062">
        <v>0.03</v>
      </c>
      <c r="H3062" t="s">
        <v>12</v>
      </c>
      <c r="I3062">
        <v>100</v>
      </c>
      <c r="K3062">
        <f t="shared" si="282"/>
        <v>109</v>
      </c>
      <c r="L3062" t="str">
        <f t="shared" si="283"/>
        <v>TC-109</v>
      </c>
      <c r="M3062">
        <f t="shared" si="284"/>
        <v>0.88</v>
      </c>
      <c r="N3062">
        <f t="shared" si="285"/>
        <v>0.7876672506363015</v>
      </c>
      <c r="O3062" t="str">
        <f t="shared" si="286"/>
        <v>TC-1090.88</v>
      </c>
      <c r="P3062" t="str">
        <f t="shared" si="287"/>
        <v/>
      </c>
    </row>
    <row r="3063" spans="1:16" x14ac:dyDescent="0.25">
      <c r="A3063">
        <v>43</v>
      </c>
      <c r="B3063">
        <v>67</v>
      </c>
      <c r="C3063" t="s">
        <v>893</v>
      </c>
      <c r="D3063">
        <v>0</v>
      </c>
      <c r="E3063">
        <v>0.91100000000000003</v>
      </c>
      <c r="F3063" t="s">
        <v>11</v>
      </c>
      <c r="G3063">
        <v>1.2999999999999999E-2</v>
      </c>
      <c r="H3063" t="s">
        <v>12</v>
      </c>
      <c r="I3063">
        <v>100</v>
      </c>
      <c r="K3063">
        <f t="shared" si="282"/>
        <v>110</v>
      </c>
      <c r="L3063" t="str">
        <f t="shared" si="283"/>
        <v>TC-110</v>
      </c>
      <c r="M3063">
        <f t="shared" si="284"/>
        <v>0.91100000000000003</v>
      </c>
      <c r="N3063">
        <f t="shared" si="285"/>
        <v>0.76086408403945693</v>
      </c>
      <c r="O3063" t="str">
        <f t="shared" si="286"/>
        <v>TC-1100.911</v>
      </c>
      <c r="P3063" t="str">
        <f t="shared" si="287"/>
        <v/>
      </c>
    </row>
    <row r="3064" spans="1:16" x14ac:dyDescent="0.25">
      <c r="A3064">
        <v>43</v>
      </c>
      <c r="B3064">
        <v>68</v>
      </c>
      <c r="C3064" t="s">
        <v>894</v>
      </c>
      <c r="D3064">
        <v>0</v>
      </c>
      <c r="E3064">
        <v>350</v>
      </c>
      <c r="F3064" t="s">
        <v>17</v>
      </c>
      <c r="G3064">
        <v>21</v>
      </c>
      <c r="H3064" t="s">
        <v>12</v>
      </c>
      <c r="I3064">
        <v>100</v>
      </c>
      <c r="K3064">
        <f t="shared" si="282"/>
        <v>111</v>
      </c>
      <c r="L3064" t="str">
        <f t="shared" si="283"/>
        <v>TC-111</v>
      </c>
      <c r="M3064">
        <f t="shared" si="284"/>
        <v>0.35000000000000003</v>
      </c>
      <c r="N3064">
        <f t="shared" si="285"/>
        <v>1.9804205158855577</v>
      </c>
      <c r="O3064" t="str">
        <f t="shared" si="286"/>
        <v>TC-1110.35</v>
      </c>
      <c r="P3064" t="str">
        <f t="shared" si="287"/>
        <v/>
      </c>
    </row>
    <row r="3065" spans="1:16" x14ac:dyDescent="0.25">
      <c r="A3065">
        <v>43</v>
      </c>
      <c r="B3065">
        <v>69</v>
      </c>
      <c r="C3065" t="s">
        <v>889</v>
      </c>
      <c r="D3065">
        <v>0</v>
      </c>
      <c r="E3065">
        <v>323</v>
      </c>
      <c r="F3065" t="s">
        <v>17</v>
      </c>
      <c r="G3065">
        <v>6</v>
      </c>
      <c r="H3065" t="s">
        <v>12</v>
      </c>
      <c r="I3065">
        <v>100</v>
      </c>
      <c r="K3065">
        <f t="shared" si="282"/>
        <v>112</v>
      </c>
      <c r="L3065" t="str">
        <f t="shared" si="283"/>
        <v>TC-112</v>
      </c>
      <c r="M3065">
        <f t="shared" si="284"/>
        <v>0.32300000000000001</v>
      </c>
      <c r="N3065">
        <f t="shared" si="285"/>
        <v>2.1459665032815645</v>
      </c>
      <c r="O3065" t="str">
        <f t="shared" si="286"/>
        <v>TC-1120.323</v>
      </c>
      <c r="P3065" t="str">
        <f t="shared" si="287"/>
        <v/>
      </c>
    </row>
    <row r="3066" spans="1:16" x14ac:dyDescent="0.25">
      <c r="A3066">
        <v>43</v>
      </c>
      <c r="B3066">
        <v>70</v>
      </c>
      <c r="C3066" t="s">
        <v>880</v>
      </c>
      <c r="D3066">
        <v>0</v>
      </c>
      <c r="E3066">
        <v>152</v>
      </c>
      <c r="F3066" t="s">
        <v>17</v>
      </c>
      <c r="G3066">
        <v>8</v>
      </c>
      <c r="H3066" t="s">
        <v>12</v>
      </c>
      <c r="I3066">
        <v>100</v>
      </c>
      <c r="K3066">
        <f t="shared" si="282"/>
        <v>113</v>
      </c>
      <c r="L3066" t="str">
        <f t="shared" si="283"/>
        <v>TC-113</v>
      </c>
      <c r="M3066">
        <f t="shared" si="284"/>
        <v>0.152</v>
      </c>
      <c r="N3066">
        <f t="shared" si="285"/>
        <v>4.5601788194733244</v>
      </c>
      <c r="O3066" t="str">
        <f t="shared" si="286"/>
        <v>TC-1130.152</v>
      </c>
      <c r="P3066" t="str">
        <f t="shared" si="287"/>
        <v/>
      </c>
    </row>
    <row r="3067" spans="1:16" x14ac:dyDescent="0.25">
      <c r="A3067">
        <v>43</v>
      </c>
      <c r="B3067">
        <v>71</v>
      </c>
      <c r="C3067" t="s">
        <v>881</v>
      </c>
      <c r="D3067" t="s">
        <v>70</v>
      </c>
      <c r="E3067">
        <v>118</v>
      </c>
      <c r="F3067" t="s">
        <v>17</v>
      </c>
      <c r="G3067">
        <v>8</v>
      </c>
      <c r="H3067" t="s">
        <v>12</v>
      </c>
      <c r="I3067">
        <v>100</v>
      </c>
      <c r="K3067">
        <f t="shared" si="282"/>
        <v>114</v>
      </c>
      <c r="L3067" t="str">
        <f t="shared" si="283"/>
        <v>TC-114</v>
      </c>
      <c r="M3067">
        <f t="shared" si="284"/>
        <v>0.11800000000000001</v>
      </c>
      <c r="N3067">
        <f t="shared" si="285"/>
        <v>5.8741286488130955</v>
      </c>
      <c r="O3067" t="str">
        <f t="shared" si="286"/>
        <v>TC-1140.118</v>
      </c>
      <c r="P3067" t="str">
        <f t="shared" si="287"/>
        <v/>
      </c>
    </row>
    <row r="3068" spans="1:16" x14ac:dyDescent="0.25">
      <c r="A3068">
        <v>43</v>
      </c>
      <c r="B3068">
        <v>71</v>
      </c>
      <c r="C3068" t="s">
        <v>881</v>
      </c>
      <c r="D3068" t="s">
        <v>70</v>
      </c>
      <c r="E3068">
        <v>90</v>
      </c>
      <c r="F3068" t="s">
        <v>17</v>
      </c>
      <c r="G3068">
        <v>20</v>
      </c>
      <c r="H3068" t="s">
        <v>12</v>
      </c>
      <c r="I3068">
        <v>100</v>
      </c>
      <c r="K3068">
        <f t="shared" si="282"/>
        <v>114</v>
      </c>
      <c r="L3068" t="str">
        <f t="shared" si="283"/>
        <v>TC-114</v>
      </c>
      <c r="M3068">
        <f t="shared" si="284"/>
        <v>0.09</v>
      </c>
      <c r="N3068">
        <f t="shared" si="285"/>
        <v>7.7016353395549482</v>
      </c>
      <c r="O3068" t="str">
        <f t="shared" si="286"/>
        <v>TC-1140.09</v>
      </c>
      <c r="P3068" t="str">
        <f t="shared" si="287"/>
        <v/>
      </c>
    </row>
    <row r="3069" spans="1:16" x14ac:dyDescent="0.25">
      <c r="A3069">
        <v>43</v>
      </c>
      <c r="B3069">
        <v>72</v>
      </c>
      <c r="C3069" t="s">
        <v>885</v>
      </c>
      <c r="D3069">
        <v>0</v>
      </c>
      <c r="E3069">
        <v>78</v>
      </c>
      <c r="F3069" t="s">
        <v>17</v>
      </c>
      <c r="G3069">
        <v>2</v>
      </c>
      <c r="H3069" t="s">
        <v>12</v>
      </c>
      <c r="I3069">
        <v>100</v>
      </c>
      <c r="K3069">
        <f t="shared" si="282"/>
        <v>115</v>
      </c>
      <c r="L3069" t="str">
        <f t="shared" si="283"/>
        <v>TC-115</v>
      </c>
      <c r="M3069">
        <f t="shared" si="284"/>
        <v>7.8E-2</v>
      </c>
      <c r="N3069">
        <f t="shared" si="285"/>
        <v>8.8865023148710929</v>
      </c>
      <c r="O3069" t="str">
        <f t="shared" si="286"/>
        <v>TC-1150.078</v>
      </c>
      <c r="P3069" t="str">
        <f t="shared" si="287"/>
        <v/>
      </c>
    </row>
    <row r="3070" spans="1:16" x14ac:dyDescent="0.25">
      <c r="A3070">
        <v>43</v>
      </c>
      <c r="B3070">
        <v>73</v>
      </c>
      <c r="C3070" t="s">
        <v>886</v>
      </c>
      <c r="D3070">
        <v>0</v>
      </c>
      <c r="E3070">
        <v>57</v>
      </c>
      <c r="F3070" t="s">
        <v>17</v>
      </c>
      <c r="G3070">
        <v>3</v>
      </c>
      <c r="H3070" t="s">
        <v>12</v>
      </c>
      <c r="I3070">
        <v>100</v>
      </c>
      <c r="K3070">
        <f t="shared" si="282"/>
        <v>116</v>
      </c>
      <c r="L3070" t="str">
        <f t="shared" si="283"/>
        <v>TC-116</v>
      </c>
      <c r="M3070">
        <f t="shared" si="284"/>
        <v>5.7000000000000002E-2</v>
      </c>
      <c r="N3070">
        <f t="shared" si="285"/>
        <v>12.160476851928864</v>
      </c>
      <c r="O3070" t="str">
        <f t="shared" si="286"/>
        <v>TC-1160.057</v>
      </c>
      <c r="P3070" t="str">
        <f t="shared" si="287"/>
        <v/>
      </c>
    </row>
    <row r="3071" spans="1:16" x14ac:dyDescent="0.25">
      <c r="A3071">
        <v>43</v>
      </c>
      <c r="B3071">
        <v>74</v>
      </c>
      <c r="C3071" t="s">
        <v>887</v>
      </c>
      <c r="D3071">
        <v>0</v>
      </c>
      <c r="E3071">
        <v>44.5</v>
      </c>
      <c r="F3071" t="s">
        <v>17</v>
      </c>
      <c r="G3071">
        <v>3</v>
      </c>
      <c r="H3071" t="s">
        <v>12</v>
      </c>
      <c r="I3071">
        <v>100</v>
      </c>
      <c r="K3071">
        <f t="shared" si="282"/>
        <v>117</v>
      </c>
      <c r="L3071" t="str">
        <f t="shared" si="283"/>
        <v>TC-117</v>
      </c>
      <c r="M3071">
        <f t="shared" si="284"/>
        <v>4.4499999999999998E-2</v>
      </c>
      <c r="N3071">
        <f t="shared" si="285"/>
        <v>15.576341136178547</v>
      </c>
      <c r="O3071" t="str">
        <f t="shared" si="286"/>
        <v>TC-1170.0445</v>
      </c>
      <c r="P3071" t="str">
        <f t="shared" si="287"/>
        <v/>
      </c>
    </row>
    <row r="3072" spans="1:16" x14ac:dyDescent="0.25">
      <c r="A3072">
        <v>43</v>
      </c>
      <c r="B3072">
        <v>75</v>
      </c>
      <c r="C3072" t="s">
        <v>888</v>
      </c>
      <c r="D3072">
        <v>0</v>
      </c>
      <c r="E3072">
        <v>30</v>
      </c>
      <c r="F3072" t="s">
        <v>17</v>
      </c>
      <c r="G3072">
        <v>4</v>
      </c>
      <c r="H3072" t="s">
        <v>12</v>
      </c>
      <c r="I3072">
        <v>100</v>
      </c>
      <c r="K3072">
        <f t="shared" si="282"/>
        <v>118</v>
      </c>
      <c r="L3072" t="str">
        <f t="shared" si="283"/>
        <v>TC-118</v>
      </c>
      <c r="M3072">
        <f t="shared" si="284"/>
        <v>0.03</v>
      </c>
      <c r="N3072">
        <f t="shared" si="285"/>
        <v>23.104906018664845</v>
      </c>
      <c r="O3072" t="str">
        <f t="shared" si="286"/>
        <v>TC-1180.03</v>
      </c>
      <c r="P3072" t="str">
        <f t="shared" si="287"/>
        <v/>
      </c>
    </row>
    <row r="3073" spans="1:16" x14ac:dyDescent="0.25">
      <c r="A3073">
        <v>43</v>
      </c>
      <c r="B3073">
        <v>76</v>
      </c>
      <c r="C3073" t="s">
        <v>882</v>
      </c>
      <c r="D3073">
        <v>0</v>
      </c>
      <c r="E3073">
        <v>22</v>
      </c>
      <c r="F3073" t="s">
        <v>17</v>
      </c>
      <c r="G3073">
        <v>3</v>
      </c>
      <c r="H3073" t="s">
        <v>12</v>
      </c>
      <c r="I3073">
        <v>100</v>
      </c>
      <c r="K3073">
        <f t="shared" si="282"/>
        <v>119</v>
      </c>
      <c r="L3073" t="str">
        <f t="shared" si="283"/>
        <v>TC-119</v>
      </c>
      <c r="M3073">
        <f t="shared" si="284"/>
        <v>2.1999999999999999E-2</v>
      </c>
      <c r="N3073">
        <f t="shared" si="285"/>
        <v>31.506690025452059</v>
      </c>
      <c r="O3073" t="str">
        <f t="shared" si="286"/>
        <v>TC-1190.022</v>
      </c>
      <c r="P3073" t="str">
        <f t="shared" si="287"/>
        <v/>
      </c>
    </row>
    <row r="3074" spans="1:16" x14ac:dyDescent="0.25">
      <c r="A3074">
        <v>43</v>
      </c>
      <c r="B3074">
        <v>77</v>
      </c>
      <c r="C3074" t="s">
        <v>883</v>
      </c>
      <c r="D3074">
        <v>0</v>
      </c>
      <c r="E3074">
        <v>21</v>
      </c>
      <c r="F3074" t="s">
        <v>17</v>
      </c>
      <c r="G3074">
        <v>5</v>
      </c>
      <c r="H3074" t="s">
        <v>12</v>
      </c>
      <c r="I3074">
        <v>100</v>
      </c>
      <c r="K3074">
        <f t="shared" ref="K3074:K3137" si="288">A3074+B3074</f>
        <v>120</v>
      </c>
      <c r="L3074" t="str">
        <f t="shared" ref="L3074:L3137" si="289">UPPER(SUBSTITUTE(C3074,K3074,""))&amp;"-"&amp;K3074&amp;IF(H3074="IT","M","")</f>
        <v>TC-120</v>
      </c>
      <c r="M3074">
        <f t="shared" ref="M3074:M3137" si="290">E3074*VLOOKUP(F3074,_TimeConvert,2,FALSE)</f>
        <v>2.1000000000000001E-2</v>
      </c>
      <c r="N3074">
        <f t="shared" ref="N3074:N3137" si="291">LN(2)/M3074</f>
        <v>33.007008598092632</v>
      </c>
      <c r="O3074" t="str">
        <f t="shared" ref="O3074:O3137" si="292">L3074&amp;M3074</f>
        <v>TC-1200.021</v>
      </c>
      <c r="P3074" t="str">
        <f t="shared" ref="P3074:P3137" si="293">IF(AND(RIGHT(L3075,1)="M",M3074=M3075),"Delete","")</f>
        <v/>
      </c>
    </row>
    <row r="3075" spans="1:16" x14ac:dyDescent="0.25">
      <c r="A3075">
        <v>43</v>
      </c>
      <c r="B3075">
        <v>78</v>
      </c>
      <c r="C3075" t="s">
        <v>884</v>
      </c>
      <c r="D3075">
        <v>0</v>
      </c>
      <c r="E3075">
        <v>22</v>
      </c>
      <c r="F3075" t="s">
        <v>17</v>
      </c>
      <c r="G3075">
        <v>6</v>
      </c>
      <c r="H3075" t="s">
        <v>12</v>
      </c>
      <c r="I3075">
        <v>100</v>
      </c>
      <c r="K3075">
        <f t="shared" si="288"/>
        <v>121</v>
      </c>
      <c r="L3075" t="str">
        <f t="shared" si="289"/>
        <v>TC-121</v>
      </c>
      <c r="M3075">
        <f t="shared" si="290"/>
        <v>2.1999999999999999E-2</v>
      </c>
      <c r="N3075">
        <f t="shared" si="291"/>
        <v>31.506690025452059</v>
      </c>
      <c r="O3075" t="str">
        <f t="shared" si="292"/>
        <v>TC-1210.022</v>
      </c>
      <c r="P3075" t="str">
        <f t="shared" si="293"/>
        <v/>
      </c>
    </row>
    <row r="3076" spans="1:16" x14ac:dyDescent="0.25">
      <c r="A3076">
        <v>43</v>
      </c>
      <c r="B3076">
        <v>43</v>
      </c>
      <c r="C3076" t="s">
        <v>876</v>
      </c>
      <c r="D3076">
        <v>0</v>
      </c>
      <c r="E3076">
        <v>55</v>
      </c>
      <c r="F3076" t="s">
        <v>17</v>
      </c>
      <c r="G3076">
        <v>7</v>
      </c>
      <c r="H3076" t="s">
        <v>36</v>
      </c>
      <c r="I3076">
        <v>100</v>
      </c>
      <c r="K3076">
        <f t="shared" si="288"/>
        <v>86</v>
      </c>
      <c r="L3076" t="str">
        <f t="shared" si="289"/>
        <v>TC-86</v>
      </c>
      <c r="M3076">
        <f t="shared" si="290"/>
        <v>5.5E-2</v>
      </c>
      <c r="N3076">
        <f t="shared" si="291"/>
        <v>12.602676010180824</v>
      </c>
      <c r="O3076" t="str">
        <f t="shared" si="292"/>
        <v>TC-860.055</v>
      </c>
      <c r="P3076" t="str">
        <f t="shared" si="293"/>
        <v/>
      </c>
    </row>
    <row r="3077" spans="1:16" x14ac:dyDescent="0.25">
      <c r="A3077">
        <v>43</v>
      </c>
      <c r="B3077">
        <v>44</v>
      </c>
      <c r="C3077" t="s">
        <v>877</v>
      </c>
      <c r="D3077">
        <v>0</v>
      </c>
      <c r="E3077">
        <v>2.1</v>
      </c>
      <c r="F3077" t="s">
        <v>11</v>
      </c>
      <c r="G3077">
        <v>0.2</v>
      </c>
      <c r="H3077" t="s">
        <v>36</v>
      </c>
      <c r="I3077">
        <v>100</v>
      </c>
      <c r="K3077">
        <f t="shared" si="288"/>
        <v>87</v>
      </c>
      <c r="L3077" t="str">
        <f t="shared" si="289"/>
        <v>TC-87</v>
      </c>
      <c r="M3077">
        <f t="shared" si="290"/>
        <v>2.1</v>
      </c>
      <c r="N3077">
        <f t="shared" si="291"/>
        <v>0.3300700859809263</v>
      </c>
      <c r="O3077" t="str">
        <f t="shared" si="292"/>
        <v>TC-872.1</v>
      </c>
      <c r="P3077" t="str">
        <f t="shared" si="293"/>
        <v/>
      </c>
    </row>
    <row r="3078" spans="1:16" x14ac:dyDescent="0.25">
      <c r="A3078">
        <v>43</v>
      </c>
      <c r="B3078">
        <v>45</v>
      </c>
      <c r="C3078" t="s">
        <v>878</v>
      </c>
      <c r="D3078">
        <v>0</v>
      </c>
      <c r="E3078">
        <v>6.4</v>
      </c>
      <c r="F3078" t="s">
        <v>11</v>
      </c>
      <c r="G3078">
        <v>0.8</v>
      </c>
      <c r="H3078" t="s">
        <v>36</v>
      </c>
      <c r="I3078">
        <v>100</v>
      </c>
      <c r="K3078">
        <f t="shared" si="288"/>
        <v>88</v>
      </c>
      <c r="L3078" t="str">
        <f t="shared" si="289"/>
        <v>TC-88</v>
      </c>
      <c r="M3078">
        <f t="shared" si="290"/>
        <v>6.4</v>
      </c>
      <c r="N3078">
        <f t="shared" si="291"/>
        <v>0.10830424696249144</v>
      </c>
      <c r="O3078" t="str">
        <f t="shared" si="292"/>
        <v>TC-886.4</v>
      </c>
      <c r="P3078" t="str">
        <f t="shared" si="293"/>
        <v/>
      </c>
    </row>
    <row r="3079" spans="1:16" x14ac:dyDescent="0.25">
      <c r="A3079">
        <v>43</v>
      </c>
      <c r="B3079">
        <v>45</v>
      </c>
      <c r="C3079" t="s">
        <v>878</v>
      </c>
      <c r="D3079">
        <v>7.0400000000000004E-2</v>
      </c>
      <c r="E3079">
        <v>5.8</v>
      </c>
      <c r="F3079" t="s">
        <v>11</v>
      </c>
      <c r="G3079">
        <v>0.2</v>
      </c>
      <c r="H3079" t="s">
        <v>36</v>
      </c>
      <c r="I3079">
        <v>100</v>
      </c>
      <c r="K3079">
        <f t="shared" si="288"/>
        <v>88</v>
      </c>
      <c r="L3079" t="str">
        <f t="shared" si="289"/>
        <v>TC-88</v>
      </c>
      <c r="M3079">
        <f t="shared" si="290"/>
        <v>5.8</v>
      </c>
      <c r="N3079">
        <f t="shared" si="291"/>
        <v>0.11950813457930091</v>
      </c>
      <c r="O3079" t="str">
        <f t="shared" si="292"/>
        <v>TC-885.8</v>
      </c>
      <c r="P3079" t="str">
        <f t="shared" si="293"/>
        <v/>
      </c>
    </row>
    <row r="3080" spans="1:16" x14ac:dyDescent="0.25">
      <c r="A3080">
        <v>43</v>
      </c>
      <c r="B3080">
        <v>46</v>
      </c>
      <c r="C3080" t="s">
        <v>879</v>
      </c>
      <c r="D3080">
        <v>0</v>
      </c>
      <c r="E3080">
        <v>12.8</v>
      </c>
      <c r="F3080" t="s">
        <v>11</v>
      </c>
      <c r="G3080">
        <v>0.9</v>
      </c>
      <c r="H3080" t="s">
        <v>36</v>
      </c>
      <c r="I3080">
        <v>100</v>
      </c>
      <c r="K3080">
        <f t="shared" si="288"/>
        <v>89</v>
      </c>
      <c r="L3080" t="str">
        <f t="shared" si="289"/>
        <v>TC-89</v>
      </c>
      <c r="M3080">
        <f t="shared" si="290"/>
        <v>12.8</v>
      </c>
      <c r="N3080">
        <f t="shared" si="291"/>
        <v>5.415212348124572E-2</v>
      </c>
      <c r="O3080" t="str">
        <f t="shared" si="292"/>
        <v>TC-8912.8</v>
      </c>
      <c r="P3080" t="str">
        <f t="shared" si="293"/>
        <v/>
      </c>
    </row>
    <row r="3081" spans="1:16" x14ac:dyDescent="0.25">
      <c r="A3081">
        <v>43</v>
      </c>
      <c r="B3081">
        <v>46</v>
      </c>
      <c r="C3081" t="s">
        <v>879</v>
      </c>
      <c r="D3081">
        <v>6.2600000000000003E-2</v>
      </c>
      <c r="E3081">
        <v>12.9</v>
      </c>
      <c r="F3081" t="s">
        <v>11</v>
      </c>
      <c r="G3081">
        <v>0.8</v>
      </c>
      <c r="H3081" t="s">
        <v>36</v>
      </c>
      <c r="I3081">
        <v>100</v>
      </c>
      <c r="K3081">
        <f t="shared" si="288"/>
        <v>89</v>
      </c>
      <c r="L3081" t="str">
        <f t="shared" si="289"/>
        <v>TC-89</v>
      </c>
      <c r="M3081">
        <f t="shared" si="290"/>
        <v>12.9</v>
      </c>
      <c r="N3081">
        <f t="shared" si="291"/>
        <v>5.3732339578290329E-2</v>
      </c>
      <c r="O3081" t="str">
        <f t="shared" si="292"/>
        <v>TC-8912.9</v>
      </c>
      <c r="P3081" t="str">
        <f t="shared" si="293"/>
        <v/>
      </c>
    </row>
    <row r="3082" spans="1:16" x14ac:dyDescent="0.25">
      <c r="A3082">
        <v>43</v>
      </c>
      <c r="B3082">
        <v>47</v>
      </c>
      <c r="C3082" t="s">
        <v>873</v>
      </c>
      <c r="D3082">
        <v>0</v>
      </c>
      <c r="E3082">
        <v>49.2</v>
      </c>
      <c r="F3082" t="s">
        <v>11</v>
      </c>
      <c r="G3082">
        <v>0.4</v>
      </c>
      <c r="H3082" t="s">
        <v>36</v>
      </c>
      <c r="I3082">
        <v>100</v>
      </c>
      <c r="K3082">
        <f t="shared" si="288"/>
        <v>90</v>
      </c>
      <c r="L3082" t="str">
        <f t="shared" si="289"/>
        <v>TC-90</v>
      </c>
      <c r="M3082">
        <f t="shared" si="290"/>
        <v>49.2</v>
      </c>
      <c r="N3082">
        <f t="shared" si="291"/>
        <v>1.4088357328454171E-2</v>
      </c>
      <c r="O3082" t="str">
        <f t="shared" si="292"/>
        <v>TC-9049.2</v>
      </c>
      <c r="P3082" t="str">
        <f t="shared" si="293"/>
        <v/>
      </c>
    </row>
    <row r="3083" spans="1:16" x14ac:dyDescent="0.25">
      <c r="A3083">
        <v>43</v>
      </c>
      <c r="B3083">
        <v>47</v>
      </c>
      <c r="C3083" t="s">
        <v>873</v>
      </c>
      <c r="D3083">
        <v>0.14410000000000001</v>
      </c>
      <c r="E3083">
        <v>8.6999999999999993</v>
      </c>
      <c r="F3083" t="s">
        <v>11</v>
      </c>
      <c r="G3083">
        <v>0.2</v>
      </c>
      <c r="H3083" t="s">
        <v>36</v>
      </c>
      <c r="I3083">
        <v>100</v>
      </c>
      <c r="K3083">
        <f t="shared" si="288"/>
        <v>90</v>
      </c>
      <c r="L3083" t="str">
        <f t="shared" si="289"/>
        <v>TC-90</v>
      </c>
      <c r="M3083">
        <f t="shared" si="290"/>
        <v>8.6999999999999993</v>
      </c>
      <c r="N3083">
        <f t="shared" si="291"/>
        <v>7.9672089719533948E-2</v>
      </c>
      <c r="O3083" t="str">
        <f t="shared" si="292"/>
        <v>TC-908.7</v>
      </c>
      <c r="P3083" t="str">
        <f t="shared" si="293"/>
        <v/>
      </c>
    </row>
    <row r="3084" spans="1:16" x14ac:dyDescent="0.25">
      <c r="A3084">
        <v>43</v>
      </c>
      <c r="B3084">
        <v>48</v>
      </c>
      <c r="C3084" t="s">
        <v>874</v>
      </c>
      <c r="D3084">
        <v>0</v>
      </c>
      <c r="E3084">
        <v>3.14</v>
      </c>
      <c r="F3084" t="s">
        <v>43</v>
      </c>
      <c r="G3084">
        <v>0.02</v>
      </c>
      <c r="H3084" t="s">
        <v>36</v>
      </c>
      <c r="I3084">
        <v>100</v>
      </c>
      <c r="K3084">
        <f t="shared" si="288"/>
        <v>91</v>
      </c>
      <c r="L3084" t="str">
        <f t="shared" si="289"/>
        <v>TC-91</v>
      </c>
      <c r="M3084">
        <f t="shared" si="290"/>
        <v>188.4</v>
      </c>
      <c r="N3084">
        <f t="shared" si="291"/>
        <v>3.6791251622077773E-3</v>
      </c>
      <c r="O3084" t="str">
        <f t="shared" si="292"/>
        <v>TC-91188.4</v>
      </c>
      <c r="P3084" t="str">
        <f t="shared" si="293"/>
        <v/>
      </c>
    </row>
    <row r="3085" spans="1:16" x14ac:dyDescent="0.25">
      <c r="A3085">
        <v>43</v>
      </c>
      <c r="B3085">
        <v>48</v>
      </c>
      <c r="C3085" t="s">
        <v>874</v>
      </c>
      <c r="D3085">
        <v>0.13930000000000001</v>
      </c>
      <c r="E3085">
        <v>3.3</v>
      </c>
      <c r="F3085" t="s">
        <v>43</v>
      </c>
      <c r="G3085">
        <v>0.1</v>
      </c>
      <c r="H3085" t="s">
        <v>36</v>
      </c>
      <c r="I3085">
        <v>100</v>
      </c>
      <c r="K3085">
        <f t="shared" si="288"/>
        <v>91</v>
      </c>
      <c r="L3085" t="str">
        <f t="shared" si="289"/>
        <v>TC-91</v>
      </c>
      <c r="M3085">
        <f t="shared" si="290"/>
        <v>198</v>
      </c>
      <c r="N3085">
        <f t="shared" si="291"/>
        <v>3.5007433361613398E-3</v>
      </c>
      <c r="O3085" t="str">
        <f t="shared" si="292"/>
        <v>TC-91198</v>
      </c>
      <c r="P3085" t="str">
        <f t="shared" si="293"/>
        <v/>
      </c>
    </row>
    <row r="3086" spans="1:16" x14ac:dyDescent="0.25">
      <c r="A3086">
        <v>43</v>
      </c>
      <c r="B3086">
        <v>49</v>
      </c>
      <c r="C3086" t="s">
        <v>875</v>
      </c>
      <c r="D3086">
        <v>0</v>
      </c>
      <c r="E3086">
        <v>4.2300000000000004</v>
      </c>
      <c r="F3086" t="s">
        <v>43</v>
      </c>
      <c r="G3086">
        <v>0.15</v>
      </c>
      <c r="H3086" t="s">
        <v>36</v>
      </c>
      <c r="I3086">
        <v>100</v>
      </c>
      <c r="K3086">
        <f t="shared" si="288"/>
        <v>92</v>
      </c>
      <c r="L3086" t="str">
        <f t="shared" si="289"/>
        <v>TC-92</v>
      </c>
      <c r="M3086">
        <f t="shared" si="290"/>
        <v>253.8</v>
      </c>
      <c r="N3086">
        <f t="shared" si="291"/>
        <v>2.7310763615443073E-3</v>
      </c>
      <c r="O3086" t="str">
        <f t="shared" si="292"/>
        <v>TC-92253.8</v>
      </c>
      <c r="P3086" t="str">
        <f t="shared" si="293"/>
        <v/>
      </c>
    </row>
    <row r="3087" spans="1:16" x14ac:dyDescent="0.25">
      <c r="A3087">
        <v>43</v>
      </c>
      <c r="B3087">
        <v>50</v>
      </c>
      <c r="C3087" t="s">
        <v>869</v>
      </c>
      <c r="D3087">
        <v>0</v>
      </c>
      <c r="E3087">
        <v>2.78</v>
      </c>
      <c r="F3087" t="s">
        <v>109</v>
      </c>
      <c r="G3087">
        <v>0.05</v>
      </c>
      <c r="H3087" t="s">
        <v>36</v>
      </c>
      <c r="I3087">
        <v>100</v>
      </c>
      <c r="K3087">
        <f t="shared" si="288"/>
        <v>93</v>
      </c>
      <c r="L3087" t="str">
        <f t="shared" si="289"/>
        <v>TC-93</v>
      </c>
      <c r="M3087">
        <f t="shared" si="290"/>
        <v>10008</v>
      </c>
      <c r="N3087">
        <f t="shared" si="291"/>
        <v>6.9259310607508527E-5</v>
      </c>
      <c r="O3087" t="str">
        <f t="shared" si="292"/>
        <v>TC-9310008</v>
      </c>
      <c r="P3087" t="str">
        <f t="shared" si="293"/>
        <v/>
      </c>
    </row>
    <row r="3088" spans="1:16" x14ac:dyDescent="0.25">
      <c r="A3088">
        <v>43</v>
      </c>
      <c r="B3088">
        <v>50</v>
      </c>
      <c r="C3088" t="s">
        <v>869</v>
      </c>
      <c r="D3088">
        <v>0.39183999999999902</v>
      </c>
      <c r="E3088">
        <v>43.4</v>
      </c>
      <c r="F3088" t="s">
        <v>43</v>
      </c>
      <c r="G3088">
        <v>0.6</v>
      </c>
      <c r="H3088" t="s">
        <v>77</v>
      </c>
      <c r="I3088">
        <v>77.400000000000006</v>
      </c>
      <c r="J3088">
        <v>0.6</v>
      </c>
      <c r="K3088">
        <f t="shared" si="288"/>
        <v>93</v>
      </c>
      <c r="L3088" t="str">
        <f t="shared" si="289"/>
        <v>TC-93M</v>
      </c>
      <c r="M3088">
        <f t="shared" si="290"/>
        <v>2604</v>
      </c>
      <c r="N3088">
        <f t="shared" si="291"/>
        <v>2.6618555321042446E-4</v>
      </c>
      <c r="O3088" t="str">
        <f t="shared" si="292"/>
        <v>TC-93M2604</v>
      </c>
      <c r="P3088" t="str">
        <f t="shared" si="293"/>
        <v/>
      </c>
    </row>
    <row r="3089" spans="1:16" x14ac:dyDescent="0.25">
      <c r="A3089">
        <v>43</v>
      </c>
      <c r="B3089">
        <v>51</v>
      </c>
      <c r="C3089" t="s">
        <v>870</v>
      </c>
      <c r="D3089">
        <v>0</v>
      </c>
      <c r="E3089">
        <v>293</v>
      </c>
      <c r="F3089" t="s">
        <v>43</v>
      </c>
      <c r="G3089">
        <v>1</v>
      </c>
      <c r="H3089" t="s">
        <v>36</v>
      </c>
      <c r="I3089">
        <v>100</v>
      </c>
      <c r="K3089">
        <f t="shared" si="288"/>
        <v>94</v>
      </c>
      <c r="L3089" t="str">
        <f t="shared" si="289"/>
        <v>TC-94</v>
      </c>
      <c r="M3089">
        <f t="shared" si="290"/>
        <v>17580</v>
      </c>
      <c r="N3089">
        <f t="shared" si="291"/>
        <v>3.9428167267346149E-5</v>
      </c>
      <c r="O3089" t="str">
        <f t="shared" si="292"/>
        <v>TC-9417580</v>
      </c>
      <c r="P3089" t="str">
        <f t="shared" si="293"/>
        <v/>
      </c>
    </row>
    <row r="3090" spans="1:16" x14ac:dyDescent="0.25">
      <c r="A3090">
        <v>43</v>
      </c>
      <c r="B3090">
        <v>51</v>
      </c>
      <c r="C3090" t="s">
        <v>870</v>
      </c>
      <c r="D3090">
        <v>7.5999999999999998E-2</v>
      </c>
      <c r="E3090">
        <v>51</v>
      </c>
      <c r="F3090" t="s">
        <v>43</v>
      </c>
      <c r="G3090">
        <v>0.7</v>
      </c>
      <c r="H3090" t="s">
        <v>77</v>
      </c>
      <c r="I3090">
        <v>0.18</v>
      </c>
      <c r="K3090">
        <f t="shared" si="288"/>
        <v>94</v>
      </c>
      <c r="L3090" t="str">
        <f t="shared" si="289"/>
        <v>TC-94M</v>
      </c>
      <c r="M3090">
        <f t="shared" si="290"/>
        <v>3060</v>
      </c>
      <c r="N3090">
        <f t="shared" si="291"/>
        <v>2.2651868645749847E-4</v>
      </c>
      <c r="O3090" t="str">
        <f t="shared" si="292"/>
        <v>TC-94M3060</v>
      </c>
      <c r="P3090" t="str">
        <f t="shared" si="293"/>
        <v/>
      </c>
    </row>
    <row r="3091" spans="1:16" x14ac:dyDescent="0.25">
      <c r="A3091">
        <v>43</v>
      </c>
      <c r="B3091">
        <v>52</v>
      </c>
      <c r="C3091" t="s">
        <v>871</v>
      </c>
      <c r="D3091">
        <v>0</v>
      </c>
      <c r="E3091">
        <v>19.257999999999999</v>
      </c>
      <c r="F3091" t="s">
        <v>109</v>
      </c>
      <c r="G3091">
        <v>2.5999999999999999E-2</v>
      </c>
      <c r="H3091" t="s">
        <v>36</v>
      </c>
      <c r="I3091">
        <v>100</v>
      </c>
      <c r="K3091">
        <f t="shared" si="288"/>
        <v>95</v>
      </c>
      <c r="L3091" t="str">
        <f t="shared" si="289"/>
        <v>TC-95</v>
      </c>
      <c r="M3091">
        <f t="shared" si="290"/>
        <v>69328.800000000003</v>
      </c>
      <c r="N3091">
        <f t="shared" si="291"/>
        <v>9.9979688175757441E-6</v>
      </c>
      <c r="O3091" t="str">
        <f t="shared" si="292"/>
        <v>TC-9569328.8</v>
      </c>
      <c r="P3091" t="str">
        <f t="shared" si="293"/>
        <v/>
      </c>
    </row>
    <row r="3092" spans="1:16" x14ac:dyDescent="0.25">
      <c r="A3092">
        <v>43</v>
      </c>
      <c r="B3092">
        <v>52</v>
      </c>
      <c r="C3092" t="s">
        <v>871</v>
      </c>
      <c r="D3092">
        <v>3.891E-2</v>
      </c>
      <c r="E3092">
        <v>61.94</v>
      </c>
      <c r="F3092" t="s">
        <v>25</v>
      </c>
      <c r="G3092">
        <v>7.0000000000000007E-2</v>
      </c>
      <c r="H3092" t="s">
        <v>77</v>
      </c>
      <c r="I3092">
        <v>3.88</v>
      </c>
      <c r="J3092">
        <v>0.32</v>
      </c>
      <c r="K3092">
        <f t="shared" si="288"/>
        <v>95</v>
      </c>
      <c r="L3092" t="str">
        <f t="shared" si="289"/>
        <v>TC-95M</v>
      </c>
      <c r="M3092">
        <f t="shared" si="290"/>
        <v>5351616</v>
      </c>
      <c r="N3092">
        <f t="shared" si="291"/>
        <v>1.2952109803093968E-7</v>
      </c>
      <c r="O3092" t="str">
        <f t="shared" si="292"/>
        <v>TC-95M5351616</v>
      </c>
      <c r="P3092" t="str">
        <f t="shared" si="293"/>
        <v/>
      </c>
    </row>
    <row r="3093" spans="1:16" x14ac:dyDescent="0.25">
      <c r="A3093">
        <v>43</v>
      </c>
      <c r="B3093">
        <v>53</v>
      </c>
      <c r="C3093" t="s">
        <v>872</v>
      </c>
      <c r="D3093">
        <v>0</v>
      </c>
      <c r="E3093">
        <v>4.2699999999999996</v>
      </c>
      <c r="F3093" t="s">
        <v>25</v>
      </c>
      <c r="G3093">
        <v>0.05</v>
      </c>
      <c r="H3093" t="s">
        <v>36</v>
      </c>
      <c r="I3093">
        <v>100</v>
      </c>
      <c r="K3093">
        <f t="shared" si="288"/>
        <v>96</v>
      </c>
      <c r="L3093" t="str">
        <f t="shared" si="289"/>
        <v>TC-96</v>
      </c>
      <c r="M3093">
        <f t="shared" si="290"/>
        <v>368927.99999999994</v>
      </c>
      <c r="N3093">
        <f t="shared" si="291"/>
        <v>1.8788142416947085E-6</v>
      </c>
      <c r="O3093" t="str">
        <f t="shared" si="292"/>
        <v>TC-96368928</v>
      </c>
      <c r="P3093" t="str">
        <f t="shared" si="293"/>
        <v/>
      </c>
    </row>
    <row r="3094" spans="1:16" x14ac:dyDescent="0.25">
      <c r="A3094">
        <v>43</v>
      </c>
      <c r="B3094">
        <v>53</v>
      </c>
      <c r="C3094" t="s">
        <v>872</v>
      </c>
      <c r="D3094">
        <v>3.4229999999999997E-2</v>
      </c>
      <c r="E3094">
        <v>51.6</v>
      </c>
      <c r="F3094" t="s">
        <v>43</v>
      </c>
      <c r="G3094">
        <v>0.9</v>
      </c>
      <c r="H3094" t="s">
        <v>77</v>
      </c>
      <c r="I3094">
        <v>95.9</v>
      </c>
      <c r="K3094">
        <f t="shared" si="288"/>
        <v>96</v>
      </c>
      <c r="L3094" t="str">
        <f t="shared" si="289"/>
        <v>TC-96M</v>
      </c>
      <c r="M3094">
        <f t="shared" si="290"/>
        <v>3096</v>
      </c>
      <c r="N3094">
        <f t="shared" si="291"/>
        <v>2.2388474824287639E-4</v>
      </c>
      <c r="O3094" t="str">
        <f t="shared" si="292"/>
        <v>TC-96M3096</v>
      </c>
      <c r="P3094" t="str">
        <f t="shared" si="293"/>
        <v/>
      </c>
    </row>
    <row r="3095" spans="1:16" x14ac:dyDescent="0.25">
      <c r="A3095">
        <v>43</v>
      </c>
      <c r="B3095">
        <v>54</v>
      </c>
      <c r="C3095" t="s">
        <v>865</v>
      </c>
      <c r="D3095">
        <v>0</v>
      </c>
      <c r="E3095" s="1">
        <v>4210000</v>
      </c>
      <c r="F3095" t="s">
        <v>14</v>
      </c>
      <c r="G3095" s="1">
        <v>160000</v>
      </c>
      <c r="H3095" t="s">
        <v>26</v>
      </c>
      <c r="I3095">
        <v>100</v>
      </c>
      <c r="K3095">
        <f t="shared" si="288"/>
        <v>97</v>
      </c>
      <c r="L3095" t="str">
        <f t="shared" si="289"/>
        <v>TC-97</v>
      </c>
      <c r="M3095">
        <f t="shared" si="290"/>
        <v>132857496000000</v>
      </c>
      <c r="N3095">
        <f t="shared" si="291"/>
        <v>5.2172229752090563E-15</v>
      </c>
      <c r="O3095" t="str">
        <f t="shared" si="292"/>
        <v>TC-97132857496000000</v>
      </c>
      <c r="P3095" t="str">
        <f t="shared" si="293"/>
        <v/>
      </c>
    </row>
    <row r="3096" spans="1:16" x14ac:dyDescent="0.25">
      <c r="A3096">
        <v>43</v>
      </c>
      <c r="B3096">
        <v>54</v>
      </c>
      <c r="C3096" t="s">
        <v>865</v>
      </c>
      <c r="D3096">
        <v>9.6569999999999906E-2</v>
      </c>
      <c r="E3096">
        <v>91</v>
      </c>
      <c r="F3096" t="s">
        <v>25</v>
      </c>
      <c r="G3096">
        <v>0.6</v>
      </c>
      <c r="H3096" t="s">
        <v>77</v>
      </c>
      <c r="I3096">
        <v>96.06</v>
      </c>
      <c r="J3096">
        <v>0.18</v>
      </c>
      <c r="K3096">
        <f t="shared" si="288"/>
        <v>97</v>
      </c>
      <c r="L3096" t="str">
        <f t="shared" si="289"/>
        <v>TC-97M</v>
      </c>
      <c r="M3096">
        <f t="shared" si="290"/>
        <v>7862400</v>
      </c>
      <c r="N3096">
        <f t="shared" si="291"/>
        <v>8.8159745187213225E-8</v>
      </c>
      <c r="O3096" t="str">
        <f t="shared" si="292"/>
        <v>TC-97M7862400</v>
      </c>
      <c r="P3096" t="str">
        <f t="shared" si="293"/>
        <v/>
      </c>
    </row>
    <row r="3097" spans="1:16" x14ac:dyDescent="0.25">
      <c r="A3097">
        <v>43</v>
      </c>
      <c r="B3097">
        <v>55</v>
      </c>
      <c r="C3097" t="s">
        <v>866</v>
      </c>
      <c r="D3097">
        <v>0</v>
      </c>
      <c r="E3097" s="1">
        <v>4200000</v>
      </c>
      <c r="F3097" t="s">
        <v>14</v>
      </c>
      <c r="G3097" s="1">
        <v>300000</v>
      </c>
      <c r="H3097" t="s">
        <v>12</v>
      </c>
      <c r="I3097">
        <v>100</v>
      </c>
      <c r="K3097">
        <f t="shared" si="288"/>
        <v>98</v>
      </c>
      <c r="L3097" t="str">
        <f t="shared" si="289"/>
        <v>TC-98</v>
      </c>
      <c r="M3097">
        <f t="shared" si="290"/>
        <v>132541920000000</v>
      </c>
      <c r="N3097">
        <f t="shared" si="291"/>
        <v>5.2296449346738394E-15</v>
      </c>
      <c r="O3097" t="str">
        <f t="shared" si="292"/>
        <v>TC-98132541920000000</v>
      </c>
      <c r="P3097" t="str">
        <f t="shared" si="293"/>
        <v/>
      </c>
    </row>
    <row r="3098" spans="1:16" x14ac:dyDescent="0.25">
      <c r="A3098">
        <v>43</v>
      </c>
      <c r="B3098">
        <v>56</v>
      </c>
      <c r="C3098" t="s">
        <v>867</v>
      </c>
      <c r="D3098">
        <v>0</v>
      </c>
      <c r="E3098" s="1">
        <v>211000</v>
      </c>
      <c r="F3098" t="s">
        <v>14</v>
      </c>
      <c r="G3098" s="1">
        <v>1200</v>
      </c>
      <c r="H3098" t="s">
        <v>12</v>
      </c>
      <c r="I3098">
        <v>100</v>
      </c>
      <c r="K3098">
        <f t="shared" si="288"/>
        <v>99</v>
      </c>
      <c r="L3098" t="str">
        <f t="shared" si="289"/>
        <v>TC-99</v>
      </c>
      <c r="M3098">
        <f t="shared" si="290"/>
        <v>6658653600000</v>
      </c>
      <c r="N3098">
        <f t="shared" si="291"/>
        <v>1.0409719775180154E-13</v>
      </c>
      <c r="O3098" t="str">
        <f t="shared" si="292"/>
        <v>TC-996658653600000</v>
      </c>
      <c r="P3098" t="str">
        <f t="shared" si="293"/>
        <v/>
      </c>
    </row>
    <row r="3099" spans="1:16" x14ac:dyDescent="0.25">
      <c r="A3099">
        <v>43</v>
      </c>
      <c r="B3099">
        <v>56</v>
      </c>
      <c r="C3099" t="s">
        <v>867</v>
      </c>
      <c r="D3099">
        <v>0.14268359999999999</v>
      </c>
      <c r="E3099">
        <v>6.0072999999999999</v>
      </c>
      <c r="F3099" t="s">
        <v>109</v>
      </c>
      <c r="G3099">
        <v>6.9999999999999999E-4</v>
      </c>
      <c r="H3099" t="s">
        <v>77</v>
      </c>
      <c r="I3099">
        <v>99.996300000000005</v>
      </c>
      <c r="J3099">
        <v>5.9999999999999995E-4</v>
      </c>
      <c r="K3099">
        <f t="shared" si="288"/>
        <v>99</v>
      </c>
      <c r="L3099" t="str">
        <f t="shared" si="289"/>
        <v>TC-99M</v>
      </c>
      <c r="M3099">
        <f t="shared" si="290"/>
        <v>21626.28</v>
      </c>
      <c r="N3099">
        <f t="shared" si="291"/>
        <v>3.2051151680267957E-5</v>
      </c>
      <c r="O3099" t="str">
        <f t="shared" si="292"/>
        <v>TC-99M21626.28</v>
      </c>
      <c r="P3099" t="str">
        <f t="shared" si="293"/>
        <v/>
      </c>
    </row>
    <row r="3100" spans="1:16" x14ac:dyDescent="0.25">
      <c r="A3100">
        <v>52</v>
      </c>
      <c r="B3100">
        <v>53</v>
      </c>
      <c r="C3100" t="s">
        <v>1190</v>
      </c>
      <c r="D3100">
        <v>0</v>
      </c>
      <c r="E3100">
        <v>0.63</v>
      </c>
      <c r="F3100" t="s">
        <v>1188</v>
      </c>
      <c r="G3100">
        <v>0.06</v>
      </c>
      <c r="H3100" t="s">
        <v>27</v>
      </c>
      <c r="I3100">
        <v>100</v>
      </c>
      <c r="K3100">
        <f t="shared" si="288"/>
        <v>105</v>
      </c>
      <c r="L3100" t="str">
        <f t="shared" si="289"/>
        <v>TE-105</v>
      </c>
      <c r="M3100">
        <f t="shared" si="290"/>
        <v>6.3E-7</v>
      </c>
      <c r="N3100">
        <f t="shared" si="291"/>
        <v>1100233.619936421</v>
      </c>
      <c r="O3100" t="str">
        <f t="shared" si="292"/>
        <v>TE-1050.00000063</v>
      </c>
      <c r="P3100" t="str">
        <f t="shared" si="293"/>
        <v/>
      </c>
    </row>
    <row r="3101" spans="1:16" x14ac:dyDescent="0.25">
      <c r="A3101">
        <v>52</v>
      </c>
      <c r="B3101">
        <v>54</v>
      </c>
      <c r="C3101" t="s">
        <v>1187</v>
      </c>
      <c r="D3101">
        <v>0</v>
      </c>
      <c r="E3101">
        <v>69</v>
      </c>
      <c r="F3101" t="s">
        <v>1188</v>
      </c>
      <c r="G3101">
        <f>11-8</f>
        <v>3</v>
      </c>
      <c r="H3101" t="s">
        <v>27</v>
      </c>
      <c r="I3101">
        <v>100</v>
      </c>
      <c r="K3101">
        <f t="shared" si="288"/>
        <v>106</v>
      </c>
      <c r="L3101" t="str">
        <f t="shared" si="289"/>
        <v>TE-106</v>
      </c>
      <c r="M3101">
        <f t="shared" si="290"/>
        <v>6.8999999999999997E-5</v>
      </c>
      <c r="N3101">
        <f t="shared" si="291"/>
        <v>10045.611312462976</v>
      </c>
      <c r="O3101" t="str">
        <f t="shared" si="292"/>
        <v>TE-1060.000069</v>
      </c>
      <c r="P3101" t="str">
        <f t="shared" si="293"/>
        <v/>
      </c>
    </row>
    <row r="3102" spans="1:16" x14ac:dyDescent="0.25">
      <c r="A3102">
        <v>52</v>
      </c>
      <c r="B3102">
        <v>55</v>
      </c>
      <c r="C3102" t="s">
        <v>1189</v>
      </c>
      <c r="D3102">
        <v>0</v>
      </c>
      <c r="E3102">
        <v>3.6</v>
      </c>
      <c r="F3102" t="s">
        <v>17</v>
      </c>
      <c r="G3102">
        <v>0.2</v>
      </c>
      <c r="H3102" t="s">
        <v>27</v>
      </c>
      <c r="I3102">
        <v>70</v>
      </c>
      <c r="J3102">
        <v>30</v>
      </c>
      <c r="K3102">
        <f t="shared" si="288"/>
        <v>107</v>
      </c>
      <c r="L3102" t="str">
        <f t="shared" si="289"/>
        <v>TE-107</v>
      </c>
      <c r="M3102">
        <f t="shared" si="290"/>
        <v>3.6000000000000003E-3</v>
      </c>
      <c r="N3102">
        <f t="shared" si="291"/>
        <v>192.54088348887367</v>
      </c>
      <c r="O3102" t="str">
        <f t="shared" si="292"/>
        <v>TE-1070.0036</v>
      </c>
      <c r="P3102" t="str">
        <f t="shared" si="293"/>
        <v/>
      </c>
    </row>
    <row r="3103" spans="1:16" x14ac:dyDescent="0.25">
      <c r="A3103">
        <v>52</v>
      </c>
      <c r="B3103">
        <v>56</v>
      </c>
      <c r="C3103" t="s">
        <v>1193</v>
      </c>
      <c r="D3103">
        <v>0</v>
      </c>
      <c r="E3103">
        <v>2.1</v>
      </c>
      <c r="F3103" t="s">
        <v>11</v>
      </c>
      <c r="G3103">
        <v>0.1</v>
      </c>
      <c r="H3103" t="s">
        <v>27</v>
      </c>
      <c r="I3103">
        <v>49</v>
      </c>
      <c r="J3103">
        <v>4</v>
      </c>
      <c r="K3103">
        <f t="shared" si="288"/>
        <v>108</v>
      </c>
      <c r="L3103" t="str">
        <f t="shared" si="289"/>
        <v>TE-108</v>
      </c>
      <c r="M3103">
        <f t="shared" si="290"/>
        <v>2.1</v>
      </c>
      <c r="N3103">
        <f t="shared" si="291"/>
        <v>0.3300700859809263</v>
      </c>
      <c r="O3103" t="str">
        <f t="shared" si="292"/>
        <v>TE-1082.1</v>
      </c>
      <c r="P3103" t="str">
        <f t="shared" si="293"/>
        <v/>
      </c>
    </row>
    <row r="3104" spans="1:16" x14ac:dyDescent="0.25">
      <c r="A3104">
        <v>52</v>
      </c>
      <c r="B3104">
        <v>57</v>
      </c>
      <c r="C3104" t="s">
        <v>1194</v>
      </c>
      <c r="D3104">
        <v>0</v>
      </c>
      <c r="E3104">
        <v>4.4000000000000004</v>
      </c>
      <c r="F3104" t="s">
        <v>11</v>
      </c>
      <c r="G3104">
        <v>0.2</v>
      </c>
      <c r="H3104" t="s">
        <v>36</v>
      </c>
      <c r="I3104">
        <v>96.1</v>
      </c>
      <c r="J3104">
        <v>1.3</v>
      </c>
      <c r="K3104">
        <f t="shared" si="288"/>
        <v>109</v>
      </c>
      <c r="L3104" t="str">
        <f t="shared" si="289"/>
        <v>TE-109</v>
      </c>
      <c r="M3104">
        <f t="shared" si="290"/>
        <v>4.4000000000000004</v>
      </c>
      <c r="N3104">
        <f t="shared" si="291"/>
        <v>0.15753345012726028</v>
      </c>
      <c r="O3104" t="str">
        <f t="shared" si="292"/>
        <v>TE-1094.4</v>
      </c>
      <c r="P3104" t="str">
        <f t="shared" si="293"/>
        <v/>
      </c>
    </row>
    <row r="3105" spans="1:16" x14ac:dyDescent="0.25">
      <c r="A3105">
        <v>52</v>
      </c>
      <c r="B3105">
        <v>58</v>
      </c>
      <c r="C3105" t="s">
        <v>1191</v>
      </c>
      <c r="D3105">
        <v>0</v>
      </c>
      <c r="E3105">
        <v>18.600000000000001</v>
      </c>
      <c r="F3105" t="s">
        <v>11</v>
      </c>
      <c r="G3105">
        <v>0.8</v>
      </c>
      <c r="H3105" t="s">
        <v>36</v>
      </c>
      <c r="I3105">
        <v>100</v>
      </c>
      <c r="K3105">
        <f t="shared" si="288"/>
        <v>110</v>
      </c>
      <c r="L3105" t="str">
        <f t="shared" si="289"/>
        <v>TE-110</v>
      </c>
      <c r="M3105">
        <f t="shared" si="290"/>
        <v>18.600000000000001</v>
      </c>
      <c r="N3105">
        <f t="shared" si="291"/>
        <v>3.726597744945942E-2</v>
      </c>
      <c r="O3105" t="str">
        <f t="shared" si="292"/>
        <v>TE-11018.6</v>
      </c>
      <c r="P3105" t="str">
        <f t="shared" si="293"/>
        <v/>
      </c>
    </row>
    <row r="3106" spans="1:16" x14ac:dyDescent="0.25">
      <c r="A3106">
        <v>52</v>
      </c>
      <c r="B3106">
        <v>59</v>
      </c>
      <c r="C3106" t="s">
        <v>1192</v>
      </c>
      <c r="D3106">
        <v>0</v>
      </c>
      <c r="E3106">
        <v>26.2</v>
      </c>
      <c r="F3106" t="s">
        <v>11</v>
      </c>
      <c r="G3106">
        <v>0.6</v>
      </c>
      <c r="H3106" t="s">
        <v>36</v>
      </c>
      <c r="I3106">
        <v>100</v>
      </c>
      <c r="K3106">
        <f t="shared" si="288"/>
        <v>111</v>
      </c>
      <c r="L3106" t="str">
        <f t="shared" si="289"/>
        <v>TE-111</v>
      </c>
      <c r="M3106">
        <f t="shared" si="290"/>
        <v>26.2</v>
      </c>
      <c r="N3106">
        <f t="shared" si="291"/>
        <v>2.6455999258013181E-2</v>
      </c>
      <c r="O3106" t="str">
        <f t="shared" si="292"/>
        <v>TE-11126.2</v>
      </c>
      <c r="P3106" t="str">
        <f t="shared" si="293"/>
        <v/>
      </c>
    </row>
    <row r="3107" spans="1:16" x14ac:dyDescent="0.25">
      <c r="A3107">
        <v>52</v>
      </c>
      <c r="B3107">
        <v>60</v>
      </c>
      <c r="C3107" t="s">
        <v>1197</v>
      </c>
      <c r="D3107">
        <v>0</v>
      </c>
      <c r="E3107">
        <v>2</v>
      </c>
      <c r="F3107" t="s">
        <v>43</v>
      </c>
      <c r="G3107">
        <v>0.2</v>
      </c>
      <c r="H3107" t="s">
        <v>36</v>
      </c>
      <c r="I3107">
        <v>100</v>
      </c>
      <c r="K3107">
        <f t="shared" si="288"/>
        <v>112</v>
      </c>
      <c r="L3107" t="str">
        <f t="shared" si="289"/>
        <v>TE-112</v>
      </c>
      <c r="M3107">
        <f t="shared" si="290"/>
        <v>120</v>
      </c>
      <c r="N3107">
        <f t="shared" si="291"/>
        <v>5.7762265046662105E-3</v>
      </c>
      <c r="O3107" t="str">
        <f t="shared" si="292"/>
        <v>TE-112120</v>
      </c>
      <c r="P3107" t="str">
        <f t="shared" si="293"/>
        <v/>
      </c>
    </row>
    <row r="3108" spans="1:16" x14ac:dyDescent="0.25">
      <c r="A3108">
        <v>52</v>
      </c>
      <c r="B3108">
        <v>61</v>
      </c>
      <c r="C3108" t="s">
        <v>1195</v>
      </c>
      <c r="D3108">
        <v>0</v>
      </c>
      <c r="E3108">
        <v>1.8</v>
      </c>
      <c r="F3108" t="s">
        <v>43</v>
      </c>
      <c r="G3108">
        <v>0.2</v>
      </c>
      <c r="H3108" t="s">
        <v>36</v>
      </c>
      <c r="I3108">
        <v>100</v>
      </c>
      <c r="K3108">
        <f t="shared" si="288"/>
        <v>113</v>
      </c>
      <c r="L3108" t="str">
        <f t="shared" si="289"/>
        <v>TE-113</v>
      </c>
      <c r="M3108">
        <f t="shared" si="290"/>
        <v>108</v>
      </c>
      <c r="N3108">
        <f t="shared" si="291"/>
        <v>6.4180294496291234E-3</v>
      </c>
      <c r="O3108" t="str">
        <f t="shared" si="292"/>
        <v>TE-113108</v>
      </c>
      <c r="P3108" t="str">
        <f t="shared" si="293"/>
        <v/>
      </c>
    </row>
    <row r="3109" spans="1:16" x14ac:dyDescent="0.25">
      <c r="A3109">
        <v>52</v>
      </c>
      <c r="B3109">
        <v>62</v>
      </c>
      <c r="C3109" t="s">
        <v>1196</v>
      </c>
      <c r="D3109">
        <v>0</v>
      </c>
      <c r="E3109">
        <v>16.399999999999999</v>
      </c>
      <c r="F3109" t="s">
        <v>43</v>
      </c>
      <c r="G3109">
        <v>0.9</v>
      </c>
      <c r="H3109" t="s">
        <v>36</v>
      </c>
      <c r="I3109">
        <v>100</v>
      </c>
      <c r="K3109">
        <f t="shared" si="288"/>
        <v>114</v>
      </c>
      <c r="L3109" t="str">
        <f t="shared" si="289"/>
        <v>TE-114</v>
      </c>
      <c r="M3109">
        <f t="shared" si="290"/>
        <v>983.99999999999989</v>
      </c>
      <c r="N3109">
        <f t="shared" si="291"/>
        <v>7.0441786642270869E-4</v>
      </c>
      <c r="O3109" t="str">
        <f t="shared" si="292"/>
        <v>TE-114984</v>
      </c>
      <c r="P3109" t="str">
        <f t="shared" si="293"/>
        <v/>
      </c>
    </row>
    <row r="3110" spans="1:16" x14ac:dyDescent="0.25">
      <c r="A3110">
        <v>52</v>
      </c>
      <c r="B3110">
        <v>63</v>
      </c>
      <c r="C3110" t="s">
        <v>1200</v>
      </c>
      <c r="D3110">
        <v>0</v>
      </c>
      <c r="E3110">
        <v>5.9</v>
      </c>
      <c r="F3110" t="s">
        <v>43</v>
      </c>
      <c r="G3110">
        <v>0.1</v>
      </c>
      <c r="H3110" t="s">
        <v>36</v>
      </c>
      <c r="I3110">
        <v>100</v>
      </c>
      <c r="K3110">
        <f t="shared" si="288"/>
        <v>115</v>
      </c>
      <c r="L3110" t="str">
        <f t="shared" si="289"/>
        <v>TE-115</v>
      </c>
      <c r="M3110">
        <f t="shared" si="290"/>
        <v>354</v>
      </c>
      <c r="N3110">
        <f t="shared" si="291"/>
        <v>1.9580428829376988E-3</v>
      </c>
      <c r="O3110" t="str">
        <f t="shared" si="292"/>
        <v>TE-115354</v>
      </c>
      <c r="P3110" t="str">
        <f t="shared" si="293"/>
        <v/>
      </c>
    </row>
    <row r="3111" spans="1:16" x14ac:dyDescent="0.25">
      <c r="A3111">
        <v>52</v>
      </c>
      <c r="B3111">
        <v>63</v>
      </c>
      <c r="C3111" t="s">
        <v>1200</v>
      </c>
      <c r="D3111">
        <v>0.01</v>
      </c>
      <c r="E3111">
        <v>7.2</v>
      </c>
      <c r="F3111" t="s">
        <v>43</v>
      </c>
      <c r="G3111">
        <v>0.4</v>
      </c>
      <c r="H3111" t="s">
        <v>77</v>
      </c>
      <c r="K3111">
        <f t="shared" si="288"/>
        <v>115</v>
      </c>
      <c r="L3111" t="str">
        <f t="shared" si="289"/>
        <v>TE-115M</v>
      </c>
      <c r="M3111">
        <f t="shared" si="290"/>
        <v>432</v>
      </c>
      <c r="N3111">
        <f t="shared" si="291"/>
        <v>1.6045073624072809E-3</v>
      </c>
      <c r="O3111" t="str">
        <f t="shared" si="292"/>
        <v>TE-115M432</v>
      </c>
      <c r="P3111" t="str">
        <f t="shared" si="293"/>
        <v/>
      </c>
    </row>
    <row r="3112" spans="1:16" x14ac:dyDescent="0.25">
      <c r="A3112">
        <v>52</v>
      </c>
      <c r="B3112">
        <v>64</v>
      </c>
      <c r="C3112" t="s">
        <v>1201</v>
      </c>
      <c r="D3112">
        <v>0</v>
      </c>
      <c r="E3112">
        <v>2.4900000000000002</v>
      </c>
      <c r="F3112" t="s">
        <v>109</v>
      </c>
      <c r="G3112">
        <v>0.04</v>
      </c>
      <c r="H3112" t="s">
        <v>36</v>
      </c>
      <c r="I3112">
        <v>100</v>
      </c>
      <c r="K3112">
        <f t="shared" si="288"/>
        <v>116</v>
      </c>
      <c r="L3112" t="str">
        <f t="shared" si="289"/>
        <v>TE-116</v>
      </c>
      <c r="M3112">
        <f t="shared" si="290"/>
        <v>8964</v>
      </c>
      <c r="N3112">
        <f t="shared" si="291"/>
        <v>7.7325656019627993E-5</v>
      </c>
      <c r="O3112" t="str">
        <f t="shared" si="292"/>
        <v>TE-1168964</v>
      </c>
      <c r="P3112" t="str">
        <f t="shared" si="293"/>
        <v/>
      </c>
    </row>
    <row r="3113" spans="1:16" x14ac:dyDescent="0.25">
      <c r="A3113">
        <v>52</v>
      </c>
      <c r="B3113">
        <v>65</v>
      </c>
      <c r="C3113" t="s">
        <v>1198</v>
      </c>
      <c r="D3113">
        <v>0</v>
      </c>
      <c r="E3113">
        <v>62</v>
      </c>
      <c r="F3113" t="s">
        <v>43</v>
      </c>
      <c r="G3113">
        <v>1</v>
      </c>
      <c r="H3113" t="s">
        <v>36</v>
      </c>
      <c r="I3113">
        <v>100</v>
      </c>
      <c r="K3113">
        <f t="shared" si="288"/>
        <v>117</v>
      </c>
      <c r="L3113" t="str">
        <f t="shared" si="289"/>
        <v>TE-117</v>
      </c>
      <c r="M3113">
        <f t="shared" si="290"/>
        <v>3720</v>
      </c>
      <c r="N3113">
        <f t="shared" si="291"/>
        <v>1.8632988724729711E-4</v>
      </c>
      <c r="O3113" t="str">
        <f t="shared" si="292"/>
        <v>TE-1173720</v>
      </c>
      <c r="P3113" t="str">
        <f t="shared" si="293"/>
        <v/>
      </c>
    </row>
    <row r="3114" spans="1:16" x14ac:dyDescent="0.25">
      <c r="A3114">
        <v>52</v>
      </c>
      <c r="B3114">
        <v>65</v>
      </c>
      <c r="C3114" t="s">
        <v>1198</v>
      </c>
      <c r="D3114">
        <v>0.29609999999999997</v>
      </c>
      <c r="E3114">
        <v>103</v>
      </c>
      <c r="F3114" t="s">
        <v>17</v>
      </c>
      <c r="G3114">
        <v>3</v>
      </c>
      <c r="H3114" t="s">
        <v>77</v>
      </c>
      <c r="I3114">
        <v>100</v>
      </c>
      <c r="K3114">
        <f t="shared" si="288"/>
        <v>117</v>
      </c>
      <c r="L3114" t="str">
        <f t="shared" si="289"/>
        <v>TE-117M</v>
      </c>
      <c r="M3114">
        <f t="shared" si="290"/>
        <v>0.10300000000000001</v>
      </c>
      <c r="N3114">
        <f t="shared" si="291"/>
        <v>6.7295842772810213</v>
      </c>
      <c r="O3114" t="str">
        <f t="shared" si="292"/>
        <v>TE-117M0.103</v>
      </c>
      <c r="P3114" t="str">
        <f t="shared" si="293"/>
        <v/>
      </c>
    </row>
    <row r="3115" spans="1:16" x14ac:dyDescent="0.25">
      <c r="A3115">
        <v>52</v>
      </c>
      <c r="B3115">
        <v>66</v>
      </c>
      <c r="C3115" t="s">
        <v>1199</v>
      </c>
      <c r="D3115">
        <v>0</v>
      </c>
      <c r="E3115">
        <v>6</v>
      </c>
      <c r="F3115" t="s">
        <v>25</v>
      </c>
      <c r="G3115">
        <v>0.02</v>
      </c>
      <c r="H3115" t="s">
        <v>26</v>
      </c>
      <c r="I3115">
        <v>100</v>
      </c>
      <c r="K3115">
        <f t="shared" si="288"/>
        <v>118</v>
      </c>
      <c r="L3115" t="str">
        <f t="shared" si="289"/>
        <v>TE-118</v>
      </c>
      <c r="M3115">
        <f t="shared" si="290"/>
        <v>518400</v>
      </c>
      <c r="N3115">
        <f t="shared" si="291"/>
        <v>1.3370894686727339E-6</v>
      </c>
      <c r="O3115" t="str">
        <f t="shared" si="292"/>
        <v>TE-118518400</v>
      </c>
      <c r="P3115" t="str">
        <f t="shared" si="293"/>
        <v/>
      </c>
    </row>
    <row r="3116" spans="1:16" x14ac:dyDescent="0.25">
      <c r="A3116">
        <v>52</v>
      </c>
      <c r="B3116">
        <v>67</v>
      </c>
      <c r="C3116" t="s">
        <v>1203</v>
      </c>
      <c r="D3116">
        <v>0</v>
      </c>
      <c r="E3116">
        <v>16.05</v>
      </c>
      <c r="F3116" t="s">
        <v>109</v>
      </c>
      <c r="G3116">
        <v>0.05</v>
      </c>
      <c r="H3116" t="s">
        <v>36</v>
      </c>
      <c r="I3116">
        <v>100</v>
      </c>
      <c r="K3116">
        <f t="shared" si="288"/>
        <v>119</v>
      </c>
      <c r="L3116" t="str">
        <f t="shared" si="289"/>
        <v>TE-119</v>
      </c>
      <c r="M3116">
        <f t="shared" si="290"/>
        <v>57780</v>
      </c>
      <c r="N3116">
        <f t="shared" si="291"/>
        <v>1.1996316728278734E-5</v>
      </c>
      <c r="O3116" t="str">
        <f t="shared" si="292"/>
        <v>TE-11957780</v>
      </c>
      <c r="P3116" t="str">
        <f t="shared" si="293"/>
        <v/>
      </c>
    </row>
    <row r="3117" spans="1:16" x14ac:dyDescent="0.25">
      <c r="A3117">
        <v>52</v>
      </c>
      <c r="B3117">
        <v>67</v>
      </c>
      <c r="C3117" t="s">
        <v>1203</v>
      </c>
      <c r="D3117">
        <v>0.26095999999999903</v>
      </c>
      <c r="E3117">
        <v>4.6900000000000004</v>
      </c>
      <c r="F3117" t="s">
        <v>25</v>
      </c>
      <c r="G3117">
        <v>0.04</v>
      </c>
      <c r="H3117" t="s">
        <v>36</v>
      </c>
      <c r="I3117">
        <v>100</v>
      </c>
      <c r="K3117">
        <f t="shared" si="288"/>
        <v>119</v>
      </c>
      <c r="L3117" t="str">
        <f t="shared" si="289"/>
        <v>TE-119</v>
      </c>
      <c r="M3117">
        <f t="shared" si="290"/>
        <v>405216.00000000006</v>
      </c>
      <c r="N3117">
        <f t="shared" si="291"/>
        <v>1.7105622200504056E-6</v>
      </c>
      <c r="O3117" t="str">
        <f t="shared" si="292"/>
        <v>TE-119405216</v>
      </c>
      <c r="P3117" t="str">
        <f t="shared" si="293"/>
        <v/>
      </c>
    </row>
    <row r="3118" spans="1:16" x14ac:dyDescent="0.25">
      <c r="A3118">
        <v>52</v>
      </c>
      <c r="B3118">
        <v>69</v>
      </c>
      <c r="C3118" t="s">
        <v>1202</v>
      </c>
      <c r="D3118">
        <v>0</v>
      </c>
      <c r="E3118">
        <v>19.27</v>
      </c>
      <c r="F3118" t="s">
        <v>25</v>
      </c>
      <c r="G3118">
        <v>0.08</v>
      </c>
      <c r="H3118" t="s">
        <v>36</v>
      </c>
      <c r="I3118">
        <v>100</v>
      </c>
      <c r="K3118">
        <f t="shared" si="288"/>
        <v>121</v>
      </c>
      <c r="L3118" t="str">
        <f t="shared" si="289"/>
        <v>TE-121</v>
      </c>
      <c r="M3118">
        <f t="shared" si="290"/>
        <v>1664928</v>
      </c>
      <c r="N3118">
        <f t="shared" si="291"/>
        <v>4.1632261608907131E-7</v>
      </c>
      <c r="O3118" t="str">
        <f t="shared" si="292"/>
        <v>TE-1211664928</v>
      </c>
      <c r="P3118" t="str">
        <f t="shared" si="293"/>
        <v/>
      </c>
    </row>
    <row r="3119" spans="1:16" x14ac:dyDescent="0.25">
      <c r="A3119">
        <v>52</v>
      </c>
      <c r="B3119">
        <v>69</v>
      </c>
      <c r="C3119" t="s">
        <v>1202</v>
      </c>
      <c r="D3119">
        <v>0.29397400000000001</v>
      </c>
      <c r="E3119">
        <v>164.7</v>
      </c>
      <c r="F3119" t="s">
        <v>25</v>
      </c>
      <c r="G3119">
        <v>0.5</v>
      </c>
      <c r="H3119" t="s">
        <v>77</v>
      </c>
      <c r="I3119">
        <v>83.1</v>
      </c>
      <c r="J3119">
        <v>2.2999999999999998</v>
      </c>
      <c r="K3119">
        <f t="shared" si="288"/>
        <v>121</v>
      </c>
      <c r="L3119" t="str">
        <f t="shared" si="289"/>
        <v>TE-121M</v>
      </c>
      <c r="M3119">
        <f t="shared" si="290"/>
        <v>14230079.999999998</v>
      </c>
      <c r="N3119">
        <f t="shared" si="291"/>
        <v>4.8709998858751698E-8</v>
      </c>
      <c r="O3119" t="str">
        <f t="shared" si="292"/>
        <v>TE-121M14230080</v>
      </c>
      <c r="P3119" t="str">
        <f t="shared" si="293"/>
        <v/>
      </c>
    </row>
    <row r="3120" spans="1:16" x14ac:dyDescent="0.25">
      <c r="A3120">
        <v>52</v>
      </c>
      <c r="B3120">
        <v>71</v>
      </c>
      <c r="C3120" t="s">
        <v>1205</v>
      </c>
      <c r="D3120">
        <v>0.24745</v>
      </c>
      <c r="E3120">
        <v>119.3</v>
      </c>
      <c r="F3120" t="s">
        <v>25</v>
      </c>
      <c r="G3120">
        <v>0.1</v>
      </c>
      <c r="H3120" t="s">
        <v>77</v>
      </c>
      <c r="I3120">
        <v>100</v>
      </c>
      <c r="K3120">
        <f t="shared" si="288"/>
        <v>123</v>
      </c>
      <c r="L3120" t="str">
        <f t="shared" si="289"/>
        <v>TE-123M</v>
      </c>
      <c r="M3120">
        <f t="shared" si="290"/>
        <v>10307520</v>
      </c>
      <c r="N3120">
        <f t="shared" si="291"/>
        <v>6.7246746119332806E-8</v>
      </c>
      <c r="O3120" t="str">
        <f t="shared" si="292"/>
        <v>TE-123M10307520</v>
      </c>
      <c r="P3120" t="str">
        <f t="shared" si="293"/>
        <v/>
      </c>
    </row>
    <row r="3121" spans="1:16" x14ac:dyDescent="0.25">
      <c r="A3121">
        <v>52</v>
      </c>
      <c r="B3121">
        <v>73</v>
      </c>
      <c r="C3121" t="s">
        <v>1204</v>
      </c>
      <c r="D3121">
        <v>0.14477499999999999</v>
      </c>
      <c r="E3121">
        <v>57.4</v>
      </c>
      <c r="F3121" t="s">
        <v>25</v>
      </c>
      <c r="G3121">
        <v>0.15</v>
      </c>
      <c r="H3121" t="s">
        <v>77</v>
      </c>
      <c r="I3121">
        <v>100</v>
      </c>
      <c r="K3121">
        <f t="shared" si="288"/>
        <v>125</v>
      </c>
      <c r="L3121" t="str">
        <f t="shared" si="289"/>
        <v>TE-125M</v>
      </c>
      <c r="M3121">
        <f t="shared" si="290"/>
        <v>4959360</v>
      </c>
      <c r="N3121">
        <f t="shared" si="291"/>
        <v>1.3976544968704536E-7</v>
      </c>
      <c r="O3121" t="str">
        <f t="shared" si="292"/>
        <v>TE-125M4959360</v>
      </c>
      <c r="P3121" t="str">
        <f t="shared" si="293"/>
        <v/>
      </c>
    </row>
    <row r="3122" spans="1:16" x14ac:dyDescent="0.25">
      <c r="A3122">
        <v>52</v>
      </c>
      <c r="B3122">
        <v>75</v>
      </c>
      <c r="C3122" t="s">
        <v>1209</v>
      </c>
      <c r="D3122">
        <v>0</v>
      </c>
      <c r="E3122">
        <v>9.35</v>
      </c>
      <c r="F3122" t="s">
        <v>109</v>
      </c>
      <c r="G3122">
        <v>0.06</v>
      </c>
      <c r="H3122" t="s">
        <v>12</v>
      </c>
      <c r="I3122">
        <v>100</v>
      </c>
      <c r="K3122">
        <f t="shared" si="288"/>
        <v>127</v>
      </c>
      <c r="L3122" t="str">
        <f t="shared" si="289"/>
        <v>TE-127</v>
      </c>
      <c r="M3122">
        <f t="shared" si="290"/>
        <v>33660</v>
      </c>
      <c r="N3122">
        <f t="shared" si="291"/>
        <v>2.0592607859772586E-5</v>
      </c>
      <c r="O3122" t="str">
        <f t="shared" si="292"/>
        <v>TE-12733660</v>
      </c>
      <c r="P3122" t="str">
        <f t="shared" si="293"/>
        <v/>
      </c>
    </row>
    <row r="3123" spans="1:16" x14ac:dyDescent="0.25">
      <c r="A3123">
        <v>52</v>
      </c>
      <c r="B3123">
        <v>75</v>
      </c>
      <c r="C3123" t="s">
        <v>1209</v>
      </c>
      <c r="D3123">
        <v>8.8230000000000003E-2</v>
      </c>
      <c r="E3123">
        <v>106.1</v>
      </c>
      <c r="F3123" t="s">
        <v>25</v>
      </c>
      <c r="G3123">
        <v>0.7</v>
      </c>
      <c r="H3123" t="s">
        <v>77</v>
      </c>
      <c r="I3123">
        <v>97.86</v>
      </c>
      <c r="J3123">
        <v>0.03</v>
      </c>
      <c r="K3123">
        <f t="shared" si="288"/>
        <v>127</v>
      </c>
      <c r="L3123" t="str">
        <f t="shared" si="289"/>
        <v>TE-127M</v>
      </c>
      <c r="M3123">
        <f t="shared" si="290"/>
        <v>9167040</v>
      </c>
      <c r="N3123">
        <f t="shared" si="291"/>
        <v>7.5612976550767235E-8</v>
      </c>
      <c r="O3123" t="str">
        <f t="shared" si="292"/>
        <v>TE-127M9167040</v>
      </c>
      <c r="P3123" t="str">
        <f t="shared" si="293"/>
        <v/>
      </c>
    </row>
    <row r="3124" spans="1:16" x14ac:dyDescent="0.25">
      <c r="A3124">
        <v>52</v>
      </c>
      <c r="B3124">
        <v>76</v>
      </c>
      <c r="C3124" t="s">
        <v>1206</v>
      </c>
      <c r="D3124">
        <v>0</v>
      </c>
      <c r="E3124" s="1">
        <v>2.34E+24</v>
      </c>
      <c r="F3124" t="s">
        <v>14</v>
      </c>
      <c r="G3124" t="s">
        <v>1207</v>
      </c>
      <c r="H3124" t="s">
        <v>272</v>
      </c>
      <c r="I3124">
        <v>100</v>
      </c>
      <c r="K3124">
        <f t="shared" si="288"/>
        <v>128</v>
      </c>
      <c r="L3124" t="str">
        <f t="shared" si="289"/>
        <v>TE-128</v>
      </c>
      <c r="M3124">
        <f t="shared" si="290"/>
        <v>7.3844784000000004E+31</v>
      </c>
      <c r="N3124">
        <f t="shared" si="291"/>
        <v>9.3865421904402245E-33</v>
      </c>
      <c r="O3124" t="str">
        <f t="shared" si="292"/>
        <v>TE-1287.3844784E+31</v>
      </c>
      <c r="P3124" t="str">
        <f t="shared" si="293"/>
        <v/>
      </c>
    </row>
    <row r="3125" spans="1:16" x14ac:dyDescent="0.25">
      <c r="A3125">
        <v>52</v>
      </c>
      <c r="B3125">
        <v>77</v>
      </c>
      <c r="C3125" t="s">
        <v>1208</v>
      </c>
      <c r="D3125">
        <v>0</v>
      </c>
      <c r="E3125">
        <v>69.5</v>
      </c>
      <c r="F3125" t="s">
        <v>43</v>
      </c>
      <c r="G3125">
        <v>0.4</v>
      </c>
      <c r="H3125" t="s">
        <v>12</v>
      </c>
      <c r="I3125">
        <v>100</v>
      </c>
      <c r="K3125">
        <f t="shared" si="288"/>
        <v>129</v>
      </c>
      <c r="L3125" t="str">
        <f t="shared" si="289"/>
        <v>TE-129</v>
      </c>
      <c r="M3125">
        <f t="shared" si="290"/>
        <v>4170</v>
      </c>
      <c r="N3125">
        <f t="shared" si="291"/>
        <v>1.6622234545802045E-4</v>
      </c>
      <c r="O3125" t="str">
        <f t="shared" si="292"/>
        <v>TE-1294170</v>
      </c>
      <c r="P3125" t="str">
        <f t="shared" si="293"/>
        <v/>
      </c>
    </row>
    <row r="3126" spans="1:16" x14ac:dyDescent="0.25">
      <c r="A3126">
        <v>52</v>
      </c>
      <c r="B3126">
        <v>77</v>
      </c>
      <c r="C3126" t="s">
        <v>1208</v>
      </c>
      <c r="D3126">
        <v>0.10551000000000001</v>
      </c>
      <c r="E3126">
        <v>33.479999999999997</v>
      </c>
      <c r="F3126" t="s">
        <v>25</v>
      </c>
      <c r="G3126">
        <v>0.13</v>
      </c>
      <c r="H3126" t="s">
        <v>77</v>
      </c>
      <c r="I3126">
        <v>64</v>
      </c>
      <c r="J3126">
        <v>7</v>
      </c>
      <c r="K3126">
        <f t="shared" si="288"/>
        <v>129</v>
      </c>
      <c r="L3126" t="str">
        <f t="shared" si="289"/>
        <v>TE-129M</v>
      </c>
      <c r="M3126">
        <f t="shared" si="290"/>
        <v>2892671.9999999995</v>
      </c>
      <c r="N3126">
        <f t="shared" si="291"/>
        <v>2.3962176857934304E-7</v>
      </c>
      <c r="O3126" t="str">
        <f t="shared" si="292"/>
        <v>TE-129M2892672</v>
      </c>
      <c r="P3126" t="str">
        <f t="shared" si="293"/>
        <v/>
      </c>
    </row>
    <row r="3127" spans="1:16" x14ac:dyDescent="0.25">
      <c r="A3127">
        <v>52</v>
      </c>
      <c r="B3127">
        <v>78</v>
      </c>
      <c r="C3127" t="s">
        <v>1210</v>
      </c>
      <c r="D3127">
        <v>0</v>
      </c>
      <c r="E3127" s="1">
        <v>7.9E+20</v>
      </c>
      <c r="F3127" t="s">
        <v>14</v>
      </c>
      <c r="G3127" s="1">
        <v>2E+19</v>
      </c>
      <c r="H3127" t="s">
        <v>272</v>
      </c>
      <c r="I3127">
        <v>100</v>
      </c>
      <c r="K3127">
        <f t="shared" si="288"/>
        <v>130</v>
      </c>
      <c r="L3127" t="str">
        <f t="shared" si="289"/>
        <v>TE-130</v>
      </c>
      <c r="M3127">
        <f t="shared" si="290"/>
        <v>2.4930504000000002E+28</v>
      </c>
      <c r="N3127">
        <f t="shared" si="291"/>
        <v>2.780317560206345E-29</v>
      </c>
      <c r="O3127" t="str">
        <f t="shared" si="292"/>
        <v>TE-1302.4930504E+28</v>
      </c>
      <c r="P3127" t="str">
        <f t="shared" si="293"/>
        <v/>
      </c>
    </row>
    <row r="3128" spans="1:16" x14ac:dyDescent="0.25">
      <c r="A3128">
        <v>52</v>
      </c>
      <c r="B3128">
        <v>79</v>
      </c>
      <c r="C3128" t="s">
        <v>1211</v>
      </c>
      <c r="D3128">
        <v>0</v>
      </c>
      <c r="E3128">
        <v>25</v>
      </c>
      <c r="F3128" t="s">
        <v>43</v>
      </c>
      <c r="G3128">
        <v>0.1</v>
      </c>
      <c r="H3128" t="s">
        <v>12</v>
      </c>
      <c r="I3128">
        <v>100</v>
      </c>
      <c r="K3128">
        <f t="shared" si="288"/>
        <v>131</v>
      </c>
      <c r="L3128" t="str">
        <f t="shared" si="289"/>
        <v>TE-131</v>
      </c>
      <c r="M3128">
        <f t="shared" si="290"/>
        <v>1500</v>
      </c>
      <c r="N3128">
        <f t="shared" si="291"/>
        <v>4.6209812037329687E-4</v>
      </c>
      <c r="O3128" t="str">
        <f t="shared" si="292"/>
        <v>TE-1311500</v>
      </c>
      <c r="P3128" t="str">
        <f t="shared" si="293"/>
        <v/>
      </c>
    </row>
    <row r="3129" spans="1:16" x14ac:dyDescent="0.25">
      <c r="A3129">
        <v>52</v>
      </c>
      <c r="B3129">
        <v>79</v>
      </c>
      <c r="C3129" t="s">
        <v>1211</v>
      </c>
      <c r="D3129">
        <v>0.182258</v>
      </c>
      <c r="E3129">
        <v>32.86</v>
      </c>
      <c r="F3129" t="s">
        <v>109</v>
      </c>
      <c r="G3129">
        <v>0.39</v>
      </c>
      <c r="H3129" t="s">
        <v>77</v>
      </c>
      <c r="I3129">
        <v>25.9</v>
      </c>
      <c r="J3129">
        <v>0.5</v>
      </c>
      <c r="K3129">
        <f t="shared" si="288"/>
        <v>131</v>
      </c>
      <c r="L3129" t="str">
        <f t="shared" si="289"/>
        <v>TE-131M</v>
      </c>
      <c r="M3129">
        <f t="shared" si="290"/>
        <v>118296</v>
      </c>
      <c r="N3129">
        <f t="shared" si="291"/>
        <v>5.8594304165816706E-6</v>
      </c>
      <c r="O3129" t="str">
        <f t="shared" si="292"/>
        <v>TE-131M118296</v>
      </c>
      <c r="P3129" t="str">
        <f t="shared" si="293"/>
        <v/>
      </c>
    </row>
    <row r="3130" spans="1:16" x14ac:dyDescent="0.25">
      <c r="A3130">
        <v>52</v>
      </c>
      <c r="B3130">
        <v>79</v>
      </c>
      <c r="C3130" t="s">
        <v>1211</v>
      </c>
      <c r="D3130">
        <v>1.94</v>
      </c>
      <c r="E3130">
        <v>93</v>
      </c>
      <c r="F3130" t="s">
        <v>17</v>
      </c>
      <c r="G3130">
        <v>12</v>
      </c>
      <c r="H3130" t="s">
        <v>77</v>
      </c>
      <c r="I3130">
        <v>100</v>
      </c>
      <c r="K3130">
        <f t="shared" si="288"/>
        <v>131</v>
      </c>
      <c r="L3130" t="str">
        <f t="shared" si="289"/>
        <v>TE-131M</v>
      </c>
      <c r="M3130">
        <f t="shared" si="290"/>
        <v>9.2999999999999999E-2</v>
      </c>
      <c r="N3130">
        <f t="shared" si="291"/>
        <v>7.4531954898918853</v>
      </c>
      <c r="O3130" t="str">
        <f t="shared" si="292"/>
        <v>TE-131M0.093</v>
      </c>
      <c r="P3130" t="str">
        <f t="shared" si="293"/>
        <v/>
      </c>
    </row>
    <row r="3131" spans="1:16" x14ac:dyDescent="0.25">
      <c r="A3131">
        <v>52</v>
      </c>
      <c r="B3131">
        <v>80</v>
      </c>
      <c r="C3131" t="s">
        <v>1212</v>
      </c>
      <c r="D3131">
        <v>0</v>
      </c>
      <c r="E3131">
        <v>3.2040000000000002</v>
      </c>
      <c r="F3131" t="s">
        <v>25</v>
      </c>
      <c r="G3131">
        <v>1.2999999999999999E-2</v>
      </c>
      <c r="H3131" t="s">
        <v>12</v>
      </c>
      <c r="I3131">
        <v>100</v>
      </c>
      <c r="K3131">
        <f t="shared" si="288"/>
        <v>132</v>
      </c>
      <c r="L3131" t="str">
        <f t="shared" si="289"/>
        <v>TE-132</v>
      </c>
      <c r="M3131">
        <f t="shared" si="290"/>
        <v>276825.60000000003</v>
      </c>
      <c r="N3131">
        <f t="shared" si="291"/>
        <v>2.5039128626830221E-6</v>
      </c>
      <c r="O3131" t="str">
        <f t="shared" si="292"/>
        <v>TE-132276825.6</v>
      </c>
      <c r="P3131" t="str">
        <f t="shared" si="293"/>
        <v/>
      </c>
    </row>
    <row r="3132" spans="1:16" x14ac:dyDescent="0.25">
      <c r="A3132">
        <v>52</v>
      </c>
      <c r="B3132">
        <v>81</v>
      </c>
      <c r="C3132" t="s">
        <v>1215</v>
      </c>
      <c r="D3132">
        <v>0</v>
      </c>
      <c r="E3132">
        <v>12.5</v>
      </c>
      <c r="F3132" t="s">
        <v>43</v>
      </c>
      <c r="G3132">
        <v>0.3</v>
      </c>
      <c r="H3132" t="s">
        <v>12</v>
      </c>
      <c r="I3132">
        <v>100</v>
      </c>
      <c r="K3132">
        <f t="shared" si="288"/>
        <v>133</v>
      </c>
      <c r="L3132" t="str">
        <f t="shared" si="289"/>
        <v>TE-133</v>
      </c>
      <c r="M3132">
        <f t="shared" si="290"/>
        <v>750</v>
      </c>
      <c r="N3132">
        <f t="shared" si="291"/>
        <v>9.2419624074659373E-4</v>
      </c>
      <c r="O3132" t="str">
        <f t="shared" si="292"/>
        <v>TE-133750</v>
      </c>
      <c r="P3132" t="str">
        <f t="shared" si="293"/>
        <v/>
      </c>
    </row>
    <row r="3133" spans="1:16" x14ac:dyDescent="0.25">
      <c r="A3133">
        <v>52</v>
      </c>
      <c r="B3133">
        <v>81</v>
      </c>
      <c r="C3133" t="s">
        <v>1215</v>
      </c>
      <c r="D3133">
        <v>0.33426</v>
      </c>
      <c r="E3133">
        <v>55.4</v>
      </c>
      <c r="F3133" t="s">
        <v>43</v>
      </c>
      <c r="G3133">
        <v>0.4</v>
      </c>
      <c r="H3133" t="s">
        <v>77</v>
      </c>
      <c r="I3133">
        <v>16.5</v>
      </c>
      <c r="J3133">
        <v>2</v>
      </c>
      <c r="K3133">
        <f t="shared" si="288"/>
        <v>133</v>
      </c>
      <c r="L3133" t="str">
        <f t="shared" si="289"/>
        <v>TE-133M</v>
      </c>
      <c r="M3133">
        <f t="shared" si="290"/>
        <v>3324</v>
      </c>
      <c r="N3133">
        <f t="shared" si="291"/>
        <v>2.0852803265942999E-4</v>
      </c>
      <c r="O3133" t="str">
        <f t="shared" si="292"/>
        <v>TE-133M3324</v>
      </c>
      <c r="P3133" t="str">
        <f t="shared" si="293"/>
        <v/>
      </c>
    </row>
    <row r="3134" spans="1:16" x14ac:dyDescent="0.25">
      <c r="A3134">
        <v>52</v>
      </c>
      <c r="B3134">
        <v>82</v>
      </c>
      <c r="C3134" t="s">
        <v>1216</v>
      </c>
      <c r="D3134">
        <v>0</v>
      </c>
      <c r="E3134">
        <v>41.8</v>
      </c>
      <c r="F3134" t="s">
        <v>43</v>
      </c>
      <c r="G3134">
        <v>0.8</v>
      </c>
      <c r="H3134" t="s">
        <v>12</v>
      </c>
      <c r="I3134">
        <v>100</v>
      </c>
      <c r="K3134">
        <f t="shared" si="288"/>
        <v>134</v>
      </c>
      <c r="L3134" t="str">
        <f t="shared" si="289"/>
        <v>TE-134</v>
      </c>
      <c r="M3134">
        <f t="shared" si="290"/>
        <v>2508</v>
      </c>
      <c r="N3134">
        <f t="shared" si="291"/>
        <v>2.7637447390747421E-4</v>
      </c>
      <c r="O3134" t="str">
        <f t="shared" si="292"/>
        <v>TE-1342508</v>
      </c>
      <c r="P3134" t="str">
        <f t="shared" si="293"/>
        <v/>
      </c>
    </row>
    <row r="3135" spans="1:16" x14ac:dyDescent="0.25">
      <c r="A3135">
        <v>52</v>
      </c>
      <c r="B3135">
        <v>83</v>
      </c>
      <c r="C3135" t="s">
        <v>1213</v>
      </c>
      <c r="D3135">
        <v>0</v>
      </c>
      <c r="E3135">
        <v>19</v>
      </c>
      <c r="F3135" t="s">
        <v>11</v>
      </c>
      <c r="G3135">
        <v>0.2</v>
      </c>
      <c r="H3135" t="s">
        <v>12</v>
      </c>
      <c r="I3135">
        <v>100</v>
      </c>
      <c r="K3135">
        <f t="shared" si="288"/>
        <v>135</v>
      </c>
      <c r="L3135" t="str">
        <f t="shared" si="289"/>
        <v>TE-135</v>
      </c>
      <c r="M3135">
        <f t="shared" si="290"/>
        <v>19</v>
      </c>
      <c r="N3135">
        <f t="shared" si="291"/>
        <v>3.6481430555786593E-2</v>
      </c>
      <c r="O3135" t="str">
        <f t="shared" si="292"/>
        <v>TE-13519</v>
      </c>
      <c r="P3135" t="str">
        <f t="shared" si="293"/>
        <v/>
      </c>
    </row>
    <row r="3136" spans="1:16" x14ac:dyDescent="0.25">
      <c r="A3136">
        <v>52</v>
      </c>
      <c r="B3136">
        <v>84</v>
      </c>
      <c r="C3136" t="s">
        <v>1214</v>
      </c>
      <c r="D3136">
        <v>0</v>
      </c>
      <c r="E3136">
        <v>17.66</v>
      </c>
      <c r="F3136" t="s">
        <v>11</v>
      </c>
      <c r="G3136">
        <v>0.08</v>
      </c>
      <c r="H3136" t="s">
        <v>12</v>
      </c>
      <c r="I3136">
        <v>100</v>
      </c>
      <c r="K3136">
        <f t="shared" si="288"/>
        <v>136</v>
      </c>
      <c r="L3136" t="str">
        <f t="shared" si="289"/>
        <v>TE-136</v>
      </c>
      <c r="M3136">
        <f t="shared" si="290"/>
        <v>17.66</v>
      </c>
      <c r="N3136">
        <f t="shared" si="291"/>
        <v>3.924955722309996E-2</v>
      </c>
      <c r="O3136" t="str">
        <f t="shared" si="292"/>
        <v>TE-13617.66</v>
      </c>
      <c r="P3136" t="str">
        <f t="shared" si="293"/>
        <v/>
      </c>
    </row>
    <row r="3137" spans="1:16" x14ac:dyDescent="0.25">
      <c r="A3137">
        <v>52</v>
      </c>
      <c r="B3137">
        <v>85</v>
      </c>
      <c r="C3137" t="s">
        <v>1219</v>
      </c>
      <c r="D3137">
        <v>0</v>
      </c>
      <c r="E3137">
        <v>2.48</v>
      </c>
      <c r="F3137" t="s">
        <v>11</v>
      </c>
      <c r="G3137">
        <v>0.03</v>
      </c>
      <c r="H3137" t="s">
        <v>12</v>
      </c>
      <c r="I3137">
        <v>100</v>
      </c>
      <c r="K3137">
        <f t="shared" si="288"/>
        <v>137</v>
      </c>
      <c r="L3137" t="str">
        <f t="shared" si="289"/>
        <v>TE-137</v>
      </c>
      <c r="M3137">
        <f t="shared" si="290"/>
        <v>2.48</v>
      </c>
      <c r="N3137">
        <f t="shared" si="291"/>
        <v>0.27949483087094568</v>
      </c>
      <c r="O3137" t="str">
        <f t="shared" si="292"/>
        <v>TE-1372.48</v>
      </c>
      <c r="P3137" t="str">
        <f t="shared" si="293"/>
        <v/>
      </c>
    </row>
    <row r="3138" spans="1:16" x14ac:dyDescent="0.25">
      <c r="A3138">
        <v>52</v>
      </c>
      <c r="B3138">
        <v>86</v>
      </c>
      <c r="C3138" t="s">
        <v>1220</v>
      </c>
      <c r="D3138">
        <v>0</v>
      </c>
      <c r="E3138">
        <v>1.46</v>
      </c>
      <c r="F3138" t="s">
        <v>11</v>
      </c>
      <c r="G3138">
        <v>0.25</v>
      </c>
      <c r="H3138" t="s">
        <v>12</v>
      </c>
      <c r="I3138">
        <v>100</v>
      </c>
      <c r="K3138">
        <f t="shared" ref="K3138:K3201" si="294">A3138+B3138</f>
        <v>138</v>
      </c>
      <c r="L3138" t="str">
        <f t="shared" ref="L3138:L3201" si="295">UPPER(SUBSTITUTE(C3138,K3138,""))&amp;"-"&amp;K3138&amp;IF(H3138="IT","M","")</f>
        <v>TE-138</v>
      </c>
      <c r="M3138">
        <f t="shared" ref="M3138:M3201" si="296">E3138*VLOOKUP(F3138,_TimeConvert,2,FALSE)</f>
        <v>1.46</v>
      </c>
      <c r="N3138">
        <f t="shared" ref="N3138:N3201" si="297">LN(2)/M3138</f>
        <v>0.47475834284927759</v>
      </c>
      <c r="O3138" t="str">
        <f t="shared" ref="O3138:O3201" si="298">L3138&amp;M3138</f>
        <v>TE-1381.46</v>
      </c>
      <c r="P3138" t="str">
        <f t="shared" ref="P3138:P3201" si="299">IF(AND(RIGHT(L3139,1)="M",M3138=M3139),"Delete","")</f>
        <v/>
      </c>
    </row>
    <row r="3139" spans="1:16" x14ac:dyDescent="0.25">
      <c r="A3139">
        <v>52</v>
      </c>
      <c r="B3139">
        <v>87</v>
      </c>
      <c r="C3139" t="s">
        <v>1217</v>
      </c>
      <c r="D3139">
        <v>0</v>
      </c>
      <c r="E3139">
        <v>0.72399999999999998</v>
      </c>
      <c r="F3139" t="s">
        <v>11</v>
      </c>
      <c r="G3139">
        <v>8.1000000000000003E-2</v>
      </c>
      <c r="H3139" t="s">
        <v>12</v>
      </c>
      <c r="I3139">
        <v>100</v>
      </c>
      <c r="K3139">
        <f t="shared" si="294"/>
        <v>139</v>
      </c>
      <c r="L3139" t="str">
        <f t="shared" si="295"/>
        <v>TE-139</v>
      </c>
      <c r="M3139">
        <f t="shared" si="296"/>
        <v>0.72399999999999998</v>
      </c>
      <c r="N3139">
        <f t="shared" si="297"/>
        <v>0.95738560850821175</v>
      </c>
      <c r="O3139" t="str">
        <f t="shared" si="298"/>
        <v>TE-1390.724</v>
      </c>
      <c r="P3139" t="str">
        <f t="shared" si="299"/>
        <v/>
      </c>
    </row>
    <row r="3140" spans="1:16" x14ac:dyDescent="0.25">
      <c r="A3140">
        <v>52</v>
      </c>
      <c r="B3140">
        <v>88</v>
      </c>
      <c r="C3140" t="s">
        <v>1218</v>
      </c>
      <c r="D3140">
        <v>0</v>
      </c>
      <c r="E3140">
        <v>351</v>
      </c>
      <c r="F3140" t="s">
        <v>17</v>
      </c>
      <c r="G3140">
        <v>5</v>
      </c>
      <c r="H3140" t="s">
        <v>12</v>
      </c>
      <c r="I3140">
        <v>100</v>
      </c>
      <c r="K3140">
        <f t="shared" si="294"/>
        <v>140</v>
      </c>
      <c r="L3140" t="str">
        <f t="shared" si="295"/>
        <v>TE-140</v>
      </c>
      <c r="M3140">
        <f t="shared" si="296"/>
        <v>0.35100000000000003</v>
      </c>
      <c r="N3140">
        <f t="shared" si="297"/>
        <v>1.9747782921935761</v>
      </c>
      <c r="O3140" t="str">
        <f t="shared" si="298"/>
        <v>TE-1400.351</v>
      </c>
      <c r="P3140" t="str">
        <f t="shared" si="299"/>
        <v/>
      </c>
    </row>
    <row r="3141" spans="1:16" x14ac:dyDescent="0.25">
      <c r="A3141">
        <v>52</v>
      </c>
      <c r="B3141">
        <v>89</v>
      </c>
      <c r="C3141" t="s">
        <v>1221</v>
      </c>
      <c r="D3141">
        <v>0</v>
      </c>
      <c r="E3141">
        <v>193</v>
      </c>
      <c r="F3141" t="s">
        <v>17</v>
      </c>
      <c r="G3141">
        <v>16</v>
      </c>
      <c r="H3141" t="s">
        <v>12</v>
      </c>
      <c r="I3141">
        <v>100</v>
      </c>
      <c r="K3141">
        <f t="shared" si="294"/>
        <v>141</v>
      </c>
      <c r="L3141" t="str">
        <f t="shared" si="295"/>
        <v>TE-141</v>
      </c>
      <c r="M3141">
        <f t="shared" si="296"/>
        <v>0.193</v>
      </c>
      <c r="N3141">
        <f t="shared" si="297"/>
        <v>3.5914361687043797</v>
      </c>
      <c r="O3141" t="str">
        <f t="shared" si="298"/>
        <v>TE-1410.193</v>
      </c>
      <c r="P3141" t="str">
        <f t="shared" si="299"/>
        <v/>
      </c>
    </row>
    <row r="3142" spans="1:16" x14ac:dyDescent="0.25">
      <c r="A3142">
        <v>52</v>
      </c>
      <c r="B3142">
        <v>90</v>
      </c>
      <c r="C3142" t="s">
        <v>1222</v>
      </c>
      <c r="D3142">
        <v>0</v>
      </c>
      <c r="E3142">
        <v>147</v>
      </c>
      <c r="F3142" t="s">
        <v>17</v>
      </c>
      <c r="G3142">
        <v>7</v>
      </c>
      <c r="H3142" t="s">
        <v>12</v>
      </c>
      <c r="I3142">
        <v>100</v>
      </c>
      <c r="K3142">
        <f t="shared" si="294"/>
        <v>142</v>
      </c>
      <c r="L3142" t="str">
        <f t="shared" si="295"/>
        <v>TE-142</v>
      </c>
      <c r="M3142">
        <f t="shared" si="296"/>
        <v>0.14699999999999999</v>
      </c>
      <c r="N3142">
        <f t="shared" si="297"/>
        <v>4.7152869425846617</v>
      </c>
      <c r="O3142" t="str">
        <f t="shared" si="298"/>
        <v>TE-1420.147</v>
      </c>
      <c r="P3142" t="str">
        <f t="shared" si="299"/>
        <v/>
      </c>
    </row>
    <row r="3143" spans="1:16" x14ac:dyDescent="0.25">
      <c r="A3143">
        <v>52</v>
      </c>
      <c r="B3143">
        <v>91</v>
      </c>
      <c r="C3143" t="s">
        <v>1223</v>
      </c>
      <c r="D3143">
        <v>0</v>
      </c>
      <c r="E3143">
        <v>120</v>
      </c>
      <c r="F3143" t="s">
        <v>17</v>
      </c>
      <c r="G3143">
        <v>8</v>
      </c>
      <c r="H3143" t="s">
        <v>12</v>
      </c>
      <c r="I3143">
        <v>100</v>
      </c>
      <c r="K3143">
        <f t="shared" si="294"/>
        <v>143</v>
      </c>
      <c r="L3143" t="str">
        <f t="shared" si="295"/>
        <v>TE-143</v>
      </c>
      <c r="M3143">
        <f t="shared" si="296"/>
        <v>0.12</v>
      </c>
      <c r="N3143">
        <f t="shared" si="297"/>
        <v>5.7762265046662113</v>
      </c>
      <c r="O3143" t="str">
        <f t="shared" si="298"/>
        <v>TE-1430.12</v>
      </c>
      <c r="P3143" t="str">
        <f t="shared" si="299"/>
        <v/>
      </c>
    </row>
    <row r="3144" spans="1:16" x14ac:dyDescent="0.25">
      <c r="A3144">
        <v>52</v>
      </c>
      <c r="B3144">
        <v>92</v>
      </c>
      <c r="C3144" t="s">
        <v>1224</v>
      </c>
      <c r="D3144">
        <v>0</v>
      </c>
      <c r="E3144">
        <v>93</v>
      </c>
      <c r="F3144" t="s">
        <v>17</v>
      </c>
      <c r="G3144">
        <v>60</v>
      </c>
      <c r="H3144" t="s">
        <v>12</v>
      </c>
      <c r="I3144">
        <v>100</v>
      </c>
      <c r="K3144">
        <f t="shared" si="294"/>
        <v>144</v>
      </c>
      <c r="L3144" t="str">
        <f t="shared" si="295"/>
        <v>TE-144</v>
      </c>
      <c r="M3144">
        <f t="shared" si="296"/>
        <v>9.2999999999999999E-2</v>
      </c>
      <c r="N3144">
        <f t="shared" si="297"/>
        <v>7.4531954898918853</v>
      </c>
      <c r="O3144" t="str">
        <f t="shared" si="298"/>
        <v>TE-1440.093</v>
      </c>
      <c r="P3144" t="str">
        <f t="shared" si="299"/>
        <v/>
      </c>
    </row>
    <row r="3145" spans="1:16" x14ac:dyDescent="0.25">
      <c r="A3145">
        <v>90</v>
      </c>
      <c r="B3145">
        <v>118</v>
      </c>
      <c r="C3145" t="s">
        <v>2547</v>
      </c>
      <c r="D3145">
        <v>0</v>
      </c>
      <c r="E3145">
        <v>3.1</v>
      </c>
      <c r="F3145" t="s">
        <v>17</v>
      </c>
      <c r="G3145">
        <v>1.3</v>
      </c>
      <c r="H3145" t="s">
        <v>27</v>
      </c>
      <c r="I3145">
        <v>100</v>
      </c>
      <c r="K3145">
        <f t="shared" si="294"/>
        <v>208</v>
      </c>
      <c r="L3145" t="str">
        <f t="shared" si="295"/>
        <v>TH-208</v>
      </c>
      <c r="M3145">
        <f t="shared" si="296"/>
        <v>3.1000000000000003E-3</v>
      </c>
      <c r="N3145">
        <f t="shared" si="297"/>
        <v>223.59586469675651</v>
      </c>
      <c r="O3145" t="str">
        <f t="shared" si="298"/>
        <v>TH-2080.0031</v>
      </c>
      <c r="P3145" t="str">
        <f t="shared" si="299"/>
        <v/>
      </c>
    </row>
    <row r="3146" spans="1:16" x14ac:dyDescent="0.25">
      <c r="A3146">
        <v>90</v>
      </c>
      <c r="B3146">
        <v>119</v>
      </c>
      <c r="C3146" t="s">
        <v>2546</v>
      </c>
      <c r="D3146">
        <v>0</v>
      </c>
      <c r="E3146">
        <v>2.5</v>
      </c>
      <c r="F3146" t="s">
        <v>17</v>
      </c>
      <c r="G3146">
        <f>1.7-0.7</f>
        <v>1</v>
      </c>
      <c r="H3146" t="s">
        <v>27</v>
      </c>
      <c r="I3146">
        <v>100</v>
      </c>
      <c r="K3146">
        <f t="shared" si="294"/>
        <v>209</v>
      </c>
      <c r="L3146" t="str">
        <f t="shared" si="295"/>
        <v>TH-209</v>
      </c>
      <c r="M3146">
        <f t="shared" si="296"/>
        <v>2.5000000000000001E-3</v>
      </c>
      <c r="N3146">
        <f t="shared" si="297"/>
        <v>277.25887222397813</v>
      </c>
      <c r="O3146" t="str">
        <f t="shared" si="298"/>
        <v>TH-2090.0025</v>
      </c>
      <c r="P3146" t="str">
        <f t="shared" si="299"/>
        <v/>
      </c>
    </row>
    <row r="3147" spans="1:16" x14ac:dyDescent="0.25">
      <c r="A3147">
        <v>90</v>
      </c>
      <c r="B3147">
        <v>120</v>
      </c>
      <c r="C3147" t="s">
        <v>2545</v>
      </c>
      <c r="D3147">
        <v>0</v>
      </c>
      <c r="E3147">
        <v>15.7</v>
      </c>
      <c r="F3147" t="s">
        <v>17</v>
      </c>
      <c r="G3147">
        <v>3.5</v>
      </c>
      <c r="H3147" t="s">
        <v>27</v>
      </c>
      <c r="I3147">
        <v>100</v>
      </c>
      <c r="K3147">
        <f t="shared" si="294"/>
        <v>210</v>
      </c>
      <c r="L3147" t="str">
        <f t="shared" si="295"/>
        <v>TH-210</v>
      </c>
      <c r="M3147">
        <f t="shared" si="296"/>
        <v>1.5699999999999999E-2</v>
      </c>
      <c r="N3147">
        <f t="shared" si="297"/>
        <v>44.149501946493331</v>
      </c>
      <c r="O3147" t="str">
        <f t="shared" si="298"/>
        <v>TH-2100.0157</v>
      </c>
      <c r="P3147" t="str">
        <f t="shared" si="299"/>
        <v/>
      </c>
    </row>
    <row r="3148" spans="1:16" x14ac:dyDescent="0.25">
      <c r="A3148">
        <v>90</v>
      </c>
      <c r="B3148">
        <v>121</v>
      </c>
      <c r="C3148" t="s">
        <v>2544</v>
      </c>
      <c r="D3148">
        <v>0</v>
      </c>
      <c r="E3148">
        <v>37</v>
      </c>
      <c r="F3148" t="s">
        <v>17</v>
      </c>
      <c r="G3148">
        <f>28-11</f>
        <v>17</v>
      </c>
      <c r="H3148" t="s">
        <v>27</v>
      </c>
      <c r="I3148">
        <v>100</v>
      </c>
      <c r="K3148">
        <f t="shared" si="294"/>
        <v>211</v>
      </c>
      <c r="L3148" t="str">
        <f t="shared" si="295"/>
        <v>TH-211</v>
      </c>
      <c r="M3148">
        <f t="shared" si="296"/>
        <v>3.6999999999999998E-2</v>
      </c>
      <c r="N3148">
        <f t="shared" si="297"/>
        <v>18.733707582701225</v>
      </c>
      <c r="O3148" t="str">
        <f t="shared" si="298"/>
        <v>TH-2110.037</v>
      </c>
      <c r="P3148" t="str">
        <f t="shared" si="299"/>
        <v/>
      </c>
    </row>
    <row r="3149" spans="1:16" x14ac:dyDescent="0.25">
      <c r="A3149">
        <v>90</v>
      </c>
      <c r="B3149">
        <v>122</v>
      </c>
      <c r="C3149" t="s">
        <v>2541</v>
      </c>
      <c r="D3149">
        <v>0</v>
      </c>
      <c r="E3149">
        <v>31.7</v>
      </c>
      <c r="F3149" t="s">
        <v>17</v>
      </c>
      <c r="G3149">
        <v>1.3</v>
      </c>
      <c r="H3149" t="s">
        <v>27</v>
      </c>
      <c r="I3149">
        <v>100</v>
      </c>
      <c r="K3149">
        <f t="shared" si="294"/>
        <v>212</v>
      </c>
      <c r="L3149" t="str">
        <f t="shared" si="295"/>
        <v>TH-212</v>
      </c>
      <c r="M3149">
        <f t="shared" si="296"/>
        <v>3.1699999999999999E-2</v>
      </c>
      <c r="N3149">
        <f t="shared" si="297"/>
        <v>21.865841658042438</v>
      </c>
      <c r="O3149" t="str">
        <f t="shared" si="298"/>
        <v>TH-2120.0317</v>
      </c>
      <c r="P3149" t="str">
        <f t="shared" si="299"/>
        <v/>
      </c>
    </row>
    <row r="3150" spans="1:16" x14ac:dyDescent="0.25">
      <c r="A3150">
        <v>90</v>
      </c>
      <c r="B3150">
        <v>123</v>
      </c>
      <c r="C3150" t="s">
        <v>2540</v>
      </c>
      <c r="D3150">
        <v>0</v>
      </c>
      <c r="E3150">
        <v>146</v>
      </c>
      <c r="F3150" t="s">
        <v>17</v>
      </c>
      <c r="G3150">
        <v>22</v>
      </c>
      <c r="H3150" t="s">
        <v>27</v>
      </c>
      <c r="I3150">
        <v>100</v>
      </c>
      <c r="K3150">
        <f t="shared" si="294"/>
        <v>213</v>
      </c>
      <c r="L3150" t="str">
        <f t="shared" si="295"/>
        <v>TH-213</v>
      </c>
      <c r="M3150">
        <f t="shared" si="296"/>
        <v>0.14599999999999999</v>
      </c>
      <c r="N3150">
        <f t="shared" si="297"/>
        <v>4.747583428492776</v>
      </c>
      <c r="O3150" t="str">
        <f t="shared" si="298"/>
        <v>TH-2130.146</v>
      </c>
      <c r="P3150" t="str">
        <f t="shared" si="299"/>
        <v/>
      </c>
    </row>
    <row r="3151" spans="1:16" x14ac:dyDescent="0.25">
      <c r="A3151">
        <v>90</v>
      </c>
      <c r="B3151">
        <v>124</v>
      </c>
      <c r="C3151" t="s">
        <v>2543</v>
      </c>
      <c r="D3151">
        <v>0</v>
      </c>
      <c r="E3151">
        <v>100</v>
      </c>
      <c r="F3151" t="s">
        <v>17</v>
      </c>
      <c r="G3151">
        <v>10</v>
      </c>
      <c r="H3151" t="s">
        <v>27</v>
      </c>
      <c r="I3151">
        <v>100</v>
      </c>
      <c r="K3151">
        <f t="shared" si="294"/>
        <v>214</v>
      </c>
      <c r="L3151" t="str">
        <f t="shared" si="295"/>
        <v>TH-214</v>
      </c>
      <c r="M3151">
        <f t="shared" si="296"/>
        <v>0.1</v>
      </c>
      <c r="N3151">
        <f t="shared" si="297"/>
        <v>6.9314718055994522</v>
      </c>
      <c r="O3151" t="str">
        <f t="shared" si="298"/>
        <v>TH-2140.1</v>
      </c>
      <c r="P3151" t="str">
        <f t="shared" si="299"/>
        <v/>
      </c>
    </row>
    <row r="3152" spans="1:16" x14ac:dyDescent="0.25">
      <c r="A3152">
        <v>90</v>
      </c>
      <c r="B3152">
        <v>125</v>
      </c>
      <c r="C3152" t="s">
        <v>2542</v>
      </c>
      <c r="D3152">
        <v>0</v>
      </c>
      <c r="E3152">
        <v>1.4</v>
      </c>
      <c r="F3152" t="s">
        <v>11</v>
      </c>
      <c r="G3152">
        <v>0.2</v>
      </c>
      <c r="H3152" t="s">
        <v>27</v>
      </c>
      <c r="I3152">
        <v>100</v>
      </c>
      <c r="K3152">
        <f t="shared" si="294"/>
        <v>215</v>
      </c>
      <c r="L3152" t="str">
        <f t="shared" si="295"/>
        <v>TH-215</v>
      </c>
      <c r="M3152">
        <f t="shared" si="296"/>
        <v>1.4</v>
      </c>
      <c r="N3152">
        <f t="shared" si="297"/>
        <v>0.49510512897138953</v>
      </c>
      <c r="O3152" t="str">
        <f t="shared" si="298"/>
        <v>TH-2151.4</v>
      </c>
      <c r="P3152" t="str">
        <f t="shared" si="299"/>
        <v/>
      </c>
    </row>
    <row r="3153" spans="1:16" x14ac:dyDescent="0.25">
      <c r="A3153">
        <v>90</v>
      </c>
      <c r="B3153">
        <v>126</v>
      </c>
      <c r="C3153" t="s">
        <v>2537</v>
      </c>
      <c r="D3153">
        <v>0</v>
      </c>
      <c r="E3153">
        <v>26</v>
      </c>
      <c r="F3153" t="s">
        <v>17</v>
      </c>
      <c r="G3153">
        <v>0.2</v>
      </c>
      <c r="H3153" t="s">
        <v>27</v>
      </c>
      <c r="I3153">
        <v>100</v>
      </c>
      <c r="K3153">
        <f t="shared" si="294"/>
        <v>216</v>
      </c>
      <c r="L3153" t="str">
        <f t="shared" si="295"/>
        <v>TH-216</v>
      </c>
      <c r="M3153">
        <f t="shared" si="296"/>
        <v>2.6000000000000002E-2</v>
      </c>
      <c r="N3153">
        <f t="shared" si="297"/>
        <v>26.659506944613277</v>
      </c>
      <c r="O3153" t="str">
        <f t="shared" si="298"/>
        <v>TH-2160.026</v>
      </c>
      <c r="P3153" t="str">
        <f t="shared" si="299"/>
        <v/>
      </c>
    </row>
    <row r="3154" spans="1:16" x14ac:dyDescent="0.25">
      <c r="A3154">
        <v>90</v>
      </c>
      <c r="B3154">
        <v>127</v>
      </c>
      <c r="C3154" t="s">
        <v>2536</v>
      </c>
      <c r="D3154">
        <v>0</v>
      </c>
      <c r="E3154">
        <v>254</v>
      </c>
      <c r="F3154" t="s">
        <v>1188</v>
      </c>
      <c r="G3154">
        <v>2</v>
      </c>
      <c r="H3154" t="s">
        <v>27</v>
      </c>
      <c r="I3154">
        <v>100</v>
      </c>
      <c r="K3154">
        <f t="shared" si="294"/>
        <v>217</v>
      </c>
      <c r="L3154" t="str">
        <f t="shared" si="295"/>
        <v>TH-217</v>
      </c>
      <c r="M3154">
        <f t="shared" si="296"/>
        <v>2.5399999999999999E-4</v>
      </c>
      <c r="N3154">
        <f t="shared" si="297"/>
        <v>2728.9259077163201</v>
      </c>
      <c r="O3154" t="str">
        <f t="shared" si="298"/>
        <v>TH-2170.000254</v>
      </c>
      <c r="P3154" t="str">
        <f t="shared" si="299"/>
        <v/>
      </c>
    </row>
    <row r="3155" spans="1:16" x14ac:dyDescent="0.25">
      <c r="A3155">
        <v>90</v>
      </c>
      <c r="B3155">
        <v>128</v>
      </c>
      <c r="C3155" t="s">
        <v>2539</v>
      </c>
      <c r="D3155">
        <v>0</v>
      </c>
      <c r="E3155">
        <v>121</v>
      </c>
      <c r="F3155" t="s">
        <v>54</v>
      </c>
      <c r="G3155">
        <v>6</v>
      </c>
      <c r="H3155" t="s">
        <v>27</v>
      </c>
      <c r="I3155">
        <v>100</v>
      </c>
      <c r="K3155">
        <f t="shared" si="294"/>
        <v>218</v>
      </c>
      <c r="L3155" t="str">
        <f t="shared" si="295"/>
        <v>TH-218</v>
      </c>
      <c r="M3155">
        <f t="shared" si="296"/>
        <v>1.2100000000000001E-7</v>
      </c>
      <c r="N3155">
        <f t="shared" si="297"/>
        <v>5728489.0955367377</v>
      </c>
      <c r="O3155" t="str">
        <f t="shared" si="298"/>
        <v>TH-2180.000000121</v>
      </c>
      <c r="P3155" t="str">
        <f t="shared" si="299"/>
        <v/>
      </c>
    </row>
    <row r="3156" spans="1:16" x14ac:dyDescent="0.25">
      <c r="A3156">
        <v>90</v>
      </c>
      <c r="B3156">
        <v>129</v>
      </c>
      <c r="C3156" t="s">
        <v>2538</v>
      </c>
      <c r="D3156">
        <v>0</v>
      </c>
      <c r="E3156">
        <v>1.02</v>
      </c>
      <c r="F3156" t="s">
        <v>1188</v>
      </c>
      <c r="G3156">
        <v>0.02</v>
      </c>
      <c r="H3156" t="s">
        <v>27</v>
      </c>
      <c r="I3156">
        <v>100</v>
      </c>
      <c r="K3156">
        <f t="shared" si="294"/>
        <v>219</v>
      </c>
      <c r="L3156" t="str">
        <f t="shared" si="295"/>
        <v>TH-219</v>
      </c>
      <c r="M3156">
        <f t="shared" si="296"/>
        <v>1.02E-6</v>
      </c>
      <c r="N3156">
        <f t="shared" si="297"/>
        <v>679556.05937249539</v>
      </c>
      <c r="O3156" t="str">
        <f t="shared" si="298"/>
        <v>TH-2190.00000102</v>
      </c>
      <c r="P3156" t="str">
        <f t="shared" si="299"/>
        <v/>
      </c>
    </row>
    <row r="3157" spans="1:16" x14ac:dyDescent="0.25">
      <c r="A3157">
        <v>90</v>
      </c>
      <c r="B3157">
        <v>130</v>
      </c>
      <c r="C3157" t="s">
        <v>2533</v>
      </c>
      <c r="D3157">
        <v>0</v>
      </c>
      <c r="E3157">
        <v>10.199999999999999</v>
      </c>
      <c r="F3157" t="s">
        <v>1188</v>
      </c>
      <c r="G3157">
        <v>0.3</v>
      </c>
      <c r="H3157" t="s">
        <v>27</v>
      </c>
      <c r="I3157">
        <v>100</v>
      </c>
      <c r="K3157">
        <f t="shared" si="294"/>
        <v>220</v>
      </c>
      <c r="L3157" t="str">
        <f t="shared" si="295"/>
        <v>TH-220</v>
      </c>
      <c r="M3157">
        <f t="shared" si="296"/>
        <v>1.0199999999999999E-5</v>
      </c>
      <c r="N3157">
        <f t="shared" si="297"/>
        <v>67955.605937249551</v>
      </c>
      <c r="O3157" t="str">
        <f t="shared" si="298"/>
        <v>TH-2200.0000102</v>
      </c>
      <c r="P3157" t="str">
        <f t="shared" si="299"/>
        <v/>
      </c>
    </row>
    <row r="3158" spans="1:16" x14ac:dyDescent="0.25">
      <c r="A3158">
        <v>90</v>
      </c>
      <c r="B3158">
        <v>131</v>
      </c>
      <c r="C3158" t="s">
        <v>2535</v>
      </c>
      <c r="D3158">
        <v>0</v>
      </c>
      <c r="E3158">
        <v>1.73</v>
      </c>
      <c r="F3158" t="s">
        <v>17</v>
      </c>
      <c r="G3158">
        <v>0.03</v>
      </c>
      <c r="H3158" t="s">
        <v>27</v>
      </c>
      <c r="I3158">
        <v>100</v>
      </c>
      <c r="K3158">
        <f t="shared" si="294"/>
        <v>221</v>
      </c>
      <c r="L3158" t="str">
        <f t="shared" si="295"/>
        <v>TH-221</v>
      </c>
      <c r="M3158">
        <f t="shared" si="296"/>
        <v>1.73E-3</v>
      </c>
      <c r="N3158">
        <f t="shared" si="297"/>
        <v>400.66311015025741</v>
      </c>
      <c r="O3158" t="str">
        <f t="shared" si="298"/>
        <v>TH-2210.00173</v>
      </c>
      <c r="P3158" t="str">
        <f t="shared" si="299"/>
        <v/>
      </c>
    </row>
    <row r="3159" spans="1:16" x14ac:dyDescent="0.25">
      <c r="A3159">
        <v>90</v>
      </c>
      <c r="B3159">
        <v>132</v>
      </c>
      <c r="C3159" t="s">
        <v>2534</v>
      </c>
      <c r="D3159">
        <v>0</v>
      </c>
      <c r="E3159">
        <v>1.97</v>
      </c>
      <c r="F3159" t="s">
        <v>17</v>
      </c>
      <c r="G3159">
        <v>1.4E-2</v>
      </c>
      <c r="H3159" t="s">
        <v>27</v>
      </c>
      <c r="I3159">
        <v>100</v>
      </c>
      <c r="K3159">
        <f t="shared" si="294"/>
        <v>222</v>
      </c>
      <c r="L3159" t="str">
        <f t="shared" si="295"/>
        <v>TH-222</v>
      </c>
      <c r="M3159">
        <f t="shared" si="296"/>
        <v>1.97E-3</v>
      </c>
      <c r="N3159">
        <f t="shared" si="297"/>
        <v>351.85136069032757</v>
      </c>
      <c r="O3159" t="str">
        <f t="shared" si="298"/>
        <v>TH-2220.00197</v>
      </c>
      <c r="P3159" t="str">
        <f t="shared" si="299"/>
        <v/>
      </c>
    </row>
    <row r="3160" spans="1:16" x14ac:dyDescent="0.25">
      <c r="A3160">
        <v>90</v>
      </c>
      <c r="B3160">
        <v>133</v>
      </c>
      <c r="C3160" t="s">
        <v>2530</v>
      </c>
      <c r="D3160">
        <v>0</v>
      </c>
      <c r="E3160">
        <v>0.6</v>
      </c>
      <c r="F3160" t="s">
        <v>11</v>
      </c>
      <c r="G3160">
        <v>0.02</v>
      </c>
      <c r="H3160" t="s">
        <v>27</v>
      </c>
      <c r="I3160">
        <v>100</v>
      </c>
      <c r="K3160">
        <f t="shared" si="294"/>
        <v>223</v>
      </c>
      <c r="L3160" t="str">
        <f t="shared" si="295"/>
        <v>TH-223</v>
      </c>
      <c r="M3160">
        <f t="shared" si="296"/>
        <v>0.6</v>
      </c>
      <c r="N3160">
        <f t="shared" si="297"/>
        <v>1.1552453009332422</v>
      </c>
      <c r="O3160" t="str">
        <f t="shared" si="298"/>
        <v>TH-2230.6</v>
      </c>
      <c r="P3160" t="str">
        <f t="shared" si="299"/>
        <v/>
      </c>
    </row>
    <row r="3161" spans="1:16" x14ac:dyDescent="0.25">
      <c r="A3161">
        <v>90</v>
      </c>
      <c r="B3161">
        <v>134</v>
      </c>
      <c r="C3161" t="s">
        <v>2529</v>
      </c>
      <c r="D3161">
        <v>0</v>
      </c>
      <c r="E3161">
        <v>1.04</v>
      </c>
      <c r="F3161" t="s">
        <v>11</v>
      </c>
      <c r="G3161">
        <v>0.02</v>
      </c>
      <c r="H3161" t="s">
        <v>27</v>
      </c>
      <c r="I3161">
        <v>100</v>
      </c>
      <c r="K3161">
        <f t="shared" si="294"/>
        <v>224</v>
      </c>
      <c r="L3161" t="str">
        <f t="shared" si="295"/>
        <v>TH-224</v>
      </c>
      <c r="M3161">
        <f t="shared" si="296"/>
        <v>1.04</v>
      </c>
      <c r="N3161">
        <f t="shared" si="297"/>
        <v>0.66648767361533201</v>
      </c>
      <c r="O3161" t="str">
        <f t="shared" si="298"/>
        <v>TH-2241.04</v>
      </c>
      <c r="P3161" t="str">
        <f t="shared" si="299"/>
        <v/>
      </c>
    </row>
    <row r="3162" spans="1:16" x14ac:dyDescent="0.25">
      <c r="A3162">
        <v>90</v>
      </c>
      <c r="B3162">
        <v>135</v>
      </c>
      <c r="C3162" t="s">
        <v>2532</v>
      </c>
      <c r="D3162">
        <v>0</v>
      </c>
      <c r="E3162">
        <v>8.7200000000000006</v>
      </c>
      <c r="F3162" t="s">
        <v>43</v>
      </c>
      <c r="G3162">
        <v>0.04</v>
      </c>
      <c r="H3162" t="s">
        <v>27</v>
      </c>
      <c r="I3162">
        <v>90</v>
      </c>
      <c r="K3162">
        <f t="shared" si="294"/>
        <v>225</v>
      </c>
      <c r="L3162" t="str">
        <f t="shared" si="295"/>
        <v>TH-225</v>
      </c>
      <c r="M3162">
        <f t="shared" si="296"/>
        <v>523.20000000000005</v>
      </c>
      <c r="N3162">
        <f t="shared" si="297"/>
        <v>1.3248225928133509E-3</v>
      </c>
      <c r="O3162" t="str">
        <f t="shared" si="298"/>
        <v>TH-225523.2</v>
      </c>
      <c r="P3162" t="str">
        <f t="shared" si="299"/>
        <v/>
      </c>
    </row>
    <row r="3163" spans="1:16" x14ac:dyDescent="0.25">
      <c r="A3163">
        <v>90</v>
      </c>
      <c r="B3163">
        <v>136</v>
      </c>
      <c r="C3163" t="s">
        <v>2531</v>
      </c>
      <c r="D3163">
        <v>0</v>
      </c>
      <c r="E3163">
        <v>30.69</v>
      </c>
      <c r="F3163" t="s">
        <v>43</v>
      </c>
      <c r="G3163">
        <v>0.03</v>
      </c>
      <c r="H3163" t="s">
        <v>27</v>
      </c>
      <c r="I3163">
        <v>100</v>
      </c>
      <c r="K3163">
        <f t="shared" si="294"/>
        <v>226</v>
      </c>
      <c r="L3163" t="str">
        <f t="shared" si="295"/>
        <v>TH-226</v>
      </c>
      <c r="M3163">
        <f t="shared" si="296"/>
        <v>1841.4</v>
      </c>
      <c r="N3163">
        <f t="shared" si="297"/>
        <v>3.7642401464100427E-4</v>
      </c>
      <c r="O3163" t="str">
        <f t="shared" si="298"/>
        <v>TH-2261841.4</v>
      </c>
      <c r="P3163" t="str">
        <f t="shared" si="299"/>
        <v/>
      </c>
    </row>
    <row r="3164" spans="1:16" x14ac:dyDescent="0.25">
      <c r="A3164">
        <v>90</v>
      </c>
      <c r="B3164">
        <v>137</v>
      </c>
      <c r="C3164" t="s">
        <v>2527</v>
      </c>
      <c r="D3164">
        <v>0</v>
      </c>
      <c r="E3164">
        <v>18.6936</v>
      </c>
      <c r="F3164" t="s">
        <v>25</v>
      </c>
      <c r="G3164">
        <v>3.5999999999999999E-3</v>
      </c>
      <c r="H3164" t="s">
        <v>27</v>
      </c>
      <c r="I3164">
        <v>100</v>
      </c>
      <c r="K3164">
        <f t="shared" si="294"/>
        <v>227</v>
      </c>
      <c r="L3164" t="str">
        <f t="shared" si="295"/>
        <v>TH-227</v>
      </c>
      <c r="M3164">
        <f t="shared" si="296"/>
        <v>1615127.04</v>
      </c>
      <c r="N3164">
        <f t="shared" si="297"/>
        <v>4.2915954187724162E-7</v>
      </c>
      <c r="O3164" t="str">
        <f t="shared" si="298"/>
        <v>TH-2271615127.04</v>
      </c>
      <c r="P3164" t="str">
        <f t="shared" si="299"/>
        <v/>
      </c>
    </row>
    <row r="3165" spans="1:16" x14ac:dyDescent="0.25">
      <c r="A3165">
        <v>90</v>
      </c>
      <c r="B3165">
        <v>138</v>
      </c>
      <c r="C3165" t="s">
        <v>2526</v>
      </c>
      <c r="D3165">
        <v>0</v>
      </c>
      <c r="E3165">
        <v>1.9116</v>
      </c>
      <c r="F3165" t="s">
        <v>14</v>
      </c>
      <c r="G3165">
        <v>1E-3</v>
      </c>
      <c r="H3165" t="s">
        <v>27</v>
      </c>
      <c r="I3165">
        <v>100</v>
      </c>
      <c r="K3165">
        <f t="shared" si="294"/>
        <v>228</v>
      </c>
      <c r="L3165" t="str">
        <f t="shared" si="295"/>
        <v>TH-228</v>
      </c>
      <c r="M3165">
        <f t="shared" si="296"/>
        <v>60325508.159999996</v>
      </c>
      <c r="N3165">
        <f t="shared" si="297"/>
        <v>1.1490117558919298E-8</v>
      </c>
      <c r="O3165" t="str">
        <f t="shared" si="298"/>
        <v>TH-22860325508.16</v>
      </c>
      <c r="P3165" t="str">
        <f t="shared" si="299"/>
        <v/>
      </c>
    </row>
    <row r="3166" spans="1:16" x14ac:dyDescent="0.25">
      <c r="A3166">
        <v>90</v>
      </c>
      <c r="B3166">
        <v>139</v>
      </c>
      <c r="C3166" t="s">
        <v>2528</v>
      </c>
      <c r="D3166">
        <v>0</v>
      </c>
      <c r="E3166">
        <v>7907.5</v>
      </c>
      <c r="F3166" t="s">
        <v>14</v>
      </c>
      <c r="G3166">
        <v>20.100000000000001</v>
      </c>
      <c r="H3166" t="s">
        <v>27</v>
      </c>
      <c r="I3166">
        <v>100</v>
      </c>
      <c r="K3166">
        <f t="shared" si="294"/>
        <v>229</v>
      </c>
      <c r="L3166" t="str">
        <f t="shared" si="295"/>
        <v>TH-229</v>
      </c>
      <c r="M3166">
        <f t="shared" si="296"/>
        <v>249541722000</v>
      </c>
      <c r="N3166">
        <f t="shared" si="297"/>
        <v>2.7776805217363422E-12</v>
      </c>
      <c r="O3166" t="str">
        <f t="shared" si="298"/>
        <v>TH-229249541722000</v>
      </c>
      <c r="P3166" t="str">
        <f t="shared" si="299"/>
        <v/>
      </c>
    </row>
    <row r="3167" spans="1:16" x14ac:dyDescent="0.25">
      <c r="A3167">
        <v>90</v>
      </c>
      <c r="B3167">
        <v>140</v>
      </c>
      <c r="C3167" t="s">
        <v>2522</v>
      </c>
      <c r="D3167">
        <v>0</v>
      </c>
      <c r="E3167" s="1">
        <v>75400</v>
      </c>
      <c r="F3167" t="s">
        <v>14</v>
      </c>
      <c r="G3167" s="1">
        <v>300</v>
      </c>
      <c r="H3167" t="s">
        <v>27</v>
      </c>
      <c r="I3167">
        <v>100</v>
      </c>
      <c r="K3167">
        <f t="shared" si="294"/>
        <v>230</v>
      </c>
      <c r="L3167" t="str">
        <f t="shared" si="295"/>
        <v>TH-230</v>
      </c>
      <c r="M3167">
        <f t="shared" si="296"/>
        <v>2379443040000</v>
      </c>
      <c r="N3167">
        <f t="shared" si="297"/>
        <v>2.9130648177228285E-13</v>
      </c>
      <c r="O3167" t="str">
        <f t="shared" si="298"/>
        <v>TH-2302379443040000</v>
      </c>
      <c r="P3167" t="str">
        <f t="shared" si="299"/>
        <v/>
      </c>
    </row>
    <row r="3168" spans="1:16" x14ac:dyDescent="0.25">
      <c r="A3168">
        <v>90</v>
      </c>
      <c r="B3168">
        <v>141</v>
      </c>
      <c r="C3168" t="s">
        <v>2521</v>
      </c>
      <c r="D3168">
        <v>0</v>
      </c>
      <c r="E3168">
        <v>25.52</v>
      </c>
      <c r="F3168" t="s">
        <v>109</v>
      </c>
      <c r="G3168">
        <v>0.01</v>
      </c>
      <c r="H3168" t="s">
        <v>12</v>
      </c>
      <c r="I3168">
        <v>100</v>
      </c>
      <c r="K3168">
        <f t="shared" si="294"/>
        <v>231</v>
      </c>
      <c r="L3168" t="str">
        <f t="shared" si="295"/>
        <v>TH-231</v>
      </c>
      <c r="M3168">
        <f t="shared" si="296"/>
        <v>91872</v>
      </c>
      <c r="N3168">
        <f t="shared" si="297"/>
        <v>7.5447054658649568E-6</v>
      </c>
      <c r="O3168" t="str">
        <f t="shared" si="298"/>
        <v>TH-23191872</v>
      </c>
      <c r="P3168" t="str">
        <f t="shared" si="299"/>
        <v/>
      </c>
    </row>
    <row r="3169" spans="1:16" x14ac:dyDescent="0.25">
      <c r="A3169">
        <v>90</v>
      </c>
      <c r="B3169">
        <v>142</v>
      </c>
      <c r="C3169" t="s">
        <v>2524</v>
      </c>
      <c r="D3169">
        <v>0</v>
      </c>
      <c r="E3169" s="1">
        <v>14100000000</v>
      </c>
      <c r="F3169" t="s">
        <v>14</v>
      </c>
      <c r="G3169" s="1">
        <v>225000000</v>
      </c>
      <c r="H3169" t="s">
        <v>27</v>
      </c>
      <c r="I3169">
        <v>100</v>
      </c>
      <c r="K3169">
        <f t="shared" si="294"/>
        <v>232</v>
      </c>
      <c r="L3169" t="str">
        <f t="shared" si="295"/>
        <v>TH-232</v>
      </c>
      <c r="M3169">
        <f t="shared" si="296"/>
        <v>4.4496216E+17</v>
      </c>
      <c r="N3169">
        <f t="shared" si="297"/>
        <v>1.5577665762858246E-18</v>
      </c>
      <c r="O3169" t="str">
        <f t="shared" si="298"/>
        <v>TH-232444962160000000000</v>
      </c>
      <c r="P3169" t="str">
        <f t="shared" si="299"/>
        <v/>
      </c>
    </row>
    <row r="3170" spans="1:16" x14ac:dyDescent="0.25">
      <c r="A3170">
        <v>90</v>
      </c>
      <c r="B3170">
        <v>143</v>
      </c>
      <c r="C3170" t="s">
        <v>2523</v>
      </c>
      <c r="D3170">
        <v>0</v>
      </c>
      <c r="E3170">
        <v>21.83</v>
      </c>
      <c r="F3170" t="s">
        <v>43</v>
      </c>
      <c r="G3170">
        <v>0.04</v>
      </c>
      <c r="H3170" t="s">
        <v>12</v>
      </c>
      <c r="I3170">
        <v>100</v>
      </c>
      <c r="K3170">
        <f t="shared" si="294"/>
        <v>233</v>
      </c>
      <c r="L3170" t="str">
        <f t="shared" si="295"/>
        <v>TH-233</v>
      </c>
      <c r="M3170">
        <f t="shared" si="296"/>
        <v>1309.8</v>
      </c>
      <c r="N3170">
        <f t="shared" si="297"/>
        <v>5.2920077917235095E-4</v>
      </c>
      <c r="O3170" t="str">
        <f t="shared" si="298"/>
        <v>TH-2331309.8</v>
      </c>
      <c r="P3170" t="str">
        <f t="shared" si="299"/>
        <v/>
      </c>
    </row>
    <row r="3171" spans="1:16" x14ac:dyDescent="0.25">
      <c r="A3171">
        <v>90</v>
      </c>
      <c r="B3171">
        <v>144</v>
      </c>
      <c r="C3171" t="s">
        <v>2518</v>
      </c>
      <c r="D3171">
        <v>0</v>
      </c>
      <c r="E3171">
        <v>24.106999999999999</v>
      </c>
      <c r="F3171" t="s">
        <v>25</v>
      </c>
      <c r="G3171">
        <v>2.3E-2</v>
      </c>
      <c r="H3171" t="s">
        <v>12</v>
      </c>
      <c r="I3171">
        <v>100</v>
      </c>
      <c r="K3171">
        <f t="shared" si="294"/>
        <v>234</v>
      </c>
      <c r="L3171" t="str">
        <f t="shared" si="295"/>
        <v>TH-234</v>
      </c>
      <c r="M3171">
        <f t="shared" si="296"/>
        <v>2082844.8</v>
      </c>
      <c r="N3171">
        <f t="shared" si="297"/>
        <v>3.3278868428408362E-7</v>
      </c>
      <c r="O3171" t="str">
        <f t="shared" si="298"/>
        <v>TH-2342082844.8</v>
      </c>
      <c r="P3171" t="str">
        <f t="shared" si="299"/>
        <v/>
      </c>
    </row>
    <row r="3172" spans="1:16" x14ac:dyDescent="0.25">
      <c r="A3172">
        <v>90</v>
      </c>
      <c r="B3172">
        <v>145</v>
      </c>
      <c r="C3172" t="s">
        <v>2517</v>
      </c>
      <c r="D3172">
        <v>0</v>
      </c>
      <c r="E3172">
        <v>7.2</v>
      </c>
      <c r="F3172" t="s">
        <v>43</v>
      </c>
      <c r="G3172">
        <v>0.1</v>
      </c>
      <c r="H3172" t="s">
        <v>12</v>
      </c>
      <c r="I3172">
        <v>100</v>
      </c>
      <c r="K3172">
        <f t="shared" si="294"/>
        <v>235</v>
      </c>
      <c r="L3172" t="str">
        <f t="shared" si="295"/>
        <v>TH-235</v>
      </c>
      <c r="M3172">
        <f t="shared" si="296"/>
        <v>432</v>
      </c>
      <c r="N3172">
        <f t="shared" si="297"/>
        <v>1.6045073624072809E-3</v>
      </c>
      <c r="O3172" t="str">
        <f t="shared" si="298"/>
        <v>TH-235432</v>
      </c>
      <c r="P3172" t="str">
        <f t="shared" si="299"/>
        <v/>
      </c>
    </row>
    <row r="3173" spans="1:16" x14ac:dyDescent="0.25">
      <c r="A3173">
        <v>90</v>
      </c>
      <c r="B3173">
        <v>146</v>
      </c>
      <c r="C3173" t="s">
        <v>2520</v>
      </c>
      <c r="D3173">
        <v>0</v>
      </c>
      <c r="E3173">
        <v>37.5</v>
      </c>
      <c r="F3173" t="s">
        <v>43</v>
      </c>
      <c r="G3173">
        <v>0.2</v>
      </c>
      <c r="H3173" t="s">
        <v>12</v>
      </c>
      <c r="I3173">
        <v>100</v>
      </c>
      <c r="K3173">
        <f t="shared" si="294"/>
        <v>236</v>
      </c>
      <c r="L3173" t="str">
        <f t="shared" si="295"/>
        <v>TH-236</v>
      </c>
      <c r="M3173">
        <f t="shared" si="296"/>
        <v>2250</v>
      </c>
      <c r="N3173">
        <f t="shared" si="297"/>
        <v>3.0806541358219789E-4</v>
      </c>
      <c r="O3173" t="str">
        <f t="shared" si="298"/>
        <v>TH-2362250</v>
      </c>
      <c r="P3173" t="str">
        <f t="shared" si="299"/>
        <v/>
      </c>
    </row>
    <row r="3174" spans="1:16" x14ac:dyDescent="0.25">
      <c r="A3174">
        <v>90</v>
      </c>
      <c r="B3174">
        <v>147</v>
      </c>
      <c r="C3174" t="s">
        <v>2519</v>
      </c>
      <c r="D3174">
        <v>0</v>
      </c>
      <c r="E3174">
        <v>4.79</v>
      </c>
      <c r="F3174" t="s">
        <v>43</v>
      </c>
      <c r="G3174">
        <v>0.5</v>
      </c>
      <c r="H3174" t="s">
        <v>12</v>
      </c>
      <c r="I3174">
        <v>100</v>
      </c>
      <c r="K3174">
        <f t="shared" si="294"/>
        <v>237</v>
      </c>
      <c r="L3174" t="str">
        <f t="shared" si="295"/>
        <v>TH-237</v>
      </c>
      <c r="M3174">
        <f t="shared" si="296"/>
        <v>287.39999999999998</v>
      </c>
      <c r="N3174">
        <f t="shared" si="297"/>
        <v>2.4117855969378751E-3</v>
      </c>
      <c r="O3174" t="str">
        <f t="shared" si="298"/>
        <v>TH-237287.4</v>
      </c>
      <c r="P3174" t="str">
        <f t="shared" si="299"/>
        <v/>
      </c>
    </row>
    <row r="3175" spans="1:16" x14ac:dyDescent="0.25">
      <c r="A3175">
        <v>90</v>
      </c>
      <c r="B3175">
        <v>148</v>
      </c>
      <c r="C3175" t="s">
        <v>2516</v>
      </c>
      <c r="D3175">
        <v>0</v>
      </c>
      <c r="E3175">
        <v>9.4</v>
      </c>
      <c r="F3175" t="s">
        <v>43</v>
      </c>
      <c r="G3175">
        <v>2</v>
      </c>
      <c r="H3175" t="s">
        <v>12</v>
      </c>
      <c r="I3175">
        <v>100</v>
      </c>
      <c r="K3175">
        <f t="shared" si="294"/>
        <v>238</v>
      </c>
      <c r="L3175" t="str">
        <f t="shared" si="295"/>
        <v>TH-238</v>
      </c>
      <c r="M3175">
        <f t="shared" si="296"/>
        <v>564</v>
      </c>
      <c r="N3175">
        <f t="shared" si="297"/>
        <v>1.2289843626949386E-3</v>
      </c>
      <c r="O3175" t="str">
        <f t="shared" si="298"/>
        <v>TH-238564</v>
      </c>
      <c r="P3175" t="str">
        <f t="shared" si="299"/>
        <v/>
      </c>
    </row>
    <row r="3176" spans="1:16" x14ac:dyDescent="0.25">
      <c r="A3176">
        <v>22</v>
      </c>
      <c r="B3176">
        <v>17</v>
      </c>
      <c r="C3176" t="s">
        <v>307</v>
      </c>
      <c r="D3176">
        <v>0</v>
      </c>
      <c r="E3176">
        <v>28.5</v>
      </c>
      <c r="F3176" t="s">
        <v>17</v>
      </c>
      <c r="G3176">
        <v>0.9</v>
      </c>
      <c r="H3176" t="s">
        <v>36</v>
      </c>
      <c r="I3176">
        <v>100</v>
      </c>
      <c r="K3176">
        <f t="shared" si="294"/>
        <v>39</v>
      </c>
      <c r="L3176" t="str">
        <f t="shared" si="295"/>
        <v>TI-39</v>
      </c>
      <c r="M3176">
        <f t="shared" si="296"/>
        <v>2.8500000000000001E-2</v>
      </c>
      <c r="N3176">
        <f t="shared" si="297"/>
        <v>24.320953703857729</v>
      </c>
      <c r="O3176" t="str">
        <f t="shared" si="298"/>
        <v>TI-390.0285</v>
      </c>
      <c r="P3176" t="str">
        <f t="shared" si="299"/>
        <v/>
      </c>
    </row>
    <row r="3177" spans="1:16" x14ac:dyDescent="0.25">
      <c r="A3177">
        <v>22</v>
      </c>
      <c r="B3177">
        <v>18</v>
      </c>
      <c r="C3177" t="s">
        <v>306</v>
      </c>
      <c r="D3177">
        <v>0</v>
      </c>
      <c r="E3177">
        <v>52.4</v>
      </c>
      <c r="F3177" t="s">
        <v>17</v>
      </c>
      <c r="G3177">
        <v>0.3</v>
      </c>
      <c r="H3177" t="s">
        <v>36</v>
      </c>
      <c r="I3177">
        <v>100</v>
      </c>
      <c r="K3177">
        <f t="shared" si="294"/>
        <v>40</v>
      </c>
      <c r="L3177" t="str">
        <f t="shared" si="295"/>
        <v>TI-40</v>
      </c>
      <c r="M3177">
        <f t="shared" si="296"/>
        <v>5.2400000000000002E-2</v>
      </c>
      <c r="N3177">
        <f t="shared" si="297"/>
        <v>13.22799962900659</v>
      </c>
      <c r="O3177" t="str">
        <f t="shared" si="298"/>
        <v>TI-400.0524</v>
      </c>
      <c r="P3177" t="str">
        <f t="shared" si="299"/>
        <v/>
      </c>
    </row>
    <row r="3178" spans="1:16" x14ac:dyDescent="0.25">
      <c r="A3178">
        <v>22</v>
      </c>
      <c r="B3178">
        <v>19</v>
      </c>
      <c r="C3178" t="s">
        <v>305</v>
      </c>
      <c r="D3178">
        <v>0</v>
      </c>
      <c r="E3178">
        <v>81.900000000000006</v>
      </c>
      <c r="F3178" t="s">
        <v>17</v>
      </c>
      <c r="G3178">
        <v>0.5</v>
      </c>
      <c r="H3178" t="s">
        <v>36</v>
      </c>
      <c r="I3178">
        <v>100</v>
      </c>
      <c r="K3178">
        <f t="shared" si="294"/>
        <v>41</v>
      </c>
      <c r="L3178" t="str">
        <f t="shared" si="295"/>
        <v>TI-41</v>
      </c>
      <c r="M3178">
        <f t="shared" si="296"/>
        <v>8.1900000000000001E-2</v>
      </c>
      <c r="N3178">
        <f t="shared" si="297"/>
        <v>8.4633355379724691</v>
      </c>
      <c r="O3178" t="str">
        <f t="shared" si="298"/>
        <v>TI-410.0819</v>
      </c>
      <c r="P3178" t="str">
        <f t="shared" si="299"/>
        <v/>
      </c>
    </row>
    <row r="3179" spans="1:16" x14ac:dyDescent="0.25">
      <c r="A3179">
        <v>22</v>
      </c>
      <c r="B3179">
        <v>20</v>
      </c>
      <c r="C3179" t="s">
        <v>312</v>
      </c>
      <c r="D3179">
        <v>0</v>
      </c>
      <c r="E3179">
        <v>208.34</v>
      </c>
      <c r="F3179" t="s">
        <v>17</v>
      </c>
      <c r="G3179">
        <v>0.56999999999999995</v>
      </c>
      <c r="H3179" t="s">
        <v>36</v>
      </c>
      <c r="I3179">
        <v>100</v>
      </c>
      <c r="K3179">
        <f t="shared" si="294"/>
        <v>42</v>
      </c>
      <c r="L3179" t="str">
        <f t="shared" si="295"/>
        <v>TI-42</v>
      </c>
      <c r="M3179">
        <f t="shared" si="296"/>
        <v>0.20834</v>
      </c>
      <c r="N3179">
        <f t="shared" si="297"/>
        <v>3.3270000026876514</v>
      </c>
      <c r="O3179" t="str">
        <f t="shared" si="298"/>
        <v>TI-420.20834</v>
      </c>
      <c r="P3179" t="str">
        <f t="shared" si="299"/>
        <v/>
      </c>
    </row>
    <row r="3180" spans="1:16" x14ac:dyDescent="0.25">
      <c r="A3180">
        <v>22</v>
      </c>
      <c r="B3180">
        <v>21</v>
      </c>
      <c r="C3180" t="s">
        <v>311</v>
      </c>
      <c r="D3180">
        <v>0</v>
      </c>
      <c r="E3180">
        <v>509</v>
      </c>
      <c r="F3180" t="s">
        <v>17</v>
      </c>
      <c r="G3180">
        <v>5</v>
      </c>
      <c r="H3180" t="s">
        <v>36</v>
      </c>
      <c r="I3180">
        <v>100</v>
      </c>
      <c r="K3180">
        <f t="shared" si="294"/>
        <v>43</v>
      </c>
      <c r="L3180" t="str">
        <f t="shared" si="295"/>
        <v>TI-43</v>
      </c>
      <c r="M3180">
        <f t="shared" si="296"/>
        <v>0.50900000000000001</v>
      </c>
      <c r="N3180">
        <f t="shared" si="297"/>
        <v>1.361782280078478</v>
      </c>
      <c r="O3180" t="str">
        <f t="shared" si="298"/>
        <v>TI-430.509</v>
      </c>
      <c r="P3180" t="str">
        <f t="shared" si="299"/>
        <v/>
      </c>
    </row>
    <row r="3181" spans="1:16" x14ac:dyDescent="0.25">
      <c r="A3181">
        <v>22</v>
      </c>
      <c r="B3181">
        <v>22</v>
      </c>
      <c r="C3181" t="s">
        <v>310</v>
      </c>
      <c r="D3181">
        <v>0</v>
      </c>
      <c r="E3181">
        <v>59.1</v>
      </c>
      <c r="F3181" t="s">
        <v>14</v>
      </c>
      <c r="G3181">
        <v>0.3</v>
      </c>
      <c r="H3181" t="s">
        <v>26</v>
      </c>
      <c r="I3181">
        <v>100</v>
      </c>
      <c r="K3181">
        <f t="shared" si="294"/>
        <v>44</v>
      </c>
      <c r="L3181" t="str">
        <f t="shared" si="295"/>
        <v>TI-44</v>
      </c>
      <c r="M3181">
        <f t="shared" si="296"/>
        <v>1865054160</v>
      </c>
      <c r="N3181">
        <f t="shared" si="297"/>
        <v>3.716498938346891E-10</v>
      </c>
      <c r="O3181" t="str">
        <f t="shared" si="298"/>
        <v>TI-441865054160</v>
      </c>
      <c r="P3181" t="str">
        <f t="shared" si="299"/>
        <v/>
      </c>
    </row>
    <row r="3182" spans="1:16" x14ac:dyDescent="0.25">
      <c r="A3182">
        <v>22</v>
      </c>
      <c r="B3182">
        <v>23</v>
      </c>
      <c r="C3182" t="s">
        <v>309</v>
      </c>
      <c r="D3182">
        <v>0</v>
      </c>
      <c r="E3182">
        <v>184.8</v>
      </c>
      <c r="F3182" t="s">
        <v>43</v>
      </c>
      <c r="G3182">
        <v>0.5</v>
      </c>
      <c r="H3182" t="s">
        <v>36</v>
      </c>
      <c r="I3182">
        <v>100</v>
      </c>
      <c r="K3182">
        <f t="shared" si="294"/>
        <v>45</v>
      </c>
      <c r="L3182" t="str">
        <f t="shared" si="295"/>
        <v>TI-45</v>
      </c>
      <c r="M3182">
        <f t="shared" si="296"/>
        <v>11088</v>
      </c>
      <c r="N3182">
        <f t="shared" si="297"/>
        <v>6.2513273860023921E-5</v>
      </c>
      <c r="O3182" t="str">
        <f t="shared" si="298"/>
        <v>TI-4511088</v>
      </c>
      <c r="P3182" t="str">
        <f t="shared" si="299"/>
        <v/>
      </c>
    </row>
    <row r="3183" spans="1:16" x14ac:dyDescent="0.25">
      <c r="A3183">
        <v>22</v>
      </c>
      <c r="B3183">
        <v>29</v>
      </c>
      <c r="C3183" t="s">
        <v>308</v>
      </c>
      <c r="D3183">
        <v>0</v>
      </c>
      <c r="E3183">
        <v>5.7560000000000002</v>
      </c>
      <c r="F3183" t="s">
        <v>43</v>
      </c>
      <c r="G3183">
        <v>8.9999999999999993E-3</v>
      </c>
      <c r="H3183" t="s">
        <v>12</v>
      </c>
      <c r="I3183">
        <v>100</v>
      </c>
      <c r="K3183">
        <f t="shared" si="294"/>
        <v>51</v>
      </c>
      <c r="L3183" t="str">
        <f t="shared" si="295"/>
        <v>TI-51</v>
      </c>
      <c r="M3183">
        <f t="shared" si="296"/>
        <v>345.36</v>
      </c>
      <c r="N3183">
        <f t="shared" si="297"/>
        <v>2.0070279724344027E-3</v>
      </c>
      <c r="O3183" t="str">
        <f t="shared" si="298"/>
        <v>TI-51345.36</v>
      </c>
      <c r="P3183" t="str">
        <f t="shared" si="299"/>
        <v/>
      </c>
    </row>
    <row r="3184" spans="1:16" x14ac:dyDescent="0.25">
      <c r="A3184">
        <v>22</v>
      </c>
      <c r="B3184">
        <v>30</v>
      </c>
      <c r="C3184" t="s">
        <v>304</v>
      </c>
      <c r="D3184">
        <v>0</v>
      </c>
      <c r="E3184">
        <v>1.7</v>
      </c>
      <c r="F3184" t="s">
        <v>43</v>
      </c>
      <c r="G3184">
        <v>0.1</v>
      </c>
      <c r="H3184" t="s">
        <v>12</v>
      </c>
      <c r="I3184">
        <v>100</v>
      </c>
      <c r="K3184">
        <f t="shared" si="294"/>
        <v>52</v>
      </c>
      <c r="L3184" t="str">
        <f t="shared" si="295"/>
        <v>TI-52</v>
      </c>
      <c r="M3184">
        <f t="shared" si="296"/>
        <v>102</v>
      </c>
      <c r="N3184">
        <f t="shared" si="297"/>
        <v>6.7955605937249537E-3</v>
      </c>
      <c r="O3184" t="str">
        <f t="shared" si="298"/>
        <v>TI-52102</v>
      </c>
      <c r="P3184" t="str">
        <f t="shared" si="299"/>
        <v/>
      </c>
    </row>
    <row r="3185" spans="1:16" x14ac:dyDescent="0.25">
      <c r="A3185">
        <v>22</v>
      </c>
      <c r="B3185">
        <v>31</v>
      </c>
      <c r="C3185" t="s">
        <v>303</v>
      </c>
      <c r="D3185">
        <v>0</v>
      </c>
      <c r="E3185">
        <v>32.700000000000003</v>
      </c>
      <c r="F3185" t="s">
        <v>11</v>
      </c>
      <c r="G3185">
        <v>0.9</v>
      </c>
      <c r="H3185" t="s">
        <v>12</v>
      </c>
      <c r="I3185">
        <v>100</v>
      </c>
      <c r="K3185">
        <f t="shared" si="294"/>
        <v>53</v>
      </c>
      <c r="L3185" t="str">
        <f t="shared" si="295"/>
        <v>TI-53</v>
      </c>
      <c r="M3185">
        <f t="shared" si="296"/>
        <v>32.700000000000003</v>
      </c>
      <c r="N3185">
        <f t="shared" si="297"/>
        <v>2.1197161485013615E-2</v>
      </c>
      <c r="O3185" t="str">
        <f t="shared" si="298"/>
        <v>TI-5332.7</v>
      </c>
      <c r="P3185" t="str">
        <f t="shared" si="299"/>
        <v/>
      </c>
    </row>
    <row r="3186" spans="1:16" x14ac:dyDescent="0.25">
      <c r="A3186">
        <v>22</v>
      </c>
      <c r="B3186">
        <v>32</v>
      </c>
      <c r="C3186" t="s">
        <v>302</v>
      </c>
      <c r="D3186">
        <v>0</v>
      </c>
      <c r="E3186">
        <v>1.6</v>
      </c>
      <c r="F3186" t="s">
        <v>11</v>
      </c>
      <c r="G3186">
        <v>0.4</v>
      </c>
      <c r="H3186" t="s">
        <v>12</v>
      </c>
      <c r="I3186">
        <v>100</v>
      </c>
      <c r="K3186">
        <f t="shared" si="294"/>
        <v>54</v>
      </c>
      <c r="L3186" t="str">
        <f t="shared" si="295"/>
        <v>TI-54</v>
      </c>
      <c r="M3186">
        <f t="shared" si="296"/>
        <v>1.6</v>
      </c>
      <c r="N3186">
        <f t="shared" si="297"/>
        <v>0.43321698784996576</v>
      </c>
      <c r="O3186" t="str">
        <f t="shared" si="298"/>
        <v>TI-541.6</v>
      </c>
      <c r="P3186" t="str">
        <f t="shared" si="299"/>
        <v/>
      </c>
    </row>
    <row r="3187" spans="1:16" x14ac:dyDescent="0.25">
      <c r="A3187">
        <v>22</v>
      </c>
      <c r="B3187">
        <v>33</v>
      </c>
      <c r="C3187" t="s">
        <v>301</v>
      </c>
      <c r="D3187">
        <v>0</v>
      </c>
      <c r="E3187">
        <v>1.3</v>
      </c>
      <c r="F3187" t="s">
        <v>11</v>
      </c>
      <c r="G3187">
        <v>0.1</v>
      </c>
      <c r="H3187" t="s">
        <v>12</v>
      </c>
      <c r="I3187">
        <v>100</v>
      </c>
      <c r="K3187">
        <f t="shared" si="294"/>
        <v>55</v>
      </c>
      <c r="L3187" t="str">
        <f t="shared" si="295"/>
        <v>TI-55</v>
      </c>
      <c r="M3187">
        <f t="shared" si="296"/>
        <v>1.3</v>
      </c>
      <c r="N3187">
        <f t="shared" si="297"/>
        <v>0.53319013889226563</v>
      </c>
      <c r="O3187" t="str">
        <f t="shared" si="298"/>
        <v>TI-551.3</v>
      </c>
      <c r="P3187" t="str">
        <f t="shared" si="299"/>
        <v/>
      </c>
    </row>
    <row r="3188" spans="1:16" x14ac:dyDescent="0.25">
      <c r="A3188">
        <v>22</v>
      </c>
      <c r="B3188">
        <v>34</v>
      </c>
      <c r="C3188" t="s">
        <v>300</v>
      </c>
      <c r="D3188">
        <v>0</v>
      </c>
      <c r="E3188">
        <v>199</v>
      </c>
      <c r="F3188" t="s">
        <v>17</v>
      </c>
      <c r="G3188">
        <v>6</v>
      </c>
      <c r="H3188" t="s">
        <v>12</v>
      </c>
      <c r="I3188">
        <v>100</v>
      </c>
      <c r="K3188">
        <f t="shared" si="294"/>
        <v>56</v>
      </c>
      <c r="L3188" t="str">
        <f t="shared" si="295"/>
        <v>TI-56</v>
      </c>
      <c r="M3188">
        <f t="shared" si="296"/>
        <v>0.19900000000000001</v>
      </c>
      <c r="N3188">
        <f t="shared" si="297"/>
        <v>3.4831516611052526</v>
      </c>
      <c r="O3188" t="str">
        <f t="shared" si="298"/>
        <v>TI-560.199</v>
      </c>
      <c r="P3188" t="str">
        <f t="shared" si="299"/>
        <v/>
      </c>
    </row>
    <row r="3189" spans="1:16" x14ac:dyDescent="0.25">
      <c r="A3189">
        <v>22</v>
      </c>
      <c r="B3189">
        <v>35</v>
      </c>
      <c r="C3189" t="s">
        <v>299</v>
      </c>
      <c r="D3189">
        <v>0</v>
      </c>
      <c r="E3189">
        <v>94</v>
      </c>
      <c r="F3189" t="s">
        <v>17</v>
      </c>
      <c r="G3189">
        <v>8</v>
      </c>
      <c r="H3189" t="s">
        <v>12</v>
      </c>
      <c r="I3189">
        <v>100</v>
      </c>
      <c r="K3189">
        <f t="shared" si="294"/>
        <v>57</v>
      </c>
      <c r="L3189" t="str">
        <f t="shared" si="295"/>
        <v>TI-57</v>
      </c>
      <c r="M3189">
        <f t="shared" si="296"/>
        <v>9.4E-2</v>
      </c>
      <c r="N3189">
        <f t="shared" si="297"/>
        <v>7.3739061761696307</v>
      </c>
      <c r="O3189" t="str">
        <f t="shared" si="298"/>
        <v>TI-570.094</v>
      </c>
      <c r="P3189" t="str">
        <f t="shared" si="299"/>
        <v/>
      </c>
    </row>
    <row r="3190" spans="1:16" x14ac:dyDescent="0.25">
      <c r="A3190">
        <v>22</v>
      </c>
      <c r="B3190">
        <v>36</v>
      </c>
      <c r="C3190" t="s">
        <v>298</v>
      </c>
      <c r="D3190">
        <v>0</v>
      </c>
      <c r="E3190">
        <v>55</v>
      </c>
      <c r="F3190" t="s">
        <v>17</v>
      </c>
      <c r="G3190">
        <v>6</v>
      </c>
      <c r="H3190" t="s">
        <v>12</v>
      </c>
      <c r="I3190">
        <v>100</v>
      </c>
      <c r="K3190">
        <f t="shared" si="294"/>
        <v>58</v>
      </c>
      <c r="L3190" t="str">
        <f t="shared" si="295"/>
        <v>TI-58</v>
      </c>
      <c r="M3190">
        <f t="shared" si="296"/>
        <v>5.5E-2</v>
      </c>
      <c r="N3190">
        <f t="shared" si="297"/>
        <v>12.602676010180824</v>
      </c>
      <c r="O3190" t="str">
        <f t="shared" si="298"/>
        <v>TI-580.055</v>
      </c>
      <c r="P3190" t="str">
        <f t="shared" si="299"/>
        <v/>
      </c>
    </row>
    <row r="3191" spans="1:16" x14ac:dyDescent="0.25">
      <c r="A3191">
        <v>22</v>
      </c>
      <c r="B3191">
        <v>37</v>
      </c>
      <c r="C3191" t="s">
        <v>297</v>
      </c>
      <c r="D3191">
        <v>0</v>
      </c>
      <c r="E3191">
        <v>28.5</v>
      </c>
      <c r="F3191" t="s">
        <v>17</v>
      </c>
      <c r="G3191">
        <v>1.9</v>
      </c>
      <c r="H3191" t="s">
        <v>12</v>
      </c>
      <c r="I3191">
        <v>100</v>
      </c>
      <c r="K3191">
        <f t="shared" si="294"/>
        <v>59</v>
      </c>
      <c r="L3191" t="str">
        <f t="shared" si="295"/>
        <v>TI-59</v>
      </c>
      <c r="M3191">
        <f t="shared" si="296"/>
        <v>2.8500000000000001E-2</v>
      </c>
      <c r="N3191">
        <f t="shared" si="297"/>
        <v>24.320953703857729</v>
      </c>
      <c r="O3191" t="str">
        <f t="shared" si="298"/>
        <v>TI-590.0285</v>
      </c>
      <c r="P3191" t="str">
        <f t="shared" si="299"/>
        <v/>
      </c>
    </row>
    <row r="3192" spans="1:16" x14ac:dyDescent="0.25">
      <c r="A3192">
        <v>22</v>
      </c>
      <c r="B3192">
        <v>38</v>
      </c>
      <c r="C3192" t="s">
        <v>296</v>
      </c>
      <c r="D3192">
        <v>0</v>
      </c>
      <c r="E3192">
        <v>22.2</v>
      </c>
      <c r="F3192" t="s">
        <v>17</v>
      </c>
      <c r="G3192">
        <v>1.6</v>
      </c>
      <c r="H3192" t="s">
        <v>12</v>
      </c>
      <c r="I3192">
        <v>100</v>
      </c>
      <c r="K3192">
        <f t="shared" si="294"/>
        <v>60</v>
      </c>
      <c r="L3192" t="str">
        <f t="shared" si="295"/>
        <v>TI-60</v>
      </c>
      <c r="M3192">
        <f t="shared" si="296"/>
        <v>2.2200000000000001E-2</v>
      </c>
      <c r="N3192">
        <f t="shared" si="297"/>
        <v>31.222845971168706</v>
      </c>
      <c r="O3192" t="str">
        <f t="shared" si="298"/>
        <v>TI-600.0222</v>
      </c>
      <c r="P3192" t="str">
        <f t="shared" si="299"/>
        <v/>
      </c>
    </row>
    <row r="3193" spans="1:16" x14ac:dyDescent="0.25">
      <c r="A3193">
        <v>22</v>
      </c>
      <c r="B3193">
        <v>39</v>
      </c>
      <c r="C3193" t="s">
        <v>295</v>
      </c>
      <c r="D3193">
        <v>0</v>
      </c>
      <c r="E3193">
        <v>15</v>
      </c>
      <c r="F3193" t="s">
        <v>17</v>
      </c>
      <c r="G3193">
        <v>4</v>
      </c>
      <c r="H3193" t="s">
        <v>12</v>
      </c>
      <c r="I3193">
        <v>100</v>
      </c>
      <c r="K3193">
        <f t="shared" si="294"/>
        <v>61</v>
      </c>
      <c r="L3193" t="str">
        <f t="shared" si="295"/>
        <v>TI-61</v>
      </c>
      <c r="M3193">
        <f t="shared" si="296"/>
        <v>1.4999999999999999E-2</v>
      </c>
      <c r="N3193">
        <f t="shared" si="297"/>
        <v>46.209812037329691</v>
      </c>
      <c r="O3193" t="str">
        <f t="shared" si="298"/>
        <v>TI-610.015</v>
      </c>
      <c r="P3193" t="str">
        <f t="shared" si="299"/>
        <v/>
      </c>
    </row>
    <row r="3194" spans="1:16" x14ac:dyDescent="0.25">
      <c r="A3194">
        <v>81</v>
      </c>
      <c r="B3194">
        <v>95</v>
      </c>
      <c r="C3194" t="s">
        <v>2225</v>
      </c>
      <c r="D3194">
        <v>0</v>
      </c>
      <c r="E3194">
        <v>5.2</v>
      </c>
      <c r="F3194" t="s">
        <v>17</v>
      </c>
      <c r="G3194">
        <f>3-1.4</f>
        <v>1.6</v>
      </c>
      <c r="H3194" t="s">
        <v>19</v>
      </c>
      <c r="I3194">
        <v>100</v>
      </c>
      <c r="K3194">
        <f t="shared" si="294"/>
        <v>176</v>
      </c>
      <c r="L3194" t="str">
        <f t="shared" si="295"/>
        <v>TL-176</v>
      </c>
      <c r="M3194">
        <f t="shared" si="296"/>
        <v>5.2000000000000006E-3</v>
      </c>
      <c r="N3194">
        <f t="shared" si="297"/>
        <v>133.29753472306638</v>
      </c>
      <c r="O3194" t="str">
        <f t="shared" si="298"/>
        <v>TL-1760.0052</v>
      </c>
      <c r="P3194" t="str">
        <f t="shared" si="299"/>
        <v/>
      </c>
    </row>
    <row r="3195" spans="1:16" x14ac:dyDescent="0.25">
      <c r="A3195">
        <v>81</v>
      </c>
      <c r="B3195">
        <v>96</v>
      </c>
      <c r="C3195" t="s">
        <v>2226</v>
      </c>
      <c r="D3195">
        <v>0</v>
      </c>
      <c r="E3195">
        <v>18</v>
      </c>
      <c r="F3195" t="s">
        <v>17</v>
      </c>
      <c r="G3195">
        <v>5</v>
      </c>
      <c r="H3195" t="s">
        <v>27</v>
      </c>
      <c r="I3195">
        <v>73</v>
      </c>
      <c r="J3195">
        <v>13</v>
      </c>
      <c r="K3195">
        <f t="shared" si="294"/>
        <v>177</v>
      </c>
      <c r="L3195" t="str">
        <f t="shared" si="295"/>
        <v>TL-177</v>
      </c>
      <c r="M3195">
        <f t="shared" si="296"/>
        <v>1.8000000000000002E-2</v>
      </c>
      <c r="N3195">
        <f t="shared" si="297"/>
        <v>38.508176697774736</v>
      </c>
      <c r="O3195" t="str">
        <f t="shared" si="298"/>
        <v>TL-1770.018</v>
      </c>
      <c r="P3195" t="str">
        <f t="shared" si="299"/>
        <v/>
      </c>
    </row>
    <row r="3196" spans="1:16" x14ac:dyDescent="0.25">
      <c r="A3196">
        <v>81</v>
      </c>
      <c r="B3196">
        <v>97</v>
      </c>
      <c r="C3196" t="s">
        <v>2227</v>
      </c>
      <c r="D3196">
        <v>0</v>
      </c>
      <c r="E3196">
        <v>254</v>
      </c>
      <c r="F3196" t="s">
        <v>17</v>
      </c>
      <c r="G3196">
        <f>10-8</f>
        <v>2</v>
      </c>
      <c r="H3196" t="s">
        <v>27</v>
      </c>
      <c r="I3196">
        <v>62</v>
      </c>
      <c r="J3196">
        <v>2</v>
      </c>
      <c r="K3196">
        <f t="shared" si="294"/>
        <v>178</v>
      </c>
      <c r="L3196" t="str">
        <f t="shared" si="295"/>
        <v>TL-178</v>
      </c>
      <c r="M3196">
        <f t="shared" si="296"/>
        <v>0.254</v>
      </c>
      <c r="N3196">
        <f t="shared" si="297"/>
        <v>2.7289259077163202</v>
      </c>
      <c r="O3196" t="str">
        <f t="shared" si="298"/>
        <v>TL-1780.254</v>
      </c>
      <c r="P3196" t="str">
        <f t="shared" si="299"/>
        <v/>
      </c>
    </row>
    <row r="3197" spans="1:16" x14ac:dyDescent="0.25">
      <c r="A3197">
        <v>81</v>
      </c>
      <c r="B3197">
        <v>98</v>
      </c>
      <c r="C3197" t="s">
        <v>2228</v>
      </c>
      <c r="D3197">
        <v>0</v>
      </c>
      <c r="E3197">
        <v>426</v>
      </c>
      <c r="F3197" t="s">
        <v>17</v>
      </c>
      <c r="G3197">
        <v>9</v>
      </c>
      <c r="H3197" t="s">
        <v>27</v>
      </c>
      <c r="I3197">
        <v>60</v>
      </c>
      <c r="J3197">
        <v>2</v>
      </c>
      <c r="K3197">
        <f t="shared" si="294"/>
        <v>179</v>
      </c>
      <c r="L3197" t="str">
        <f t="shared" si="295"/>
        <v>TL-179</v>
      </c>
      <c r="M3197">
        <f t="shared" si="296"/>
        <v>0.42599999999999999</v>
      </c>
      <c r="N3197">
        <f t="shared" si="297"/>
        <v>1.6271060576524539</v>
      </c>
      <c r="O3197" t="str">
        <f t="shared" si="298"/>
        <v>TL-1790.426</v>
      </c>
      <c r="P3197" t="str">
        <f t="shared" si="299"/>
        <v/>
      </c>
    </row>
    <row r="3198" spans="1:16" x14ac:dyDescent="0.25">
      <c r="A3198">
        <v>81</v>
      </c>
      <c r="B3198">
        <v>99</v>
      </c>
      <c r="C3198" t="s">
        <v>2229</v>
      </c>
      <c r="D3198">
        <v>0</v>
      </c>
      <c r="E3198">
        <v>1.0900000000000001</v>
      </c>
      <c r="F3198" t="s">
        <v>11</v>
      </c>
      <c r="G3198">
        <v>0.01</v>
      </c>
      <c r="H3198" t="s">
        <v>36</v>
      </c>
      <c r="I3198">
        <v>94</v>
      </c>
      <c r="J3198">
        <v>4</v>
      </c>
      <c r="K3198">
        <f t="shared" si="294"/>
        <v>180</v>
      </c>
      <c r="L3198" t="str">
        <f t="shared" si="295"/>
        <v>TL-180</v>
      </c>
      <c r="M3198">
        <f t="shared" si="296"/>
        <v>1.0900000000000001</v>
      </c>
      <c r="N3198">
        <f t="shared" si="297"/>
        <v>0.63591484455040848</v>
      </c>
      <c r="O3198" t="str">
        <f t="shared" si="298"/>
        <v>TL-1801.09</v>
      </c>
      <c r="P3198" t="str">
        <f t="shared" si="299"/>
        <v/>
      </c>
    </row>
    <row r="3199" spans="1:16" x14ac:dyDescent="0.25">
      <c r="A3199">
        <v>81</v>
      </c>
      <c r="B3199">
        <v>100</v>
      </c>
      <c r="C3199" t="s">
        <v>2212</v>
      </c>
      <c r="D3199">
        <v>0</v>
      </c>
      <c r="E3199">
        <v>2.9</v>
      </c>
      <c r="F3199" t="s">
        <v>11</v>
      </c>
      <c r="G3199">
        <v>0.1</v>
      </c>
      <c r="H3199" t="s">
        <v>36</v>
      </c>
      <c r="I3199">
        <v>91.4</v>
      </c>
      <c r="J3199">
        <v>0.6</v>
      </c>
      <c r="K3199">
        <f t="shared" si="294"/>
        <v>181</v>
      </c>
      <c r="L3199" t="str">
        <f t="shared" si="295"/>
        <v>TL-181</v>
      </c>
      <c r="M3199">
        <f t="shared" si="296"/>
        <v>2.9</v>
      </c>
      <c r="N3199">
        <f t="shared" si="297"/>
        <v>0.23901626915860183</v>
      </c>
      <c r="O3199" t="str">
        <f t="shared" si="298"/>
        <v>TL-1812.9</v>
      </c>
      <c r="P3199" t="str">
        <f t="shared" si="299"/>
        <v/>
      </c>
    </row>
    <row r="3200" spans="1:16" x14ac:dyDescent="0.25">
      <c r="A3200">
        <v>81</v>
      </c>
      <c r="B3200">
        <v>101</v>
      </c>
      <c r="C3200" t="s">
        <v>2213</v>
      </c>
      <c r="D3200">
        <v>0</v>
      </c>
      <c r="E3200">
        <v>1.9</v>
      </c>
      <c r="F3200" t="s">
        <v>11</v>
      </c>
      <c r="G3200">
        <v>0.1</v>
      </c>
      <c r="H3200" t="s">
        <v>36</v>
      </c>
      <c r="I3200">
        <v>99.5</v>
      </c>
      <c r="K3200">
        <f t="shared" si="294"/>
        <v>182</v>
      </c>
      <c r="L3200" t="str">
        <f t="shared" si="295"/>
        <v>TL-182</v>
      </c>
      <c r="M3200">
        <f t="shared" si="296"/>
        <v>1.9</v>
      </c>
      <c r="N3200">
        <f t="shared" si="297"/>
        <v>0.36481430555786598</v>
      </c>
      <c r="O3200" t="str">
        <f t="shared" si="298"/>
        <v>TL-1821.9</v>
      </c>
      <c r="P3200" t="str">
        <f t="shared" si="299"/>
        <v/>
      </c>
    </row>
    <row r="3201" spans="1:16" x14ac:dyDescent="0.25">
      <c r="A3201">
        <v>81</v>
      </c>
      <c r="B3201">
        <v>101</v>
      </c>
      <c r="C3201" t="s">
        <v>2213</v>
      </c>
      <c r="D3201" t="s">
        <v>70</v>
      </c>
      <c r="E3201">
        <v>3.1</v>
      </c>
      <c r="F3201" t="s">
        <v>11</v>
      </c>
      <c r="G3201">
        <v>1</v>
      </c>
      <c r="H3201" t="s">
        <v>36</v>
      </c>
      <c r="I3201">
        <v>97.5</v>
      </c>
      <c r="J3201">
        <v>2.5</v>
      </c>
      <c r="K3201">
        <f t="shared" si="294"/>
        <v>182</v>
      </c>
      <c r="L3201" t="str">
        <f t="shared" si="295"/>
        <v>TL-182</v>
      </c>
      <c r="M3201">
        <f t="shared" si="296"/>
        <v>3.1</v>
      </c>
      <c r="N3201">
        <f t="shared" si="297"/>
        <v>0.22359586469675655</v>
      </c>
      <c r="O3201" t="str">
        <f t="shared" si="298"/>
        <v>TL-1823.1</v>
      </c>
      <c r="P3201" t="str">
        <f t="shared" si="299"/>
        <v/>
      </c>
    </row>
    <row r="3202" spans="1:16" x14ac:dyDescent="0.25">
      <c r="A3202">
        <v>81</v>
      </c>
      <c r="B3202">
        <v>102</v>
      </c>
      <c r="C3202" t="s">
        <v>2200</v>
      </c>
      <c r="D3202">
        <v>0</v>
      </c>
      <c r="E3202">
        <v>6.9</v>
      </c>
      <c r="F3202" t="s">
        <v>11</v>
      </c>
      <c r="G3202">
        <v>0.7</v>
      </c>
      <c r="H3202" t="s">
        <v>36</v>
      </c>
      <c r="K3202">
        <f t="shared" ref="K3202:K3265" si="300">A3202+B3202</f>
        <v>183</v>
      </c>
      <c r="L3202" t="str">
        <f t="shared" ref="L3202:L3265" si="301">UPPER(SUBSTITUTE(C3202,K3202,""))&amp;"-"&amp;K3202&amp;IF(H3202="IT","M","")</f>
        <v>TL-183</v>
      </c>
      <c r="M3202">
        <f t="shared" ref="M3202:M3265" si="302">E3202*VLOOKUP(F3202,_TimeConvert,2,FALSE)</f>
        <v>6.9</v>
      </c>
      <c r="N3202">
        <f t="shared" ref="N3202:N3265" si="303">LN(2)/M3202</f>
        <v>0.10045611312462975</v>
      </c>
      <c r="O3202" t="str">
        <f t="shared" ref="O3202:O3265" si="304">L3202&amp;M3202</f>
        <v>TL-1836.9</v>
      </c>
      <c r="P3202" t="str">
        <f t="shared" ref="P3202:P3265" si="305">IF(AND(RIGHT(L3203,1)="M",M3202=M3203),"Delete","")</f>
        <v/>
      </c>
    </row>
    <row r="3203" spans="1:16" x14ac:dyDescent="0.25">
      <c r="A3203">
        <v>81</v>
      </c>
      <c r="B3203">
        <v>103</v>
      </c>
      <c r="C3203" t="s">
        <v>2201</v>
      </c>
      <c r="D3203">
        <v>0</v>
      </c>
      <c r="E3203">
        <v>9.5</v>
      </c>
      <c r="F3203" t="s">
        <v>11</v>
      </c>
      <c r="G3203">
        <v>0.2</v>
      </c>
      <c r="H3203" t="s">
        <v>36</v>
      </c>
      <c r="I3203">
        <v>98.78</v>
      </c>
      <c r="J3203">
        <v>0.3</v>
      </c>
      <c r="K3203">
        <f t="shared" si="300"/>
        <v>184</v>
      </c>
      <c r="L3203" t="str">
        <f t="shared" si="301"/>
        <v>TL-184</v>
      </c>
      <c r="M3203">
        <f t="shared" si="302"/>
        <v>9.5</v>
      </c>
      <c r="N3203">
        <f t="shared" si="303"/>
        <v>7.2962861111573185E-2</v>
      </c>
      <c r="O3203" t="str">
        <f t="shared" si="304"/>
        <v>TL-1849.5</v>
      </c>
      <c r="P3203" t="str">
        <f t="shared" si="305"/>
        <v/>
      </c>
    </row>
    <row r="3204" spans="1:16" x14ac:dyDescent="0.25">
      <c r="A3204">
        <v>81</v>
      </c>
      <c r="B3204">
        <v>103</v>
      </c>
      <c r="C3204" t="s">
        <v>2201</v>
      </c>
      <c r="D3204" t="s">
        <v>70</v>
      </c>
      <c r="E3204">
        <v>10.1</v>
      </c>
      <c r="F3204" t="s">
        <v>11</v>
      </c>
      <c r="G3204">
        <v>0.5</v>
      </c>
      <c r="H3204" t="s">
        <v>36</v>
      </c>
      <c r="I3204">
        <v>99.53</v>
      </c>
      <c r="J3204">
        <v>0.06</v>
      </c>
      <c r="K3204">
        <f t="shared" si="300"/>
        <v>184</v>
      </c>
      <c r="L3204" t="str">
        <f t="shared" si="301"/>
        <v>TL-184</v>
      </c>
      <c r="M3204">
        <f t="shared" si="302"/>
        <v>10.1</v>
      </c>
      <c r="N3204">
        <f t="shared" si="303"/>
        <v>6.8628433718806461E-2</v>
      </c>
      <c r="O3204" t="str">
        <f t="shared" si="304"/>
        <v>TL-18410.1</v>
      </c>
      <c r="P3204" t="str">
        <f t="shared" si="305"/>
        <v/>
      </c>
    </row>
    <row r="3205" spans="1:16" x14ac:dyDescent="0.25">
      <c r="A3205">
        <v>81</v>
      </c>
      <c r="B3205">
        <v>103</v>
      </c>
      <c r="C3205" t="s">
        <v>2201</v>
      </c>
      <c r="D3205" t="s">
        <v>70</v>
      </c>
      <c r="E3205">
        <v>47.1</v>
      </c>
      <c r="F3205" t="s">
        <v>17</v>
      </c>
      <c r="G3205">
        <v>0.7</v>
      </c>
      <c r="H3205" t="s">
        <v>77</v>
      </c>
      <c r="I3205">
        <v>99.911000000000001</v>
      </c>
      <c r="J3205">
        <v>1.9E-2</v>
      </c>
      <c r="K3205">
        <f t="shared" si="300"/>
        <v>184</v>
      </c>
      <c r="L3205" t="str">
        <f t="shared" si="301"/>
        <v>TL-184M</v>
      </c>
      <c r="M3205">
        <f t="shared" si="302"/>
        <v>4.7100000000000003E-2</v>
      </c>
      <c r="N3205">
        <f t="shared" si="303"/>
        <v>14.71650064883111</v>
      </c>
      <c r="O3205" t="str">
        <f t="shared" si="304"/>
        <v>TL-184M0.0471</v>
      </c>
      <c r="P3205" t="str">
        <f t="shared" si="305"/>
        <v/>
      </c>
    </row>
    <row r="3206" spans="1:16" x14ac:dyDescent="0.25">
      <c r="A3206">
        <v>81</v>
      </c>
      <c r="B3206">
        <v>104</v>
      </c>
      <c r="C3206" t="s">
        <v>2198</v>
      </c>
      <c r="D3206">
        <v>0</v>
      </c>
      <c r="E3206">
        <v>19.5</v>
      </c>
      <c r="F3206" t="s">
        <v>11</v>
      </c>
      <c r="G3206">
        <v>0.5</v>
      </c>
      <c r="H3206" t="s">
        <v>36</v>
      </c>
      <c r="I3206">
        <v>100</v>
      </c>
      <c r="K3206">
        <f t="shared" si="300"/>
        <v>185</v>
      </c>
      <c r="L3206" t="str">
        <f t="shared" si="301"/>
        <v>TL-185</v>
      </c>
      <c r="M3206">
        <f t="shared" si="302"/>
        <v>19.5</v>
      </c>
      <c r="N3206">
        <f t="shared" si="303"/>
        <v>3.5546009259484375E-2</v>
      </c>
      <c r="O3206" t="str">
        <f t="shared" si="304"/>
        <v>TL-18519.5</v>
      </c>
      <c r="P3206" t="str">
        <f t="shared" si="305"/>
        <v/>
      </c>
    </row>
    <row r="3207" spans="1:16" x14ac:dyDescent="0.25">
      <c r="A3207">
        <v>81</v>
      </c>
      <c r="B3207">
        <v>104</v>
      </c>
      <c r="C3207" t="s">
        <v>2198</v>
      </c>
      <c r="D3207">
        <v>0.45479999999999998</v>
      </c>
      <c r="E3207">
        <v>1.8</v>
      </c>
      <c r="F3207" t="s">
        <v>11</v>
      </c>
      <c r="G3207">
        <v>0.1</v>
      </c>
      <c r="H3207" t="s">
        <v>77</v>
      </c>
      <c r="I3207">
        <v>100</v>
      </c>
      <c r="K3207">
        <f t="shared" si="300"/>
        <v>185</v>
      </c>
      <c r="L3207" t="str">
        <f t="shared" si="301"/>
        <v>TL-185M</v>
      </c>
      <c r="M3207">
        <f t="shared" si="302"/>
        <v>1.8</v>
      </c>
      <c r="N3207">
        <f t="shared" si="303"/>
        <v>0.38508176697774738</v>
      </c>
      <c r="O3207" t="str">
        <f t="shared" si="304"/>
        <v>TL-185M1.8</v>
      </c>
      <c r="P3207" t="str">
        <f t="shared" si="305"/>
        <v/>
      </c>
    </row>
    <row r="3208" spans="1:16" x14ac:dyDescent="0.25">
      <c r="A3208">
        <v>81</v>
      </c>
      <c r="B3208">
        <v>105</v>
      </c>
      <c r="C3208" t="s">
        <v>2199</v>
      </c>
      <c r="D3208">
        <v>0</v>
      </c>
      <c r="E3208">
        <v>3.4</v>
      </c>
      <c r="F3208" t="s">
        <v>11</v>
      </c>
      <c r="G3208">
        <f>0.5-0.4</f>
        <v>9.9999999999999978E-2</v>
      </c>
      <c r="H3208" t="s">
        <v>27</v>
      </c>
      <c r="K3208">
        <f t="shared" si="300"/>
        <v>186</v>
      </c>
      <c r="L3208" t="str">
        <f t="shared" si="301"/>
        <v>TL-186</v>
      </c>
      <c r="M3208">
        <f t="shared" si="302"/>
        <v>3.4</v>
      </c>
      <c r="N3208">
        <f t="shared" si="303"/>
        <v>0.20386681781174862</v>
      </c>
      <c r="O3208" t="str">
        <f t="shared" si="304"/>
        <v>TL-1863.4</v>
      </c>
      <c r="P3208" t="str">
        <f t="shared" si="305"/>
        <v/>
      </c>
    </row>
    <row r="3209" spans="1:16" x14ac:dyDescent="0.25">
      <c r="A3209">
        <v>81</v>
      </c>
      <c r="B3209">
        <v>105</v>
      </c>
      <c r="C3209" t="s">
        <v>2199</v>
      </c>
      <c r="D3209">
        <v>7.6999999999999999E-2</v>
      </c>
      <c r="E3209">
        <v>27.6</v>
      </c>
      <c r="F3209" t="s">
        <v>11</v>
      </c>
      <c r="G3209">
        <v>0.8</v>
      </c>
      <c r="H3209" t="s">
        <v>36</v>
      </c>
      <c r="I3209">
        <v>99.994</v>
      </c>
      <c r="K3209">
        <f t="shared" si="300"/>
        <v>186</v>
      </c>
      <c r="L3209" t="str">
        <f t="shared" si="301"/>
        <v>TL-186</v>
      </c>
      <c r="M3209">
        <f t="shared" si="302"/>
        <v>27.6</v>
      </c>
      <c r="N3209">
        <f t="shared" si="303"/>
        <v>2.5114028281157438E-2</v>
      </c>
      <c r="O3209" t="str">
        <f t="shared" si="304"/>
        <v>TL-18627.6</v>
      </c>
      <c r="P3209" t="str">
        <f t="shared" si="305"/>
        <v/>
      </c>
    </row>
    <row r="3210" spans="1:16" x14ac:dyDescent="0.25">
      <c r="A3210">
        <v>81</v>
      </c>
      <c r="B3210">
        <v>105</v>
      </c>
      <c r="C3210" t="s">
        <v>2199</v>
      </c>
      <c r="D3210">
        <v>0.40500000000000003</v>
      </c>
      <c r="E3210">
        <v>3.4</v>
      </c>
      <c r="F3210" t="s">
        <v>11</v>
      </c>
      <c r="G3210">
        <v>0.09</v>
      </c>
      <c r="H3210" t="s">
        <v>77</v>
      </c>
      <c r="I3210">
        <v>94.1</v>
      </c>
      <c r="K3210">
        <f t="shared" si="300"/>
        <v>186</v>
      </c>
      <c r="L3210" t="str">
        <f t="shared" si="301"/>
        <v>TL-186M</v>
      </c>
      <c r="M3210">
        <f t="shared" si="302"/>
        <v>3.4</v>
      </c>
      <c r="N3210">
        <f t="shared" si="303"/>
        <v>0.20386681781174862</v>
      </c>
      <c r="O3210" t="str">
        <f t="shared" si="304"/>
        <v>TL-186M3.4</v>
      </c>
      <c r="P3210" t="str">
        <f t="shared" si="305"/>
        <v/>
      </c>
    </row>
    <row r="3211" spans="1:16" x14ac:dyDescent="0.25">
      <c r="A3211">
        <v>81</v>
      </c>
      <c r="B3211">
        <v>106</v>
      </c>
      <c r="C3211" t="s">
        <v>2196</v>
      </c>
      <c r="D3211">
        <v>0.33400000000000002</v>
      </c>
      <c r="E3211">
        <v>15.6</v>
      </c>
      <c r="F3211" t="s">
        <v>11</v>
      </c>
      <c r="G3211">
        <v>0.12</v>
      </c>
      <c r="H3211" t="s">
        <v>77</v>
      </c>
      <c r="K3211">
        <f t="shared" si="300"/>
        <v>187</v>
      </c>
      <c r="L3211" t="str">
        <f t="shared" si="301"/>
        <v>TL-187M</v>
      </c>
      <c r="M3211">
        <f t="shared" si="302"/>
        <v>15.6</v>
      </c>
      <c r="N3211">
        <f t="shared" si="303"/>
        <v>4.4432511574355467E-2</v>
      </c>
      <c r="O3211" t="str">
        <f t="shared" si="304"/>
        <v>TL-187M15.6</v>
      </c>
      <c r="P3211" t="str">
        <f t="shared" si="305"/>
        <v/>
      </c>
    </row>
    <row r="3212" spans="1:16" x14ac:dyDescent="0.25">
      <c r="A3212">
        <v>81</v>
      </c>
      <c r="B3212">
        <v>107</v>
      </c>
      <c r="C3212" t="s">
        <v>2197</v>
      </c>
      <c r="D3212">
        <v>0</v>
      </c>
      <c r="E3212">
        <v>71</v>
      </c>
      <c r="F3212" t="s">
        <v>11</v>
      </c>
      <c r="G3212">
        <v>2</v>
      </c>
      <c r="H3212" t="s">
        <v>36</v>
      </c>
      <c r="I3212">
        <v>100</v>
      </c>
      <c r="K3212">
        <f t="shared" si="300"/>
        <v>188</v>
      </c>
      <c r="L3212" t="str">
        <f t="shared" si="301"/>
        <v>TL-188</v>
      </c>
      <c r="M3212">
        <f t="shared" si="302"/>
        <v>71</v>
      </c>
      <c r="N3212">
        <f t="shared" si="303"/>
        <v>9.7626363459147221E-3</v>
      </c>
      <c r="O3212" t="str">
        <f t="shared" si="304"/>
        <v>TL-18871</v>
      </c>
      <c r="P3212" t="str">
        <f t="shared" si="305"/>
        <v/>
      </c>
    </row>
    <row r="3213" spans="1:16" x14ac:dyDescent="0.25">
      <c r="A3213">
        <v>81</v>
      </c>
      <c r="B3213">
        <v>107</v>
      </c>
      <c r="C3213" t="s">
        <v>2197</v>
      </c>
      <c r="D3213">
        <v>3.5000000000000003E-2</v>
      </c>
      <c r="E3213">
        <v>71.5</v>
      </c>
      <c r="F3213" t="s">
        <v>11</v>
      </c>
      <c r="G3213">
        <v>1.5</v>
      </c>
      <c r="H3213" t="s">
        <v>36</v>
      </c>
      <c r="I3213">
        <v>100</v>
      </c>
      <c r="K3213">
        <f t="shared" si="300"/>
        <v>188</v>
      </c>
      <c r="L3213" t="str">
        <f t="shared" si="301"/>
        <v>TL-188</v>
      </c>
      <c r="M3213">
        <f t="shared" si="302"/>
        <v>71.5</v>
      </c>
      <c r="N3213">
        <f t="shared" si="303"/>
        <v>9.6943661616775562E-3</v>
      </c>
      <c r="O3213" t="str">
        <f t="shared" si="304"/>
        <v>TL-18871.5</v>
      </c>
      <c r="P3213" t="str">
        <f t="shared" si="305"/>
        <v/>
      </c>
    </row>
    <row r="3214" spans="1:16" x14ac:dyDescent="0.25">
      <c r="A3214">
        <v>81</v>
      </c>
      <c r="B3214">
        <v>108</v>
      </c>
      <c r="C3214" t="s">
        <v>2194</v>
      </c>
      <c r="D3214">
        <v>0</v>
      </c>
      <c r="E3214">
        <v>2.2999999999999998</v>
      </c>
      <c r="F3214" t="s">
        <v>43</v>
      </c>
      <c r="G3214">
        <v>0.2</v>
      </c>
      <c r="H3214" t="s">
        <v>36</v>
      </c>
      <c r="I3214">
        <v>100</v>
      </c>
      <c r="K3214">
        <f t="shared" si="300"/>
        <v>189</v>
      </c>
      <c r="L3214" t="str">
        <f t="shared" si="301"/>
        <v>TL-189</v>
      </c>
      <c r="M3214">
        <f t="shared" si="302"/>
        <v>138</v>
      </c>
      <c r="N3214">
        <f t="shared" si="303"/>
        <v>5.0228056562314875E-3</v>
      </c>
      <c r="O3214" t="str">
        <f t="shared" si="304"/>
        <v>TL-189138</v>
      </c>
      <c r="P3214" t="str">
        <f t="shared" si="305"/>
        <v/>
      </c>
    </row>
    <row r="3215" spans="1:16" x14ac:dyDescent="0.25">
      <c r="A3215">
        <v>81</v>
      </c>
      <c r="B3215">
        <v>108</v>
      </c>
      <c r="C3215" t="s">
        <v>2194</v>
      </c>
      <c r="D3215">
        <v>0.28100000000000003</v>
      </c>
      <c r="E3215">
        <v>1.4</v>
      </c>
      <c r="F3215" t="s">
        <v>43</v>
      </c>
      <c r="G3215">
        <v>0.1</v>
      </c>
      <c r="H3215" t="s">
        <v>77</v>
      </c>
      <c r="I3215">
        <v>4</v>
      </c>
      <c r="K3215">
        <f t="shared" si="300"/>
        <v>189</v>
      </c>
      <c r="L3215" t="str">
        <f t="shared" si="301"/>
        <v>TL-189M</v>
      </c>
      <c r="M3215">
        <f t="shared" si="302"/>
        <v>84</v>
      </c>
      <c r="N3215">
        <f t="shared" si="303"/>
        <v>8.2517521495231588E-3</v>
      </c>
      <c r="O3215" t="str">
        <f t="shared" si="304"/>
        <v>TL-189M84</v>
      </c>
      <c r="P3215" t="str">
        <f t="shared" si="305"/>
        <v/>
      </c>
    </row>
    <row r="3216" spans="1:16" x14ac:dyDescent="0.25">
      <c r="A3216">
        <v>81</v>
      </c>
      <c r="B3216">
        <v>109</v>
      </c>
      <c r="C3216" t="s">
        <v>2195</v>
      </c>
      <c r="D3216">
        <v>0</v>
      </c>
      <c r="E3216">
        <v>2.8</v>
      </c>
      <c r="F3216" t="s">
        <v>43</v>
      </c>
      <c r="G3216">
        <v>0.2</v>
      </c>
      <c r="H3216" t="s">
        <v>36</v>
      </c>
      <c r="I3216">
        <v>100</v>
      </c>
      <c r="K3216">
        <f t="shared" si="300"/>
        <v>190</v>
      </c>
      <c r="L3216" t="str">
        <f t="shared" si="301"/>
        <v>TL-190</v>
      </c>
      <c r="M3216">
        <f t="shared" si="302"/>
        <v>168</v>
      </c>
      <c r="N3216">
        <f t="shared" si="303"/>
        <v>4.1258760747615794E-3</v>
      </c>
      <c r="O3216" t="str">
        <f t="shared" si="304"/>
        <v>TL-190168</v>
      </c>
      <c r="P3216" t="str">
        <f t="shared" si="305"/>
        <v/>
      </c>
    </row>
    <row r="3217" spans="1:16" x14ac:dyDescent="0.25">
      <c r="A3217">
        <v>81</v>
      </c>
      <c r="B3217">
        <v>109</v>
      </c>
      <c r="C3217" t="s">
        <v>2195</v>
      </c>
      <c r="D3217">
        <v>8.3000000000000004E-2</v>
      </c>
      <c r="E3217">
        <v>3.5</v>
      </c>
      <c r="F3217" t="s">
        <v>43</v>
      </c>
      <c r="G3217">
        <v>0.1</v>
      </c>
      <c r="H3217" t="s">
        <v>36</v>
      </c>
      <c r="I3217">
        <v>100</v>
      </c>
      <c r="K3217">
        <f t="shared" si="300"/>
        <v>190</v>
      </c>
      <c r="L3217" t="str">
        <f t="shared" si="301"/>
        <v>TL-190</v>
      </c>
      <c r="M3217">
        <f t="shared" si="302"/>
        <v>210</v>
      </c>
      <c r="N3217">
        <f t="shared" si="303"/>
        <v>3.3007008598092634E-3</v>
      </c>
      <c r="O3217" t="str">
        <f t="shared" si="304"/>
        <v>TL-190210</v>
      </c>
      <c r="P3217" t="str">
        <f t="shared" si="305"/>
        <v/>
      </c>
    </row>
    <row r="3218" spans="1:16" x14ac:dyDescent="0.25">
      <c r="A3218">
        <v>81</v>
      </c>
      <c r="B3218">
        <v>110</v>
      </c>
      <c r="C3218" t="s">
        <v>2193</v>
      </c>
      <c r="D3218">
        <v>0.29899999999999999</v>
      </c>
      <c r="E3218">
        <v>5.3</v>
      </c>
      <c r="F3218" t="s">
        <v>43</v>
      </c>
      <c r="G3218">
        <v>0.14000000000000001</v>
      </c>
      <c r="H3218" t="s">
        <v>36</v>
      </c>
      <c r="I3218">
        <v>100</v>
      </c>
      <c r="K3218">
        <f t="shared" si="300"/>
        <v>191</v>
      </c>
      <c r="L3218" t="str">
        <f t="shared" si="301"/>
        <v>TL-191</v>
      </c>
      <c r="M3218">
        <f t="shared" si="302"/>
        <v>318</v>
      </c>
      <c r="N3218">
        <f t="shared" si="303"/>
        <v>2.1797081149683814E-3</v>
      </c>
      <c r="O3218" t="str">
        <f t="shared" si="304"/>
        <v>TL-191318</v>
      </c>
      <c r="P3218" t="str">
        <f t="shared" si="305"/>
        <v/>
      </c>
    </row>
    <row r="3219" spans="1:16" x14ac:dyDescent="0.25">
      <c r="A3219">
        <v>81</v>
      </c>
      <c r="B3219">
        <v>111</v>
      </c>
      <c r="C3219" t="s">
        <v>2191</v>
      </c>
      <c r="D3219">
        <v>0</v>
      </c>
      <c r="E3219">
        <v>9.6</v>
      </c>
      <c r="F3219" t="s">
        <v>43</v>
      </c>
      <c r="G3219">
        <v>0.4</v>
      </c>
      <c r="H3219" t="s">
        <v>36</v>
      </c>
      <c r="I3219">
        <v>100</v>
      </c>
      <c r="K3219">
        <f t="shared" si="300"/>
        <v>192</v>
      </c>
      <c r="L3219" t="str">
        <f t="shared" si="301"/>
        <v>TL-192</v>
      </c>
      <c r="M3219">
        <f t="shared" si="302"/>
        <v>576</v>
      </c>
      <c r="N3219">
        <f t="shared" si="303"/>
        <v>1.2033805218054606E-3</v>
      </c>
      <c r="O3219" t="str">
        <f t="shared" si="304"/>
        <v>TL-192576</v>
      </c>
      <c r="P3219" t="str">
        <f t="shared" si="305"/>
        <v/>
      </c>
    </row>
    <row r="3220" spans="1:16" x14ac:dyDescent="0.25">
      <c r="A3220">
        <v>81</v>
      </c>
      <c r="B3220">
        <v>111</v>
      </c>
      <c r="C3220" t="s">
        <v>2191</v>
      </c>
      <c r="D3220">
        <v>0.18</v>
      </c>
      <c r="E3220">
        <v>10.8</v>
      </c>
      <c r="F3220" t="s">
        <v>43</v>
      </c>
      <c r="G3220">
        <v>0.2</v>
      </c>
      <c r="H3220" t="s">
        <v>36</v>
      </c>
      <c r="I3220">
        <v>100</v>
      </c>
      <c r="K3220">
        <f t="shared" si="300"/>
        <v>192</v>
      </c>
      <c r="L3220" t="str">
        <f t="shared" si="301"/>
        <v>TL-192</v>
      </c>
      <c r="M3220">
        <f t="shared" si="302"/>
        <v>648</v>
      </c>
      <c r="N3220">
        <f t="shared" si="303"/>
        <v>1.0696715749381872E-3</v>
      </c>
      <c r="O3220" t="str">
        <f t="shared" si="304"/>
        <v>TL-192648</v>
      </c>
      <c r="P3220" t="str">
        <f t="shared" si="305"/>
        <v/>
      </c>
    </row>
    <row r="3221" spans="1:16" x14ac:dyDescent="0.25">
      <c r="A3221">
        <v>81</v>
      </c>
      <c r="B3221">
        <v>112</v>
      </c>
      <c r="C3221" t="s">
        <v>2192</v>
      </c>
      <c r="D3221">
        <v>0</v>
      </c>
      <c r="E3221">
        <v>21.6</v>
      </c>
      <c r="F3221" t="s">
        <v>43</v>
      </c>
      <c r="G3221">
        <v>0.8</v>
      </c>
      <c r="H3221" t="s">
        <v>36</v>
      </c>
      <c r="I3221">
        <v>100</v>
      </c>
      <c r="K3221">
        <f t="shared" si="300"/>
        <v>193</v>
      </c>
      <c r="L3221" t="str">
        <f t="shared" si="301"/>
        <v>TL-193</v>
      </c>
      <c r="M3221">
        <f t="shared" si="302"/>
        <v>1296</v>
      </c>
      <c r="N3221">
        <f t="shared" si="303"/>
        <v>5.3483578746909362E-4</v>
      </c>
      <c r="O3221" t="str">
        <f t="shared" si="304"/>
        <v>TL-1931296</v>
      </c>
      <c r="P3221" t="str">
        <f t="shared" si="305"/>
        <v/>
      </c>
    </row>
    <row r="3222" spans="1:16" x14ac:dyDescent="0.25">
      <c r="A3222">
        <v>81</v>
      </c>
      <c r="B3222">
        <v>112</v>
      </c>
      <c r="C3222" t="s">
        <v>2192</v>
      </c>
      <c r="D3222">
        <v>0.372</v>
      </c>
      <c r="E3222">
        <v>2.11</v>
      </c>
      <c r="F3222" t="s">
        <v>43</v>
      </c>
      <c r="G3222">
        <v>0.15</v>
      </c>
      <c r="H3222" t="s">
        <v>77</v>
      </c>
      <c r="I3222">
        <v>75</v>
      </c>
      <c r="K3222">
        <f t="shared" si="300"/>
        <v>193</v>
      </c>
      <c r="L3222" t="str">
        <f t="shared" si="301"/>
        <v>TL-193M</v>
      </c>
      <c r="M3222">
        <f t="shared" si="302"/>
        <v>126.6</v>
      </c>
      <c r="N3222">
        <f t="shared" si="303"/>
        <v>5.4750962129537541E-3</v>
      </c>
      <c r="O3222" t="str">
        <f t="shared" si="304"/>
        <v>TL-193M126.6</v>
      </c>
      <c r="P3222" t="str">
        <f t="shared" si="305"/>
        <v/>
      </c>
    </row>
    <row r="3223" spans="1:16" x14ac:dyDescent="0.25">
      <c r="A3223">
        <v>81</v>
      </c>
      <c r="B3223">
        <v>113</v>
      </c>
      <c r="C3223" t="s">
        <v>2210</v>
      </c>
      <c r="D3223">
        <v>0</v>
      </c>
      <c r="E3223">
        <v>33.299999999999997</v>
      </c>
      <c r="F3223" t="s">
        <v>43</v>
      </c>
      <c r="G3223">
        <v>0.4</v>
      </c>
      <c r="H3223" t="s">
        <v>36</v>
      </c>
      <c r="I3223">
        <v>100</v>
      </c>
      <c r="K3223">
        <f t="shared" si="300"/>
        <v>194</v>
      </c>
      <c r="L3223" t="str">
        <f t="shared" si="301"/>
        <v>TL-194</v>
      </c>
      <c r="M3223">
        <f t="shared" si="302"/>
        <v>1997.9999999999998</v>
      </c>
      <c r="N3223">
        <f t="shared" si="303"/>
        <v>3.4692051079076344E-4</v>
      </c>
      <c r="O3223" t="str">
        <f t="shared" si="304"/>
        <v>TL-1941998</v>
      </c>
      <c r="P3223" t="str">
        <f t="shared" si="305"/>
        <v/>
      </c>
    </row>
    <row r="3224" spans="1:16" x14ac:dyDescent="0.25">
      <c r="A3224">
        <v>81</v>
      </c>
      <c r="B3224">
        <v>113</v>
      </c>
      <c r="C3224" t="s">
        <v>2210</v>
      </c>
      <c r="D3224">
        <v>0.26</v>
      </c>
      <c r="E3224">
        <v>32.799999999999997</v>
      </c>
      <c r="F3224" t="s">
        <v>43</v>
      </c>
      <c r="G3224">
        <v>0.2</v>
      </c>
      <c r="H3224" t="s">
        <v>36</v>
      </c>
      <c r="I3224">
        <v>100</v>
      </c>
      <c r="K3224">
        <f t="shared" si="300"/>
        <v>194</v>
      </c>
      <c r="L3224" t="str">
        <f t="shared" si="301"/>
        <v>TL-194</v>
      </c>
      <c r="M3224">
        <f t="shared" si="302"/>
        <v>1967.9999999999998</v>
      </c>
      <c r="N3224">
        <f t="shared" si="303"/>
        <v>3.5220893321135434E-4</v>
      </c>
      <c r="O3224" t="str">
        <f t="shared" si="304"/>
        <v>TL-1941968</v>
      </c>
      <c r="P3224" t="str">
        <f t="shared" si="305"/>
        <v/>
      </c>
    </row>
    <row r="3225" spans="1:16" x14ac:dyDescent="0.25">
      <c r="A3225">
        <v>81</v>
      </c>
      <c r="B3225">
        <v>114</v>
      </c>
      <c r="C3225" t="s">
        <v>2211</v>
      </c>
      <c r="D3225">
        <v>0</v>
      </c>
      <c r="E3225">
        <v>1.1499999999999999</v>
      </c>
      <c r="F3225" t="s">
        <v>109</v>
      </c>
      <c r="G3225">
        <v>0.04</v>
      </c>
      <c r="H3225" t="s">
        <v>36</v>
      </c>
      <c r="I3225">
        <v>100</v>
      </c>
      <c r="K3225">
        <f t="shared" si="300"/>
        <v>195</v>
      </c>
      <c r="L3225" t="str">
        <f t="shared" si="301"/>
        <v>TL-195</v>
      </c>
      <c r="M3225">
        <f t="shared" si="302"/>
        <v>4140</v>
      </c>
      <c r="N3225">
        <f t="shared" si="303"/>
        <v>1.6742685520771625E-4</v>
      </c>
      <c r="O3225" t="str">
        <f t="shared" si="304"/>
        <v>TL-1954140</v>
      </c>
      <c r="P3225" t="str">
        <f t="shared" si="305"/>
        <v/>
      </c>
    </row>
    <row r="3226" spans="1:16" x14ac:dyDescent="0.25">
      <c r="A3226">
        <v>81</v>
      </c>
      <c r="B3226">
        <v>114</v>
      </c>
      <c r="C3226" t="s">
        <v>2211</v>
      </c>
      <c r="D3226">
        <v>0.48263</v>
      </c>
      <c r="E3226">
        <v>3.6</v>
      </c>
      <c r="F3226" t="s">
        <v>11</v>
      </c>
      <c r="G3226">
        <v>0.4</v>
      </c>
      <c r="H3226" t="s">
        <v>77</v>
      </c>
      <c r="I3226">
        <v>100</v>
      </c>
      <c r="K3226">
        <f t="shared" si="300"/>
        <v>195</v>
      </c>
      <c r="L3226" t="str">
        <f t="shared" si="301"/>
        <v>TL-195M</v>
      </c>
      <c r="M3226">
        <f t="shared" si="302"/>
        <v>3.6</v>
      </c>
      <c r="N3226">
        <f t="shared" si="303"/>
        <v>0.19254088348887369</v>
      </c>
      <c r="O3226" t="str">
        <f t="shared" si="304"/>
        <v>TL-195M3.6</v>
      </c>
      <c r="P3226" t="str">
        <f t="shared" si="305"/>
        <v/>
      </c>
    </row>
    <row r="3227" spans="1:16" x14ac:dyDescent="0.25">
      <c r="A3227">
        <v>81</v>
      </c>
      <c r="B3227">
        <v>115</v>
      </c>
      <c r="C3227" t="s">
        <v>2208</v>
      </c>
      <c r="D3227">
        <v>0</v>
      </c>
      <c r="E3227">
        <v>1.84</v>
      </c>
      <c r="F3227" t="s">
        <v>109</v>
      </c>
      <c r="G3227">
        <v>0.03</v>
      </c>
      <c r="H3227" t="s">
        <v>36</v>
      </c>
      <c r="I3227">
        <v>100</v>
      </c>
      <c r="K3227">
        <f t="shared" si="300"/>
        <v>196</v>
      </c>
      <c r="L3227" t="str">
        <f t="shared" si="301"/>
        <v>TL-196</v>
      </c>
      <c r="M3227">
        <f t="shared" si="302"/>
        <v>6624</v>
      </c>
      <c r="N3227">
        <f t="shared" si="303"/>
        <v>1.0464178450482265E-4</v>
      </c>
      <c r="O3227" t="str">
        <f t="shared" si="304"/>
        <v>TL-1966624</v>
      </c>
      <c r="P3227" t="str">
        <f t="shared" si="305"/>
        <v/>
      </c>
    </row>
    <row r="3228" spans="1:16" x14ac:dyDescent="0.25">
      <c r="A3228">
        <v>81</v>
      </c>
      <c r="B3228">
        <v>115</v>
      </c>
      <c r="C3228" t="s">
        <v>2208</v>
      </c>
      <c r="D3228">
        <v>0.39419999999999999</v>
      </c>
      <c r="E3228">
        <v>1.41</v>
      </c>
      <c r="F3228" t="s">
        <v>109</v>
      </c>
      <c r="G3228">
        <v>0.02</v>
      </c>
      <c r="H3228" t="s">
        <v>77</v>
      </c>
      <c r="I3228">
        <v>3.8</v>
      </c>
      <c r="J3228">
        <v>0.4</v>
      </c>
      <c r="K3228">
        <f t="shared" si="300"/>
        <v>196</v>
      </c>
      <c r="L3228" t="str">
        <f t="shared" si="301"/>
        <v>TL-196M</v>
      </c>
      <c r="M3228">
        <f t="shared" si="302"/>
        <v>5076</v>
      </c>
      <c r="N3228">
        <f t="shared" si="303"/>
        <v>1.3655381807721538E-4</v>
      </c>
      <c r="O3228" t="str">
        <f t="shared" si="304"/>
        <v>TL-196M5076</v>
      </c>
      <c r="P3228" t="str">
        <f t="shared" si="305"/>
        <v/>
      </c>
    </row>
    <row r="3229" spans="1:16" x14ac:dyDescent="0.25">
      <c r="A3229">
        <v>81</v>
      </c>
      <c r="B3229">
        <v>116</v>
      </c>
      <c r="C3229" t="s">
        <v>2209</v>
      </c>
      <c r="D3229">
        <v>0</v>
      </c>
      <c r="E3229">
        <v>2.83</v>
      </c>
      <c r="F3229" t="s">
        <v>109</v>
      </c>
      <c r="G3229">
        <v>0.04</v>
      </c>
      <c r="H3229" t="s">
        <v>36</v>
      </c>
      <c r="I3229">
        <v>100</v>
      </c>
      <c r="K3229">
        <f t="shared" si="300"/>
        <v>197</v>
      </c>
      <c r="L3229" t="str">
        <f t="shared" si="301"/>
        <v>TL-197</v>
      </c>
      <c r="M3229">
        <f t="shared" si="302"/>
        <v>10188</v>
      </c>
      <c r="N3229">
        <f t="shared" si="303"/>
        <v>6.8035647875927096E-5</v>
      </c>
      <c r="O3229" t="str">
        <f t="shared" si="304"/>
        <v>TL-19710188</v>
      </c>
      <c r="P3229" t="str">
        <f t="shared" si="305"/>
        <v/>
      </c>
    </row>
    <row r="3230" spans="1:16" x14ac:dyDescent="0.25">
      <c r="A3230">
        <v>81</v>
      </c>
      <c r="B3230">
        <v>116</v>
      </c>
      <c r="C3230" t="s">
        <v>2209</v>
      </c>
      <c r="D3230">
        <v>0.60821999999999998</v>
      </c>
      <c r="E3230">
        <v>0.54</v>
      </c>
      <c r="F3230" t="s">
        <v>11</v>
      </c>
      <c r="G3230">
        <v>0.01</v>
      </c>
      <c r="H3230" t="s">
        <v>77</v>
      </c>
      <c r="I3230">
        <v>100</v>
      </c>
      <c r="K3230">
        <f t="shared" si="300"/>
        <v>197</v>
      </c>
      <c r="L3230" t="str">
        <f t="shared" si="301"/>
        <v>TL-197M</v>
      </c>
      <c r="M3230">
        <f t="shared" si="302"/>
        <v>0.54</v>
      </c>
      <c r="N3230">
        <f t="shared" si="303"/>
        <v>1.2836058899258245</v>
      </c>
      <c r="O3230" t="str">
        <f t="shared" si="304"/>
        <v>TL-197M0.54</v>
      </c>
      <c r="P3230" t="str">
        <f t="shared" si="305"/>
        <v/>
      </c>
    </row>
    <row r="3231" spans="1:16" x14ac:dyDescent="0.25">
      <c r="A3231">
        <v>81</v>
      </c>
      <c r="B3231">
        <v>117</v>
      </c>
      <c r="C3231" t="s">
        <v>2206</v>
      </c>
      <c r="D3231">
        <v>0</v>
      </c>
      <c r="E3231">
        <v>5.3</v>
      </c>
      <c r="F3231" t="s">
        <v>109</v>
      </c>
      <c r="G3231">
        <v>0.5</v>
      </c>
      <c r="H3231" t="s">
        <v>36</v>
      </c>
      <c r="I3231">
        <v>100</v>
      </c>
      <c r="K3231">
        <f t="shared" si="300"/>
        <v>198</v>
      </c>
      <c r="L3231" t="str">
        <f t="shared" si="301"/>
        <v>TL-198</v>
      </c>
      <c r="M3231">
        <f t="shared" si="302"/>
        <v>19080</v>
      </c>
      <c r="N3231">
        <f t="shared" si="303"/>
        <v>3.6328468582806354E-5</v>
      </c>
      <c r="O3231" t="str">
        <f t="shared" si="304"/>
        <v>TL-19819080</v>
      </c>
      <c r="P3231" t="str">
        <f t="shared" si="305"/>
        <v/>
      </c>
    </row>
    <row r="3232" spans="1:16" x14ac:dyDescent="0.25">
      <c r="A3232">
        <v>81</v>
      </c>
      <c r="B3232">
        <v>117</v>
      </c>
      <c r="C3232" t="s">
        <v>2206</v>
      </c>
      <c r="D3232">
        <v>0.54359999999999997</v>
      </c>
      <c r="E3232">
        <v>1.87</v>
      </c>
      <c r="F3232" t="s">
        <v>109</v>
      </c>
      <c r="G3232">
        <v>0.03</v>
      </c>
      <c r="H3232" t="s">
        <v>77</v>
      </c>
      <c r="I3232">
        <v>44.1</v>
      </c>
      <c r="J3232">
        <v>2.2999999999999998</v>
      </c>
      <c r="K3232">
        <f t="shared" si="300"/>
        <v>198</v>
      </c>
      <c r="L3232" t="str">
        <f t="shared" si="301"/>
        <v>TL-198M</v>
      </c>
      <c r="M3232">
        <f t="shared" si="302"/>
        <v>6732</v>
      </c>
      <c r="N3232">
        <f t="shared" si="303"/>
        <v>1.0296303929886293E-4</v>
      </c>
      <c r="O3232" t="str">
        <f t="shared" si="304"/>
        <v>TL-198M6732</v>
      </c>
      <c r="P3232" t="str">
        <f t="shared" si="305"/>
        <v/>
      </c>
    </row>
    <row r="3233" spans="1:16" x14ac:dyDescent="0.25">
      <c r="A3233">
        <v>81</v>
      </c>
      <c r="B3233">
        <v>118</v>
      </c>
      <c r="C3233" t="s">
        <v>2207</v>
      </c>
      <c r="D3233">
        <v>0</v>
      </c>
      <c r="E3233">
        <v>7.42</v>
      </c>
      <c r="F3233" t="s">
        <v>109</v>
      </c>
      <c r="G3233">
        <v>0.08</v>
      </c>
      <c r="H3233" t="s">
        <v>36</v>
      </c>
      <c r="I3233">
        <v>100</v>
      </c>
      <c r="K3233">
        <f t="shared" si="300"/>
        <v>199</v>
      </c>
      <c r="L3233" t="str">
        <f t="shared" si="301"/>
        <v>TL-199</v>
      </c>
      <c r="M3233">
        <f t="shared" si="302"/>
        <v>26712</v>
      </c>
      <c r="N3233">
        <f t="shared" si="303"/>
        <v>2.5948906130575968E-5</v>
      </c>
      <c r="O3233" t="str">
        <f t="shared" si="304"/>
        <v>TL-19926712</v>
      </c>
      <c r="P3233" t="str">
        <f t="shared" si="305"/>
        <v/>
      </c>
    </row>
    <row r="3234" spans="1:16" x14ac:dyDescent="0.25">
      <c r="A3234">
        <v>81</v>
      </c>
      <c r="B3234">
        <v>119</v>
      </c>
      <c r="C3234" t="s">
        <v>2205</v>
      </c>
      <c r="D3234">
        <v>0</v>
      </c>
      <c r="E3234">
        <v>26.1</v>
      </c>
      <c r="F3234" t="s">
        <v>109</v>
      </c>
      <c r="G3234">
        <v>0.1</v>
      </c>
      <c r="H3234" t="s">
        <v>36</v>
      </c>
      <c r="I3234">
        <v>100</v>
      </c>
      <c r="K3234">
        <f t="shared" si="300"/>
        <v>200</v>
      </c>
      <c r="L3234" t="str">
        <f t="shared" si="301"/>
        <v>TL-200</v>
      </c>
      <c r="M3234">
        <f t="shared" si="302"/>
        <v>93960</v>
      </c>
      <c r="N3234">
        <f t="shared" si="303"/>
        <v>7.3770453444012912E-6</v>
      </c>
      <c r="O3234" t="str">
        <f t="shared" si="304"/>
        <v>TL-20093960</v>
      </c>
      <c r="P3234" t="str">
        <f t="shared" si="305"/>
        <v/>
      </c>
    </row>
    <row r="3235" spans="1:16" x14ac:dyDescent="0.25">
      <c r="A3235">
        <v>81</v>
      </c>
      <c r="B3235">
        <v>120</v>
      </c>
      <c r="C3235" t="s">
        <v>2203</v>
      </c>
      <c r="D3235">
        <v>0</v>
      </c>
      <c r="E3235">
        <v>3.0421</v>
      </c>
      <c r="F3235" t="s">
        <v>25</v>
      </c>
      <c r="G3235">
        <v>1.5E-3</v>
      </c>
      <c r="H3235" t="s">
        <v>26</v>
      </c>
      <c r="I3235">
        <v>100</v>
      </c>
      <c r="K3235">
        <f t="shared" si="300"/>
        <v>201</v>
      </c>
      <c r="L3235" t="str">
        <f t="shared" si="301"/>
        <v>TL-201</v>
      </c>
      <c r="M3235">
        <f t="shared" si="302"/>
        <v>262837.44</v>
      </c>
      <c r="N3235">
        <f t="shared" si="303"/>
        <v>2.6371706426601372E-6</v>
      </c>
      <c r="O3235" t="str">
        <f t="shared" si="304"/>
        <v>TL-201262837.44</v>
      </c>
      <c r="P3235" t="str">
        <f t="shared" si="305"/>
        <v/>
      </c>
    </row>
    <row r="3236" spans="1:16" x14ac:dyDescent="0.25">
      <c r="A3236">
        <v>81</v>
      </c>
      <c r="B3236">
        <v>121</v>
      </c>
      <c r="C3236" t="s">
        <v>2204</v>
      </c>
      <c r="D3236">
        <v>0</v>
      </c>
      <c r="E3236">
        <v>12.470599999999999</v>
      </c>
      <c r="F3236" t="s">
        <v>25</v>
      </c>
      <c r="G3236">
        <v>5.4999999999999997E-3</v>
      </c>
      <c r="H3236" t="s">
        <v>26</v>
      </c>
      <c r="I3236">
        <v>100</v>
      </c>
      <c r="K3236">
        <f t="shared" si="300"/>
        <v>202</v>
      </c>
      <c r="L3236" t="str">
        <f t="shared" si="301"/>
        <v>TL-202</v>
      </c>
      <c r="M3236">
        <f t="shared" si="302"/>
        <v>1077459.8399999999</v>
      </c>
      <c r="N3236">
        <f t="shared" si="303"/>
        <v>6.4331602425195296E-7</v>
      </c>
      <c r="O3236" t="str">
        <f t="shared" si="304"/>
        <v>TL-2021077459.84</v>
      </c>
      <c r="P3236" t="str">
        <f t="shared" si="305"/>
        <v/>
      </c>
    </row>
    <row r="3237" spans="1:16" x14ac:dyDescent="0.25">
      <c r="A3237">
        <v>81</v>
      </c>
      <c r="B3237">
        <v>123</v>
      </c>
      <c r="C3237" t="s">
        <v>2202</v>
      </c>
      <c r="D3237">
        <v>0</v>
      </c>
      <c r="E3237">
        <v>3.7833000000000001</v>
      </c>
      <c r="F3237" t="s">
        <v>14</v>
      </c>
      <c r="G3237">
        <v>7.4000000000000003E-3</v>
      </c>
      <c r="H3237" t="s">
        <v>12</v>
      </c>
      <c r="I3237">
        <v>97.08</v>
      </c>
      <c r="J3237">
        <v>7.0000000000000007E-2</v>
      </c>
      <c r="K3237">
        <f t="shared" si="300"/>
        <v>204</v>
      </c>
      <c r="L3237" t="str">
        <f t="shared" si="301"/>
        <v>TL-204</v>
      </c>
      <c r="M3237">
        <f t="shared" si="302"/>
        <v>119391868.08</v>
      </c>
      <c r="N3237">
        <f t="shared" si="303"/>
        <v>5.8056481710755499E-9</v>
      </c>
      <c r="O3237" t="str">
        <f t="shared" si="304"/>
        <v>TL-204119391868.08</v>
      </c>
      <c r="P3237" t="str">
        <f t="shared" si="305"/>
        <v/>
      </c>
    </row>
    <row r="3238" spans="1:16" x14ac:dyDescent="0.25">
      <c r="A3238">
        <v>81</v>
      </c>
      <c r="B3238">
        <v>125</v>
      </c>
      <c r="C3238" t="s">
        <v>2223</v>
      </c>
      <c r="D3238">
        <v>0</v>
      </c>
      <c r="E3238">
        <v>4.202</v>
      </c>
      <c r="F3238" t="s">
        <v>43</v>
      </c>
      <c r="G3238">
        <v>1.2999999999999999E-2</v>
      </c>
      <c r="H3238" t="s">
        <v>12</v>
      </c>
      <c r="I3238">
        <v>100</v>
      </c>
      <c r="K3238">
        <f t="shared" si="300"/>
        <v>206</v>
      </c>
      <c r="L3238" t="str">
        <f t="shared" si="301"/>
        <v>TL-206</v>
      </c>
      <c r="M3238">
        <f t="shared" si="302"/>
        <v>252.12</v>
      </c>
      <c r="N3238">
        <f t="shared" si="303"/>
        <v>2.7492748713308949E-3</v>
      </c>
      <c r="O3238" t="str">
        <f t="shared" si="304"/>
        <v>TL-206252.12</v>
      </c>
      <c r="P3238" t="str">
        <f t="shared" si="305"/>
        <v/>
      </c>
    </row>
    <row r="3239" spans="1:16" x14ac:dyDescent="0.25">
      <c r="A3239">
        <v>81</v>
      </c>
      <c r="B3239">
        <v>125</v>
      </c>
      <c r="C3239" t="s">
        <v>2223</v>
      </c>
      <c r="D3239">
        <v>2.6431</v>
      </c>
      <c r="E3239">
        <v>3.74</v>
      </c>
      <c r="F3239" t="s">
        <v>43</v>
      </c>
      <c r="G3239">
        <v>0.03</v>
      </c>
      <c r="H3239" t="s">
        <v>77</v>
      </c>
      <c r="I3239">
        <v>100</v>
      </c>
      <c r="K3239">
        <f t="shared" si="300"/>
        <v>206</v>
      </c>
      <c r="L3239" t="str">
        <f t="shared" si="301"/>
        <v>TL-206M</v>
      </c>
      <c r="M3239">
        <f t="shared" si="302"/>
        <v>224.4</v>
      </c>
      <c r="N3239">
        <f t="shared" si="303"/>
        <v>3.088891178965888E-3</v>
      </c>
      <c r="O3239" t="str">
        <f t="shared" si="304"/>
        <v>TL-206M224.4</v>
      </c>
      <c r="P3239" t="str">
        <f t="shared" si="305"/>
        <v/>
      </c>
    </row>
    <row r="3240" spans="1:16" x14ac:dyDescent="0.25">
      <c r="A3240">
        <v>81</v>
      </c>
      <c r="B3240">
        <v>126</v>
      </c>
      <c r="C3240" t="s">
        <v>2221</v>
      </c>
      <c r="D3240">
        <v>0</v>
      </c>
      <c r="E3240">
        <v>4.7699999999999996</v>
      </c>
      <c r="F3240" t="s">
        <v>43</v>
      </c>
      <c r="G3240">
        <v>0.01</v>
      </c>
      <c r="H3240" t="s">
        <v>12</v>
      </c>
      <c r="I3240">
        <v>100</v>
      </c>
      <c r="K3240">
        <f t="shared" si="300"/>
        <v>207</v>
      </c>
      <c r="L3240" t="str">
        <f t="shared" si="301"/>
        <v>TL-207</v>
      </c>
      <c r="M3240">
        <f t="shared" si="302"/>
        <v>286.2</v>
      </c>
      <c r="N3240">
        <f t="shared" si="303"/>
        <v>2.4218979055204239E-3</v>
      </c>
      <c r="O3240" t="str">
        <f t="shared" si="304"/>
        <v>TL-207286.2</v>
      </c>
      <c r="P3240" t="str">
        <f t="shared" si="305"/>
        <v/>
      </c>
    </row>
    <row r="3241" spans="1:16" x14ac:dyDescent="0.25">
      <c r="A3241">
        <v>81</v>
      </c>
      <c r="B3241">
        <v>126</v>
      </c>
      <c r="C3241" t="s">
        <v>2221</v>
      </c>
      <c r="D3241">
        <v>1.3481799999999999</v>
      </c>
      <c r="E3241">
        <v>1.33</v>
      </c>
      <c r="F3241" t="s">
        <v>11</v>
      </c>
      <c r="G3241">
        <v>0.11</v>
      </c>
      <c r="H3241" t="s">
        <v>77</v>
      </c>
      <c r="I3241">
        <v>100</v>
      </c>
      <c r="K3241">
        <f t="shared" si="300"/>
        <v>207</v>
      </c>
      <c r="L3241" t="str">
        <f t="shared" si="301"/>
        <v>TL-207M</v>
      </c>
      <c r="M3241">
        <f t="shared" si="302"/>
        <v>1.33</v>
      </c>
      <c r="N3241">
        <f t="shared" si="303"/>
        <v>0.5211632936540942</v>
      </c>
      <c r="O3241" t="str">
        <f t="shared" si="304"/>
        <v>TL-207M1.33</v>
      </c>
      <c r="P3241" t="str">
        <f t="shared" si="305"/>
        <v/>
      </c>
    </row>
    <row r="3242" spans="1:16" x14ac:dyDescent="0.25">
      <c r="A3242">
        <v>81</v>
      </c>
      <c r="B3242">
        <v>127</v>
      </c>
      <c r="C3242" t="s">
        <v>2222</v>
      </c>
      <c r="D3242">
        <v>0</v>
      </c>
      <c r="E3242">
        <v>3.0529999999999999</v>
      </c>
      <c r="F3242" t="s">
        <v>43</v>
      </c>
      <c r="G3242">
        <v>3.0000000000000001E-3</v>
      </c>
      <c r="H3242" t="s">
        <v>12</v>
      </c>
      <c r="I3242">
        <v>100</v>
      </c>
      <c r="K3242">
        <f t="shared" si="300"/>
        <v>208</v>
      </c>
      <c r="L3242" t="str">
        <f t="shared" si="301"/>
        <v>TL-208</v>
      </c>
      <c r="M3242">
        <f t="shared" si="302"/>
        <v>183.18</v>
      </c>
      <c r="N3242">
        <f t="shared" si="303"/>
        <v>3.7839675759359388E-3</v>
      </c>
      <c r="O3242" t="str">
        <f t="shared" si="304"/>
        <v>TL-208183.18</v>
      </c>
      <c r="P3242" t="str">
        <f t="shared" si="305"/>
        <v/>
      </c>
    </row>
    <row r="3243" spans="1:16" x14ac:dyDescent="0.25">
      <c r="A3243">
        <v>81</v>
      </c>
      <c r="B3243">
        <v>128</v>
      </c>
      <c r="C3243" t="s">
        <v>2219</v>
      </c>
      <c r="D3243">
        <v>0</v>
      </c>
      <c r="E3243">
        <v>2.1619999999999999</v>
      </c>
      <c r="F3243" t="s">
        <v>43</v>
      </c>
      <c r="G3243">
        <v>7.0000000000000001E-3</v>
      </c>
      <c r="H3243" t="s">
        <v>12</v>
      </c>
      <c r="I3243">
        <v>100</v>
      </c>
      <c r="K3243">
        <f t="shared" si="300"/>
        <v>209</v>
      </c>
      <c r="L3243" t="str">
        <f t="shared" si="301"/>
        <v>TL-209</v>
      </c>
      <c r="M3243">
        <f t="shared" si="302"/>
        <v>129.72</v>
      </c>
      <c r="N3243">
        <f t="shared" si="303"/>
        <v>5.3434102725866892E-3</v>
      </c>
      <c r="O3243" t="str">
        <f t="shared" si="304"/>
        <v>TL-209129.72</v>
      </c>
      <c r="P3243" t="str">
        <f t="shared" si="305"/>
        <v/>
      </c>
    </row>
    <row r="3244" spans="1:16" x14ac:dyDescent="0.25">
      <c r="A3244">
        <v>81</v>
      </c>
      <c r="B3244">
        <v>129</v>
      </c>
      <c r="C3244" t="s">
        <v>2220</v>
      </c>
      <c r="D3244">
        <v>0</v>
      </c>
      <c r="E3244">
        <v>1.3</v>
      </c>
      <c r="F3244" t="s">
        <v>43</v>
      </c>
      <c r="G3244">
        <v>0.03</v>
      </c>
      <c r="H3244" t="s">
        <v>12</v>
      </c>
      <c r="I3244">
        <v>100</v>
      </c>
      <c r="K3244">
        <f t="shared" si="300"/>
        <v>210</v>
      </c>
      <c r="L3244" t="str">
        <f t="shared" si="301"/>
        <v>TL-210</v>
      </c>
      <c r="M3244">
        <f t="shared" si="302"/>
        <v>78</v>
      </c>
      <c r="N3244">
        <f t="shared" si="303"/>
        <v>8.8865023148710937E-3</v>
      </c>
      <c r="O3244" t="str">
        <f t="shared" si="304"/>
        <v>TL-21078</v>
      </c>
      <c r="P3244" t="str">
        <f t="shared" si="305"/>
        <v/>
      </c>
    </row>
    <row r="3245" spans="1:16" x14ac:dyDescent="0.25">
      <c r="A3245">
        <v>81</v>
      </c>
      <c r="B3245">
        <v>130</v>
      </c>
      <c r="C3245" t="s">
        <v>2218</v>
      </c>
      <c r="D3245">
        <v>0</v>
      </c>
      <c r="E3245">
        <v>79.599999999999994</v>
      </c>
      <c r="F3245" t="s">
        <v>11</v>
      </c>
      <c r="G3245">
        <f>15.4-15.2</f>
        <v>0.20000000000000107</v>
      </c>
      <c r="H3245" t="s">
        <v>12</v>
      </c>
      <c r="I3245">
        <v>100</v>
      </c>
      <c r="K3245">
        <f t="shared" si="300"/>
        <v>211</v>
      </c>
      <c r="L3245" t="str">
        <f t="shared" si="301"/>
        <v>TL-211</v>
      </c>
      <c r="M3245">
        <f t="shared" si="302"/>
        <v>79.599999999999994</v>
      </c>
      <c r="N3245">
        <f t="shared" si="303"/>
        <v>8.707879152763132E-3</v>
      </c>
      <c r="O3245" t="str">
        <f t="shared" si="304"/>
        <v>TL-21179.6</v>
      </c>
      <c r="P3245" t="str">
        <f t="shared" si="305"/>
        <v/>
      </c>
    </row>
    <row r="3246" spans="1:16" x14ac:dyDescent="0.25">
      <c r="A3246">
        <v>81</v>
      </c>
      <c r="B3246">
        <v>131</v>
      </c>
      <c r="C3246" t="s">
        <v>2216</v>
      </c>
      <c r="D3246">
        <v>0</v>
      </c>
      <c r="E3246">
        <v>30.9</v>
      </c>
      <c r="F3246" t="s">
        <v>11</v>
      </c>
      <c r="G3246">
        <v>8</v>
      </c>
      <c r="H3246" t="s">
        <v>12</v>
      </c>
      <c r="I3246">
        <v>100</v>
      </c>
      <c r="K3246">
        <f t="shared" si="300"/>
        <v>212</v>
      </c>
      <c r="L3246" t="str">
        <f t="shared" si="301"/>
        <v>TL-212</v>
      </c>
      <c r="M3246">
        <f t="shared" si="302"/>
        <v>30.9</v>
      </c>
      <c r="N3246">
        <f t="shared" si="303"/>
        <v>2.2431947590936741E-2</v>
      </c>
      <c r="O3246" t="str">
        <f t="shared" si="304"/>
        <v>TL-21230.9</v>
      </c>
      <c r="P3246" t="str">
        <f t="shared" si="305"/>
        <v/>
      </c>
    </row>
    <row r="3247" spans="1:16" x14ac:dyDescent="0.25">
      <c r="A3247">
        <v>81</v>
      </c>
      <c r="B3247">
        <v>132</v>
      </c>
      <c r="C3247" t="s">
        <v>2217</v>
      </c>
      <c r="D3247">
        <v>0</v>
      </c>
      <c r="E3247">
        <v>23.8</v>
      </c>
      <c r="F3247" t="s">
        <v>11</v>
      </c>
      <c r="G3247">
        <v>4.4000000000000004</v>
      </c>
      <c r="H3247" t="s">
        <v>12</v>
      </c>
      <c r="I3247">
        <v>100</v>
      </c>
      <c r="K3247">
        <f t="shared" si="300"/>
        <v>213</v>
      </c>
      <c r="L3247" t="str">
        <f t="shared" si="301"/>
        <v>TL-213</v>
      </c>
      <c r="M3247">
        <f t="shared" si="302"/>
        <v>23.8</v>
      </c>
      <c r="N3247">
        <f t="shared" si="303"/>
        <v>2.9123831115964088E-2</v>
      </c>
      <c r="O3247" t="str">
        <f t="shared" si="304"/>
        <v>TL-21323.8</v>
      </c>
      <c r="P3247" t="str">
        <f t="shared" si="305"/>
        <v/>
      </c>
    </row>
    <row r="3248" spans="1:16" x14ac:dyDescent="0.25">
      <c r="A3248">
        <v>81</v>
      </c>
      <c r="B3248">
        <v>133</v>
      </c>
      <c r="C3248" t="s">
        <v>2214</v>
      </c>
      <c r="D3248">
        <v>0</v>
      </c>
      <c r="E3248">
        <v>11</v>
      </c>
      <c r="F3248" t="s">
        <v>11</v>
      </c>
      <c r="G3248">
        <v>2.4</v>
      </c>
      <c r="H3248" t="s">
        <v>12</v>
      </c>
      <c r="I3248">
        <v>100</v>
      </c>
      <c r="K3248">
        <f t="shared" si="300"/>
        <v>214</v>
      </c>
      <c r="L3248" t="str">
        <f t="shared" si="301"/>
        <v>TL-214</v>
      </c>
      <c r="M3248">
        <f t="shared" si="302"/>
        <v>11</v>
      </c>
      <c r="N3248">
        <f t="shared" si="303"/>
        <v>6.3013380050904122E-2</v>
      </c>
      <c r="O3248" t="str">
        <f t="shared" si="304"/>
        <v>TL-21411</v>
      </c>
      <c r="P3248" t="str">
        <f t="shared" si="305"/>
        <v/>
      </c>
    </row>
    <row r="3249" spans="1:16" x14ac:dyDescent="0.25">
      <c r="A3249">
        <v>81</v>
      </c>
      <c r="B3249">
        <v>134</v>
      </c>
      <c r="C3249" t="s">
        <v>2215</v>
      </c>
      <c r="D3249">
        <v>0</v>
      </c>
      <c r="E3249">
        <v>9.6999999999999993</v>
      </c>
      <c r="F3249" t="s">
        <v>11</v>
      </c>
      <c r="G3249">
        <v>3.8</v>
      </c>
      <c r="H3249" t="s">
        <v>12</v>
      </c>
      <c r="I3249">
        <v>100</v>
      </c>
      <c r="K3249">
        <f t="shared" si="300"/>
        <v>215</v>
      </c>
      <c r="L3249" t="str">
        <f t="shared" si="301"/>
        <v>TL-215</v>
      </c>
      <c r="M3249">
        <f t="shared" si="302"/>
        <v>9.6999999999999993</v>
      </c>
      <c r="N3249">
        <f t="shared" si="303"/>
        <v>7.1458472222674776E-2</v>
      </c>
      <c r="O3249" t="str">
        <f t="shared" si="304"/>
        <v>TL-2159.7</v>
      </c>
      <c r="P3249" t="str">
        <f t="shared" si="305"/>
        <v/>
      </c>
    </row>
    <row r="3250" spans="1:16" x14ac:dyDescent="0.25">
      <c r="A3250">
        <v>81</v>
      </c>
      <c r="B3250">
        <v>135</v>
      </c>
      <c r="C3250" t="s">
        <v>2224</v>
      </c>
      <c r="D3250">
        <v>0</v>
      </c>
      <c r="E3250">
        <v>5.9</v>
      </c>
      <c r="F3250" t="s">
        <v>11</v>
      </c>
      <c r="G3250">
        <v>3.3</v>
      </c>
      <c r="H3250" t="s">
        <v>12</v>
      </c>
      <c r="I3250">
        <v>100</v>
      </c>
      <c r="K3250">
        <f t="shared" si="300"/>
        <v>216</v>
      </c>
      <c r="L3250" t="str">
        <f t="shared" si="301"/>
        <v>TL-216</v>
      </c>
      <c r="M3250">
        <f t="shared" si="302"/>
        <v>5.9</v>
      </c>
      <c r="N3250">
        <f t="shared" si="303"/>
        <v>0.11748257297626191</v>
      </c>
      <c r="O3250" t="str">
        <f t="shared" si="304"/>
        <v>TL-2165.9</v>
      </c>
      <c r="P3250" t="str">
        <f t="shared" si="305"/>
        <v/>
      </c>
    </row>
    <row r="3251" spans="1:16" x14ac:dyDescent="0.25">
      <c r="A3251">
        <v>69</v>
      </c>
      <c r="B3251">
        <v>75</v>
      </c>
      <c r="C3251" t="s">
        <v>1779</v>
      </c>
      <c r="D3251">
        <v>0</v>
      </c>
      <c r="E3251">
        <v>1.9</v>
      </c>
      <c r="F3251" t="s">
        <v>1188</v>
      </c>
      <c r="G3251">
        <f>1.2-0.5</f>
        <v>0.7</v>
      </c>
      <c r="H3251" t="s">
        <v>19</v>
      </c>
      <c r="I3251">
        <v>100</v>
      </c>
      <c r="K3251">
        <f t="shared" si="300"/>
        <v>144</v>
      </c>
      <c r="L3251" t="str">
        <f t="shared" si="301"/>
        <v>TM-144</v>
      </c>
      <c r="M3251">
        <f t="shared" si="302"/>
        <v>1.8999999999999998E-6</v>
      </c>
      <c r="N3251">
        <f t="shared" si="303"/>
        <v>364814.305557866</v>
      </c>
      <c r="O3251" t="str">
        <f t="shared" si="304"/>
        <v>TM-1440.0000019</v>
      </c>
      <c r="P3251" t="str">
        <f t="shared" si="305"/>
        <v/>
      </c>
    </row>
    <row r="3252" spans="1:16" x14ac:dyDescent="0.25">
      <c r="A3252">
        <v>69</v>
      </c>
      <c r="B3252">
        <v>76</v>
      </c>
      <c r="C3252" t="s">
        <v>1783</v>
      </c>
      <c r="D3252">
        <v>0</v>
      </c>
      <c r="E3252">
        <v>3.16</v>
      </c>
      <c r="F3252" t="s">
        <v>1188</v>
      </c>
      <c r="G3252">
        <v>0.16</v>
      </c>
      <c r="H3252" t="s">
        <v>19</v>
      </c>
      <c r="I3252">
        <v>100</v>
      </c>
      <c r="K3252">
        <f t="shared" si="300"/>
        <v>145</v>
      </c>
      <c r="L3252" t="str">
        <f t="shared" si="301"/>
        <v>TM-145</v>
      </c>
      <c r="M3252">
        <f t="shared" si="302"/>
        <v>3.1599999999999998E-6</v>
      </c>
      <c r="N3252">
        <f t="shared" si="303"/>
        <v>219350.37359491939</v>
      </c>
      <c r="O3252" t="str">
        <f t="shared" si="304"/>
        <v>TM-1450.00000316</v>
      </c>
      <c r="P3252" t="str">
        <f t="shared" si="305"/>
        <v/>
      </c>
    </row>
    <row r="3253" spans="1:16" x14ac:dyDescent="0.25">
      <c r="A3253">
        <v>69</v>
      </c>
      <c r="B3253">
        <v>77</v>
      </c>
      <c r="C3253" t="s">
        <v>1782</v>
      </c>
      <c r="D3253">
        <v>0</v>
      </c>
      <c r="E3253">
        <v>155</v>
      </c>
      <c r="F3253" t="s">
        <v>17</v>
      </c>
      <c r="G3253">
        <v>20</v>
      </c>
      <c r="H3253" t="s">
        <v>19</v>
      </c>
      <c r="I3253">
        <v>100</v>
      </c>
      <c r="K3253">
        <f t="shared" si="300"/>
        <v>146</v>
      </c>
      <c r="L3253" t="str">
        <f t="shared" si="301"/>
        <v>TM-146</v>
      </c>
      <c r="M3253">
        <f t="shared" si="302"/>
        <v>0.155</v>
      </c>
      <c r="N3253">
        <f t="shared" si="303"/>
        <v>4.4719172939351308</v>
      </c>
      <c r="O3253" t="str">
        <f t="shared" si="304"/>
        <v>TM-1460.155</v>
      </c>
      <c r="P3253" t="str">
        <f t="shared" si="305"/>
        <v/>
      </c>
    </row>
    <row r="3254" spans="1:16" x14ac:dyDescent="0.25">
      <c r="A3254">
        <v>69</v>
      </c>
      <c r="B3254">
        <v>77</v>
      </c>
      <c r="C3254" t="s">
        <v>1782</v>
      </c>
      <c r="D3254">
        <v>0.3</v>
      </c>
      <c r="E3254">
        <v>75</v>
      </c>
      <c r="F3254" t="s">
        <v>17</v>
      </c>
      <c r="G3254">
        <v>12</v>
      </c>
      <c r="H3254" t="s">
        <v>19</v>
      </c>
      <c r="I3254">
        <v>100</v>
      </c>
      <c r="K3254">
        <f t="shared" si="300"/>
        <v>146</v>
      </c>
      <c r="L3254" t="str">
        <f t="shared" si="301"/>
        <v>TM-146</v>
      </c>
      <c r="M3254">
        <f t="shared" si="302"/>
        <v>7.4999999999999997E-2</v>
      </c>
      <c r="N3254">
        <f t="shared" si="303"/>
        <v>9.2419624074659374</v>
      </c>
      <c r="O3254" t="str">
        <f t="shared" si="304"/>
        <v>TM-1460.075</v>
      </c>
      <c r="P3254" t="str">
        <f t="shared" si="305"/>
        <v/>
      </c>
    </row>
    <row r="3255" spans="1:16" x14ac:dyDescent="0.25">
      <c r="A3255">
        <v>69</v>
      </c>
      <c r="B3255">
        <v>77</v>
      </c>
      <c r="C3255" t="s">
        <v>1782</v>
      </c>
      <c r="D3255">
        <v>0.44</v>
      </c>
      <c r="E3255">
        <v>198</v>
      </c>
      <c r="F3255" t="s">
        <v>17</v>
      </c>
      <c r="G3255">
        <v>3</v>
      </c>
      <c r="H3255" t="s">
        <v>19</v>
      </c>
      <c r="I3255">
        <v>100</v>
      </c>
      <c r="K3255">
        <f t="shared" si="300"/>
        <v>146</v>
      </c>
      <c r="L3255" t="str">
        <f t="shared" si="301"/>
        <v>TM-146</v>
      </c>
      <c r="M3255">
        <f t="shared" si="302"/>
        <v>0.19800000000000001</v>
      </c>
      <c r="N3255">
        <f t="shared" si="303"/>
        <v>3.5007433361613396</v>
      </c>
      <c r="O3255" t="str">
        <f t="shared" si="304"/>
        <v>TM-1460.198</v>
      </c>
      <c r="P3255" t="str">
        <f t="shared" si="305"/>
        <v/>
      </c>
    </row>
    <row r="3256" spans="1:16" x14ac:dyDescent="0.25">
      <c r="A3256">
        <v>69</v>
      </c>
      <c r="B3256">
        <v>78</v>
      </c>
      <c r="C3256" t="s">
        <v>1781</v>
      </c>
      <c r="D3256">
        <v>0</v>
      </c>
      <c r="E3256">
        <v>0.57999999999999996</v>
      </c>
      <c r="F3256" t="s">
        <v>11</v>
      </c>
      <c r="G3256">
        <v>0.03</v>
      </c>
      <c r="H3256" t="s">
        <v>36</v>
      </c>
      <c r="I3256">
        <v>85</v>
      </c>
      <c r="J3256">
        <v>5</v>
      </c>
      <c r="K3256">
        <f t="shared" si="300"/>
        <v>147</v>
      </c>
      <c r="L3256" t="str">
        <f t="shared" si="301"/>
        <v>TM-147</v>
      </c>
      <c r="M3256">
        <f t="shared" si="302"/>
        <v>0.57999999999999996</v>
      </c>
      <c r="N3256">
        <f t="shared" si="303"/>
        <v>1.1950813457930092</v>
      </c>
      <c r="O3256" t="str">
        <f t="shared" si="304"/>
        <v>TM-1470.58</v>
      </c>
      <c r="P3256" t="str">
        <f t="shared" si="305"/>
        <v/>
      </c>
    </row>
    <row r="3257" spans="1:16" x14ac:dyDescent="0.25">
      <c r="A3257">
        <v>69</v>
      </c>
      <c r="B3257">
        <v>79</v>
      </c>
      <c r="C3257" t="s">
        <v>1780</v>
      </c>
      <c r="D3257" t="s">
        <v>70</v>
      </c>
      <c r="E3257">
        <v>0.7</v>
      </c>
      <c r="F3257" t="s">
        <v>11</v>
      </c>
      <c r="G3257">
        <v>0.2</v>
      </c>
      <c r="H3257" t="s">
        <v>36</v>
      </c>
      <c r="I3257">
        <v>100</v>
      </c>
      <c r="K3257">
        <f t="shared" si="300"/>
        <v>148</v>
      </c>
      <c r="L3257" t="str">
        <f t="shared" si="301"/>
        <v>TM-148</v>
      </c>
      <c r="M3257">
        <f t="shared" si="302"/>
        <v>0.7</v>
      </c>
      <c r="N3257">
        <f t="shared" si="303"/>
        <v>0.99021025794277906</v>
      </c>
      <c r="O3257" t="str">
        <f t="shared" si="304"/>
        <v>TM-1480.7</v>
      </c>
      <c r="P3257" t="str">
        <f t="shared" si="305"/>
        <v/>
      </c>
    </row>
    <row r="3258" spans="1:16" x14ac:dyDescent="0.25">
      <c r="A3258">
        <v>69</v>
      </c>
      <c r="B3258">
        <v>80</v>
      </c>
      <c r="C3258" t="s">
        <v>1786</v>
      </c>
      <c r="D3258">
        <v>0</v>
      </c>
      <c r="E3258">
        <v>0.9</v>
      </c>
      <c r="F3258" t="s">
        <v>11</v>
      </c>
      <c r="G3258">
        <v>0.2</v>
      </c>
      <c r="H3258" t="s">
        <v>36</v>
      </c>
      <c r="I3258">
        <v>100</v>
      </c>
      <c r="K3258">
        <f t="shared" si="300"/>
        <v>149</v>
      </c>
      <c r="L3258" t="str">
        <f t="shared" si="301"/>
        <v>TM-149</v>
      </c>
      <c r="M3258">
        <f t="shared" si="302"/>
        <v>0.9</v>
      </c>
      <c r="N3258">
        <f t="shared" si="303"/>
        <v>0.77016353395549475</v>
      </c>
      <c r="O3258" t="str">
        <f t="shared" si="304"/>
        <v>TM-1490.9</v>
      </c>
      <c r="P3258" t="str">
        <f t="shared" si="305"/>
        <v/>
      </c>
    </row>
    <row r="3259" spans="1:16" x14ac:dyDescent="0.25">
      <c r="A3259">
        <v>69</v>
      </c>
      <c r="B3259">
        <v>81</v>
      </c>
      <c r="C3259" t="s">
        <v>1785</v>
      </c>
      <c r="D3259">
        <v>0</v>
      </c>
      <c r="E3259">
        <v>2.2000000000000002</v>
      </c>
      <c r="F3259" t="s">
        <v>11</v>
      </c>
      <c r="G3259">
        <v>0.06</v>
      </c>
      <c r="H3259" t="s">
        <v>36</v>
      </c>
      <c r="I3259">
        <v>100</v>
      </c>
      <c r="K3259">
        <f t="shared" si="300"/>
        <v>150</v>
      </c>
      <c r="L3259" t="str">
        <f t="shared" si="301"/>
        <v>TM-150</v>
      </c>
      <c r="M3259">
        <f t="shared" si="302"/>
        <v>2.2000000000000002</v>
      </c>
      <c r="N3259">
        <f t="shared" si="303"/>
        <v>0.31506690025452055</v>
      </c>
      <c r="O3259" t="str">
        <f t="shared" si="304"/>
        <v>TM-1502.2</v>
      </c>
      <c r="P3259" t="str">
        <f t="shared" si="305"/>
        <v/>
      </c>
    </row>
    <row r="3260" spans="1:16" x14ac:dyDescent="0.25">
      <c r="A3260">
        <v>69</v>
      </c>
      <c r="B3260">
        <v>82</v>
      </c>
      <c r="C3260" t="s">
        <v>1784</v>
      </c>
      <c r="D3260">
        <v>0</v>
      </c>
      <c r="E3260">
        <v>4.17</v>
      </c>
      <c r="F3260" t="s">
        <v>11</v>
      </c>
      <c r="G3260">
        <v>0.1</v>
      </c>
      <c r="H3260" t="s">
        <v>36</v>
      </c>
      <c r="I3260">
        <v>100</v>
      </c>
      <c r="K3260">
        <f t="shared" si="300"/>
        <v>151</v>
      </c>
      <c r="L3260" t="str">
        <f t="shared" si="301"/>
        <v>TM-151</v>
      </c>
      <c r="M3260">
        <f t="shared" si="302"/>
        <v>4.17</v>
      </c>
      <c r="N3260">
        <f t="shared" si="303"/>
        <v>0.16622234545802045</v>
      </c>
      <c r="O3260" t="str">
        <f t="shared" si="304"/>
        <v>TM-1514.17</v>
      </c>
      <c r="P3260" t="str">
        <f t="shared" si="305"/>
        <v/>
      </c>
    </row>
    <row r="3261" spans="1:16" x14ac:dyDescent="0.25">
      <c r="A3261">
        <v>69</v>
      </c>
      <c r="B3261">
        <v>82</v>
      </c>
      <c r="C3261" t="s">
        <v>1784</v>
      </c>
      <c r="D3261">
        <v>9.64E-2</v>
      </c>
      <c r="E3261">
        <v>6.6</v>
      </c>
      <c r="F3261" t="s">
        <v>11</v>
      </c>
      <c r="G3261">
        <v>1.4</v>
      </c>
      <c r="H3261" t="s">
        <v>36</v>
      </c>
      <c r="I3261">
        <v>100</v>
      </c>
      <c r="K3261">
        <f t="shared" si="300"/>
        <v>151</v>
      </c>
      <c r="L3261" t="str">
        <f t="shared" si="301"/>
        <v>TM-151</v>
      </c>
      <c r="M3261">
        <f t="shared" si="302"/>
        <v>6.6</v>
      </c>
      <c r="N3261">
        <f t="shared" si="303"/>
        <v>0.1050223000848402</v>
      </c>
      <c r="O3261" t="str">
        <f t="shared" si="304"/>
        <v>TM-1516.6</v>
      </c>
      <c r="P3261" t="str">
        <f t="shared" si="305"/>
        <v/>
      </c>
    </row>
    <row r="3262" spans="1:16" x14ac:dyDescent="0.25">
      <c r="A3262">
        <v>69</v>
      </c>
      <c r="B3262">
        <v>83</v>
      </c>
      <c r="C3262" t="s">
        <v>1790</v>
      </c>
      <c r="D3262">
        <v>0</v>
      </c>
      <c r="E3262">
        <v>5.2</v>
      </c>
      <c r="F3262" t="s">
        <v>11</v>
      </c>
      <c r="G3262">
        <v>0.6</v>
      </c>
      <c r="H3262" t="s">
        <v>36</v>
      </c>
      <c r="I3262">
        <v>100</v>
      </c>
      <c r="K3262">
        <f t="shared" si="300"/>
        <v>152</v>
      </c>
      <c r="L3262" t="str">
        <f t="shared" si="301"/>
        <v>TM-152</v>
      </c>
      <c r="M3262">
        <f t="shared" si="302"/>
        <v>5.2</v>
      </c>
      <c r="N3262">
        <f t="shared" si="303"/>
        <v>0.13329753472306641</v>
      </c>
      <c r="O3262" t="str">
        <f t="shared" si="304"/>
        <v>TM-1525.2</v>
      </c>
      <c r="P3262" t="str">
        <f t="shared" si="305"/>
        <v/>
      </c>
    </row>
    <row r="3263" spans="1:16" x14ac:dyDescent="0.25">
      <c r="A3263">
        <v>69</v>
      </c>
      <c r="B3263">
        <v>83</v>
      </c>
      <c r="C3263" t="s">
        <v>1790</v>
      </c>
      <c r="D3263" t="s">
        <v>70</v>
      </c>
      <c r="E3263">
        <v>8</v>
      </c>
      <c r="F3263" t="s">
        <v>11</v>
      </c>
      <c r="G3263">
        <v>1</v>
      </c>
      <c r="H3263" t="s">
        <v>36</v>
      </c>
      <c r="I3263">
        <v>100</v>
      </c>
      <c r="K3263">
        <f t="shared" si="300"/>
        <v>152</v>
      </c>
      <c r="L3263" t="str">
        <f t="shared" si="301"/>
        <v>TM-152</v>
      </c>
      <c r="M3263">
        <f t="shared" si="302"/>
        <v>8</v>
      </c>
      <c r="N3263">
        <f t="shared" si="303"/>
        <v>8.6643397569993161E-2</v>
      </c>
      <c r="O3263" t="str">
        <f t="shared" si="304"/>
        <v>TM-1528</v>
      </c>
      <c r="P3263" t="str">
        <f t="shared" si="305"/>
        <v/>
      </c>
    </row>
    <row r="3264" spans="1:16" x14ac:dyDescent="0.25">
      <c r="A3264">
        <v>69</v>
      </c>
      <c r="B3264">
        <v>84</v>
      </c>
      <c r="C3264" t="s">
        <v>1789</v>
      </c>
      <c r="D3264">
        <v>0</v>
      </c>
      <c r="E3264">
        <v>1.48</v>
      </c>
      <c r="F3264" t="s">
        <v>11</v>
      </c>
      <c r="G3264">
        <v>0.01</v>
      </c>
      <c r="H3264" t="s">
        <v>27</v>
      </c>
      <c r="I3264">
        <v>91</v>
      </c>
      <c r="J3264">
        <v>3</v>
      </c>
      <c r="K3264">
        <f t="shared" si="300"/>
        <v>153</v>
      </c>
      <c r="L3264" t="str">
        <f t="shared" si="301"/>
        <v>TM-153</v>
      </c>
      <c r="M3264">
        <f t="shared" si="302"/>
        <v>1.48</v>
      </c>
      <c r="N3264">
        <f t="shared" si="303"/>
        <v>0.46834268956753061</v>
      </c>
      <c r="O3264" t="str">
        <f t="shared" si="304"/>
        <v>TM-1531.48</v>
      </c>
      <c r="P3264" t="str">
        <f t="shared" si="305"/>
        <v/>
      </c>
    </row>
    <row r="3265" spans="1:16" x14ac:dyDescent="0.25">
      <c r="A3265">
        <v>69</v>
      </c>
      <c r="B3265">
        <v>84</v>
      </c>
      <c r="C3265" t="s">
        <v>1789</v>
      </c>
      <c r="D3265">
        <v>4.3200000000000002E-2</v>
      </c>
      <c r="E3265">
        <v>2.5</v>
      </c>
      <c r="F3265" t="s">
        <v>11</v>
      </c>
      <c r="G3265">
        <v>0.2</v>
      </c>
      <c r="H3265" t="s">
        <v>27</v>
      </c>
      <c r="I3265">
        <v>92</v>
      </c>
      <c r="J3265">
        <v>3</v>
      </c>
      <c r="K3265">
        <f t="shared" si="300"/>
        <v>153</v>
      </c>
      <c r="L3265" t="str">
        <f t="shared" si="301"/>
        <v>TM-153</v>
      </c>
      <c r="M3265">
        <f t="shared" si="302"/>
        <v>2.5</v>
      </c>
      <c r="N3265">
        <f t="shared" si="303"/>
        <v>0.2772588722239781</v>
      </c>
      <c r="O3265" t="str">
        <f t="shared" si="304"/>
        <v>TM-1532.5</v>
      </c>
      <c r="P3265" t="str">
        <f t="shared" si="305"/>
        <v/>
      </c>
    </row>
    <row r="3266" spans="1:16" x14ac:dyDescent="0.25">
      <c r="A3266">
        <v>69</v>
      </c>
      <c r="B3266">
        <v>85</v>
      </c>
      <c r="C3266" t="s">
        <v>1788</v>
      </c>
      <c r="D3266">
        <v>0</v>
      </c>
      <c r="E3266">
        <v>8.1</v>
      </c>
      <c r="F3266" t="s">
        <v>11</v>
      </c>
      <c r="G3266">
        <v>0.3</v>
      </c>
      <c r="H3266" t="s">
        <v>27</v>
      </c>
      <c r="I3266">
        <v>54</v>
      </c>
      <c r="J3266">
        <v>5</v>
      </c>
      <c r="K3266">
        <f t="shared" ref="K3266:K3329" si="306">A3266+B3266</f>
        <v>154</v>
      </c>
      <c r="L3266" t="str">
        <f t="shared" ref="L3266:L3329" si="307">UPPER(SUBSTITUTE(C3266,K3266,""))&amp;"-"&amp;K3266&amp;IF(H3266="IT","M","")</f>
        <v>TM-154</v>
      </c>
      <c r="M3266">
        <f t="shared" ref="M3266:M3329" si="308">E3266*VLOOKUP(F3266,_TimeConvert,2,FALSE)</f>
        <v>8.1</v>
      </c>
      <c r="N3266">
        <f t="shared" ref="N3266:N3329" si="309">LN(2)/M3266</f>
        <v>8.5573725995054972E-2</v>
      </c>
      <c r="O3266" t="str">
        <f t="shared" ref="O3266:O3329" si="310">L3266&amp;M3266</f>
        <v>TM-1548.1</v>
      </c>
      <c r="P3266" t="str">
        <f t="shared" ref="P3266:P3329" si="311">IF(AND(RIGHT(L3267,1)="M",M3266=M3267),"Delete","")</f>
        <v/>
      </c>
    </row>
    <row r="3267" spans="1:16" x14ac:dyDescent="0.25">
      <c r="A3267">
        <v>69</v>
      </c>
      <c r="B3267">
        <v>85</v>
      </c>
      <c r="C3267" t="s">
        <v>1788</v>
      </c>
      <c r="D3267">
        <v>7.0000000000000007E-2</v>
      </c>
      <c r="E3267">
        <v>3.3</v>
      </c>
      <c r="F3267" t="s">
        <v>11</v>
      </c>
      <c r="G3267">
        <v>7.0000000000000007E-2</v>
      </c>
      <c r="H3267" t="s">
        <v>77</v>
      </c>
      <c r="K3267">
        <f t="shared" si="306"/>
        <v>154</v>
      </c>
      <c r="L3267" t="str">
        <f t="shared" si="307"/>
        <v>TM-154M</v>
      </c>
      <c r="M3267">
        <f t="shared" si="308"/>
        <v>3.3</v>
      </c>
      <c r="N3267">
        <f t="shared" si="309"/>
        <v>0.21004460016968041</v>
      </c>
      <c r="O3267" t="str">
        <f t="shared" si="310"/>
        <v>TM-154M3.3</v>
      </c>
      <c r="P3267" t="str">
        <f t="shared" si="311"/>
        <v/>
      </c>
    </row>
    <row r="3268" spans="1:16" x14ac:dyDescent="0.25">
      <c r="A3268">
        <v>69</v>
      </c>
      <c r="B3268">
        <v>86</v>
      </c>
      <c r="C3268" t="s">
        <v>1787</v>
      </c>
      <c r="D3268">
        <v>0</v>
      </c>
      <c r="E3268">
        <v>21.6</v>
      </c>
      <c r="F3268" t="s">
        <v>11</v>
      </c>
      <c r="G3268">
        <v>0.2</v>
      </c>
      <c r="H3268" t="s">
        <v>36</v>
      </c>
      <c r="I3268">
        <v>99.17</v>
      </c>
      <c r="J3268">
        <v>0.17</v>
      </c>
      <c r="K3268">
        <f t="shared" si="306"/>
        <v>155</v>
      </c>
      <c r="L3268" t="str">
        <f t="shared" si="307"/>
        <v>TM-155</v>
      </c>
      <c r="M3268">
        <f t="shared" si="308"/>
        <v>21.6</v>
      </c>
      <c r="N3268">
        <f t="shared" si="309"/>
        <v>3.2090147248145615E-2</v>
      </c>
      <c r="O3268" t="str">
        <f t="shared" si="310"/>
        <v>TM-15521.6</v>
      </c>
      <c r="P3268" t="str">
        <f t="shared" si="311"/>
        <v/>
      </c>
    </row>
    <row r="3269" spans="1:16" x14ac:dyDescent="0.25">
      <c r="A3269">
        <v>69</v>
      </c>
      <c r="B3269">
        <v>86</v>
      </c>
      <c r="C3269" t="s">
        <v>1787</v>
      </c>
      <c r="D3269">
        <v>4.1000000000000002E-2</v>
      </c>
      <c r="E3269">
        <v>45</v>
      </c>
      <c r="F3269" t="s">
        <v>11</v>
      </c>
      <c r="G3269">
        <v>3</v>
      </c>
      <c r="H3269" t="s">
        <v>36</v>
      </c>
      <c r="I3269">
        <v>100</v>
      </c>
      <c r="K3269">
        <f t="shared" si="306"/>
        <v>155</v>
      </c>
      <c r="L3269" t="str">
        <f t="shared" si="307"/>
        <v>TM-155</v>
      </c>
      <c r="M3269">
        <f t="shared" si="308"/>
        <v>45</v>
      </c>
      <c r="N3269">
        <f t="shared" si="309"/>
        <v>1.5403270679109895E-2</v>
      </c>
      <c r="O3269" t="str">
        <f t="shared" si="310"/>
        <v>TM-15545</v>
      </c>
      <c r="P3269" t="str">
        <f t="shared" si="311"/>
        <v/>
      </c>
    </row>
    <row r="3270" spans="1:16" x14ac:dyDescent="0.25">
      <c r="A3270">
        <v>69</v>
      </c>
      <c r="B3270">
        <v>87</v>
      </c>
      <c r="C3270" t="s">
        <v>1793</v>
      </c>
      <c r="D3270">
        <v>0</v>
      </c>
      <c r="E3270">
        <v>83</v>
      </c>
      <c r="F3270" t="s">
        <v>11</v>
      </c>
      <c r="G3270">
        <v>2</v>
      </c>
      <c r="H3270" t="s">
        <v>36</v>
      </c>
      <c r="I3270">
        <v>99.936000000000007</v>
      </c>
      <c r="J3270">
        <v>0.01</v>
      </c>
      <c r="K3270">
        <f t="shared" si="306"/>
        <v>156</v>
      </c>
      <c r="L3270" t="str">
        <f t="shared" si="307"/>
        <v>TM-156</v>
      </c>
      <c r="M3270">
        <f t="shared" si="308"/>
        <v>83</v>
      </c>
      <c r="N3270">
        <f t="shared" si="309"/>
        <v>8.3511708501198233E-3</v>
      </c>
      <c r="O3270" t="str">
        <f t="shared" si="310"/>
        <v>TM-15683</v>
      </c>
      <c r="P3270" t="str">
        <f t="shared" si="311"/>
        <v/>
      </c>
    </row>
    <row r="3271" spans="1:16" x14ac:dyDescent="0.25">
      <c r="A3271">
        <v>69</v>
      </c>
      <c r="B3271">
        <v>88</v>
      </c>
      <c r="C3271" t="s">
        <v>1792</v>
      </c>
      <c r="D3271">
        <v>0</v>
      </c>
      <c r="E3271">
        <v>3.63</v>
      </c>
      <c r="F3271" t="s">
        <v>43</v>
      </c>
      <c r="G3271">
        <v>0.09</v>
      </c>
      <c r="H3271" t="s">
        <v>36</v>
      </c>
      <c r="I3271">
        <v>100</v>
      </c>
      <c r="K3271">
        <f t="shared" si="306"/>
        <v>157</v>
      </c>
      <c r="L3271" t="str">
        <f t="shared" si="307"/>
        <v>TM-157</v>
      </c>
      <c r="M3271">
        <f t="shared" si="308"/>
        <v>217.79999999999998</v>
      </c>
      <c r="N3271">
        <f t="shared" si="309"/>
        <v>3.1824939419648549E-3</v>
      </c>
      <c r="O3271" t="str">
        <f t="shared" si="310"/>
        <v>TM-157217.8</v>
      </c>
      <c r="P3271" t="str">
        <f t="shared" si="311"/>
        <v/>
      </c>
    </row>
    <row r="3272" spans="1:16" x14ac:dyDescent="0.25">
      <c r="A3272">
        <v>69</v>
      </c>
      <c r="B3272">
        <v>89</v>
      </c>
      <c r="C3272" t="s">
        <v>1791</v>
      </c>
      <c r="D3272">
        <v>0</v>
      </c>
      <c r="E3272">
        <v>3.98</v>
      </c>
      <c r="F3272" t="s">
        <v>43</v>
      </c>
      <c r="G3272">
        <v>0.06</v>
      </c>
      <c r="H3272" t="s">
        <v>36</v>
      </c>
      <c r="I3272">
        <v>100</v>
      </c>
      <c r="K3272">
        <f t="shared" si="306"/>
        <v>158</v>
      </c>
      <c r="L3272" t="str">
        <f t="shared" si="307"/>
        <v>TM-158</v>
      </c>
      <c r="M3272">
        <f t="shared" si="308"/>
        <v>238.8</v>
      </c>
      <c r="N3272">
        <f t="shared" si="309"/>
        <v>2.9026263842543772E-3</v>
      </c>
      <c r="O3272" t="str">
        <f t="shared" si="310"/>
        <v>TM-158238.8</v>
      </c>
      <c r="P3272" t="str">
        <f t="shared" si="311"/>
        <v/>
      </c>
    </row>
    <row r="3273" spans="1:16" x14ac:dyDescent="0.25">
      <c r="A3273">
        <v>69</v>
      </c>
      <c r="B3273">
        <v>90</v>
      </c>
      <c r="C3273" t="s">
        <v>1797</v>
      </c>
      <c r="D3273">
        <v>0</v>
      </c>
      <c r="E3273">
        <v>9.1300000000000008</v>
      </c>
      <c r="F3273" t="s">
        <v>43</v>
      </c>
      <c r="G3273">
        <v>0.16</v>
      </c>
      <c r="H3273" t="s">
        <v>36</v>
      </c>
      <c r="I3273">
        <v>100</v>
      </c>
      <c r="K3273">
        <f t="shared" si="306"/>
        <v>159</v>
      </c>
      <c r="L3273" t="str">
        <f t="shared" si="307"/>
        <v>TM-159</v>
      </c>
      <c r="M3273">
        <f t="shared" si="308"/>
        <v>547.80000000000007</v>
      </c>
      <c r="N3273">
        <f t="shared" si="309"/>
        <v>1.2653289166848214E-3</v>
      </c>
      <c r="O3273" t="str">
        <f t="shared" si="310"/>
        <v>TM-159547.8</v>
      </c>
      <c r="P3273" t="str">
        <f t="shared" si="311"/>
        <v/>
      </c>
    </row>
    <row r="3274" spans="1:16" x14ac:dyDescent="0.25">
      <c r="A3274">
        <v>69</v>
      </c>
      <c r="B3274">
        <v>91</v>
      </c>
      <c r="C3274" t="s">
        <v>1796</v>
      </c>
      <c r="D3274">
        <v>0</v>
      </c>
      <c r="E3274">
        <v>9.4</v>
      </c>
      <c r="F3274" t="s">
        <v>43</v>
      </c>
      <c r="G3274">
        <v>0.3</v>
      </c>
      <c r="H3274" t="s">
        <v>36</v>
      </c>
      <c r="I3274">
        <v>100</v>
      </c>
      <c r="K3274">
        <f t="shared" si="306"/>
        <v>160</v>
      </c>
      <c r="L3274" t="str">
        <f t="shared" si="307"/>
        <v>TM-160</v>
      </c>
      <c r="M3274">
        <f t="shared" si="308"/>
        <v>564</v>
      </c>
      <c r="N3274">
        <f t="shared" si="309"/>
        <v>1.2289843626949386E-3</v>
      </c>
      <c r="O3274" t="str">
        <f t="shared" si="310"/>
        <v>TM-160564</v>
      </c>
      <c r="P3274" t="str">
        <f t="shared" si="311"/>
        <v/>
      </c>
    </row>
    <row r="3275" spans="1:16" x14ac:dyDescent="0.25">
      <c r="A3275">
        <v>69</v>
      </c>
      <c r="B3275">
        <v>91</v>
      </c>
      <c r="C3275" t="s">
        <v>1796</v>
      </c>
      <c r="D3275">
        <v>7.0000000000000007E-2</v>
      </c>
      <c r="E3275">
        <v>74.5</v>
      </c>
      <c r="F3275" t="s">
        <v>11</v>
      </c>
      <c r="G3275">
        <v>1.5</v>
      </c>
      <c r="H3275" t="s">
        <v>77</v>
      </c>
      <c r="I3275">
        <v>85</v>
      </c>
      <c r="J3275">
        <v>5</v>
      </c>
      <c r="K3275">
        <f t="shared" si="306"/>
        <v>160</v>
      </c>
      <c r="L3275" t="str">
        <f t="shared" si="307"/>
        <v>TM-160M</v>
      </c>
      <c r="M3275">
        <f t="shared" si="308"/>
        <v>74.5</v>
      </c>
      <c r="N3275">
        <f t="shared" si="309"/>
        <v>9.3039890008046345E-3</v>
      </c>
      <c r="O3275" t="str">
        <f t="shared" si="310"/>
        <v>TM-160M74.5</v>
      </c>
      <c r="P3275" t="str">
        <f t="shared" si="311"/>
        <v/>
      </c>
    </row>
    <row r="3276" spans="1:16" x14ac:dyDescent="0.25">
      <c r="A3276">
        <v>69</v>
      </c>
      <c r="B3276">
        <v>92</v>
      </c>
      <c r="C3276" t="s">
        <v>1795</v>
      </c>
      <c r="D3276">
        <v>0</v>
      </c>
      <c r="E3276">
        <v>30.2</v>
      </c>
      <c r="F3276" t="s">
        <v>43</v>
      </c>
      <c r="G3276">
        <v>0.8</v>
      </c>
      <c r="H3276" t="s">
        <v>36</v>
      </c>
      <c r="I3276">
        <v>100</v>
      </c>
      <c r="K3276">
        <f t="shared" si="306"/>
        <v>161</v>
      </c>
      <c r="L3276" t="str">
        <f t="shared" si="307"/>
        <v>TM-161</v>
      </c>
      <c r="M3276">
        <f t="shared" si="308"/>
        <v>1812</v>
      </c>
      <c r="N3276">
        <f t="shared" si="309"/>
        <v>3.825315566004113E-4</v>
      </c>
      <c r="O3276" t="str">
        <f t="shared" si="310"/>
        <v>TM-1611812</v>
      </c>
      <c r="P3276" t="str">
        <f t="shared" si="311"/>
        <v/>
      </c>
    </row>
    <row r="3277" spans="1:16" x14ac:dyDescent="0.25">
      <c r="A3277">
        <v>69</v>
      </c>
      <c r="B3277">
        <v>92</v>
      </c>
      <c r="C3277" t="s">
        <v>1795</v>
      </c>
      <c r="D3277">
        <v>7.5100000000000002E-3</v>
      </c>
      <c r="E3277">
        <v>7</v>
      </c>
      <c r="F3277" t="s">
        <v>43</v>
      </c>
      <c r="G3277">
        <v>2</v>
      </c>
      <c r="H3277" t="s">
        <v>77</v>
      </c>
      <c r="K3277">
        <f t="shared" si="306"/>
        <v>161</v>
      </c>
      <c r="L3277" t="str">
        <f t="shared" si="307"/>
        <v>TM-161M</v>
      </c>
      <c r="M3277">
        <f t="shared" si="308"/>
        <v>420</v>
      </c>
      <c r="N3277">
        <f t="shared" si="309"/>
        <v>1.6503504299046317E-3</v>
      </c>
      <c r="O3277" t="str">
        <f t="shared" si="310"/>
        <v>TM-161M420</v>
      </c>
      <c r="P3277" t="str">
        <f t="shared" si="311"/>
        <v/>
      </c>
    </row>
    <row r="3278" spans="1:16" x14ac:dyDescent="0.25">
      <c r="A3278">
        <v>69</v>
      </c>
      <c r="B3278">
        <v>93</v>
      </c>
      <c r="C3278" t="s">
        <v>1794</v>
      </c>
      <c r="D3278">
        <v>0</v>
      </c>
      <c r="E3278">
        <v>21.8</v>
      </c>
      <c r="F3278" t="s">
        <v>43</v>
      </c>
      <c r="G3278">
        <v>0.24</v>
      </c>
      <c r="H3278" t="s">
        <v>36</v>
      </c>
      <c r="I3278">
        <v>100</v>
      </c>
      <c r="K3278">
        <f t="shared" si="306"/>
        <v>162</v>
      </c>
      <c r="L3278" t="str">
        <f t="shared" si="307"/>
        <v>TM-162</v>
      </c>
      <c r="M3278">
        <f t="shared" si="308"/>
        <v>1308</v>
      </c>
      <c r="N3278">
        <f t="shared" si="309"/>
        <v>5.299290371253404E-4</v>
      </c>
      <c r="O3278" t="str">
        <f t="shared" si="310"/>
        <v>TM-1621308</v>
      </c>
      <c r="P3278" t="str">
        <f t="shared" si="311"/>
        <v/>
      </c>
    </row>
    <row r="3279" spans="1:16" x14ac:dyDescent="0.25">
      <c r="A3279">
        <v>69</v>
      </c>
      <c r="B3279">
        <v>93</v>
      </c>
      <c r="C3279" t="s">
        <v>1794</v>
      </c>
      <c r="D3279">
        <v>0.13</v>
      </c>
      <c r="E3279">
        <v>24.3</v>
      </c>
      <c r="F3279" t="s">
        <v>11</v>
      </c>
      <c r="G3279">
        <v>1.7</v>
      </c>
      <c r="H3279" t="s">
        <v>77</v>
      </c>
      <c r="I3279">
        <v>81</v>
      </c>
      <c r="J3279">
        <v>4</v>
      </c>
      <c r="K3279">
        <f t="shared" si="306"/>
        <v>162</v>
      </c>
      <c r="L3279" t="str">
        <f t="shared" si="307"/>
        <v>TM-162M</v>
      </c>
      <c r="M3279">
        <f t="shared" si="308"/>
        <v>24.3</v>
      </c>
      <c r="N3279">
        <f t="shared" si="309"/>
        <v>2.8524575331684992E-2</v>
      </c>
      <c r="O3279" t="str">
        <f t="shared" si="310"/>
        <v>TM-162M24.3</v>
      </c>
      <c r="P3279" t="str">
        <f t="shared" si="311"/>
        <v/>
      </c>
    </row>
    <row r="3280" spans="1:16" x14ac:dyDescent="0.25">
      <c r="A3280">
        <v>69</v>
      </c>
      <c r="B3280">
        <v>94</v>
      </c>
      <c r="C3280" t="s">
        <v>1801</v>
      </c>
      <c r="D3280">
        <v>0</v>
      </c>
      <c r="E3280">
        <v>1.81</v>
      </c>
      <c r="F3280" t="s">
        <v>109</v>
      </c>
      <c r="G3280">
        <v>5.0000000000000001E-3</v>
      </c>
      <c r="H3280" t="s">
        <v>36</v>
      </c>
      <c r="I3280">
        <v>100</v>
      </c>
      <c r="K3280">
        <f t="shared" si="306"/>
        <v>163</v>
      </c>
      <c r="L3280" t="str">
        <f t="shared" si="307"/>
        <v>TM-163</v>
      </c>
      <c r="M3280">
        <f t="shared" si="308"/>
        <v>6516</v>
      </c>
      <c r="N3280">
        <f t="shared" si="309"/>
        <v>1.0637617872313464E-4</v>
      </c>
      <c r="O3280" t="str">
        <f t="shared" si="310"/>
        <v>TM-1636516</v>
      </c>
      <c r="P3280" t="str">
        <f t="shared" si="311"/>
        <v/>
      </c>
    </row>
    <row r="3281" spans="1:16" x14ac:dyDescent="0.25">
      <c r="A3281">
        <v>69</v>
      </c>
      <c r="B3281">
        <v>95</v>
      </c>
      <c r="C3281" t="s">
        <v>1800</v>
      </c>
      <c r="D3281">
        <v>0</v>
      </c>
      <c r="E3281">
        <v>1.95</v>
      </c>
      <c r="F3281" t="s">
        <v>43</v>
      </c>
      <c r="G3281">
        <v>0.06</v>
      </c>
      <c r="H3281" t="s">
        <v>36</v>
      </c>
      <c r="I3281">
        <v>100</v>
      </c>
      <c r="K3281">
        <f t="shared" si="306"/>
        <v>164</v>
      </c>
      <c r="L3281" t="str">
        <f t="shared" si="307"/>
        <v>TM-164</v>
      </c>
      <c r="M3281">
        <f t="shared" si="308"/>
        <v>117</v>
      </c>
      <c r="N3281">
        <f t="shared" si="309"/>
        <v>5.9243348765807289E-3</v>
      </c>
      <c r="O3281" t="str">
        <f t="shared" si="310"/>
        <v>TM-164117</v>
      </c>
      <c r="P3281" t="str">
        <f t="shared" si="311"/>
        <v/>
      </c>
    </row>
    <row r="3282" spans="1:16" x14ac:dyDescent="0.25">
      <c r="A3282">
        <v>69</v>
      </c>
      <c r="B3282">
        <v>95</v>
      </c>
      <c r="C3282" t="s">
        <v>1800</v>
      </c>
      <c r="D3282">
        <v>0.01</v>
      </c>
      <c r="E3282">
        <v>5.0999999999999996</v>
      </c>
      <c r="F3282" t="s">
        <v>43</v>
      </c>
      <c r="G3282">
        <v>0.1</v>
      </c>
      <c r="H3282" t="s">
        <v>77</v>
      </c>
      <c r="I3282">
        <v>80</v>
      </c>
      <c r="K3282">
        <f t="shared" si="306"/>
        <v>164</v>
      </c>
      <c r="L3282" t="str">
        <f t="shared" si="307"/>
        <v>TM-164M</v>
      </c>
      <c r="M3282">
        <f t="shared" si="308"/>
        <v>306</v>
      </c>
      <c r="N3282">
        <f t="shared" si="309"/>
        <v>2.2651868645749847E-3</v>
      </c>
      <c r="O3282" t="str">
        <f t="shared" si="310"/>
        <v>TM-164M306</v>
      </c>
      <c r="P3282" t="str">
        <f t="shared" si="311"/>
        <v/>
      </c>
    </row>
    <row r="3283" spans="1:16" x14ac:dyDescent="0.25">
      <c r="A3283">
        <v>69</v>
      </c>
      <c r="B3283">
        <v>96</v>
      </c>
      <c r="C3283" t="s">
        <v>1799</v>
      </c>
      <c r="D3283">
        <v>0</v>
      </c>
      <c r="E3283">
        <v>30.06</v>
      </c>
      <c r="F3283" t="s">
        <v>109</v>
      </c>
      <c r="G3283">
        <v>0.03</v>
      </c>
      <c r="H3283" t="s">
        <v>36</v>
      </c>
      <c r="I3283">
        <v>100</v>
      </c>
      <c r="K3283">
        <f t="shared" si="306"/>
        <v>165</v>
      </c>
      <c r="L3283" t="str">
        <f t="shared" si="307"/>
        <v>TM-165</v>
      </c>
      <c r="M3283">
        <f t="shared" si="308"/>
        <v>108216</v>
      </c>
      <c r="N3283">
        <f t="shared" si="309"/>
        <v>6.4052190116059112E-6</v>
      </c>
      <c r="O3283" t="str">
        <f t="shared" si="310"/>
        <v>TM-165108216</v>
      </c>
      <c r="P3283" t="str">
        <f t="shared" si="311"/>
        <v/>
      </c>
    </row>
    <row r="3284" spans="1:16" x14ac:dyDescent="0.25">
      <c r="A3284">
        <v>69</v>
      </c>
      <c r="B3284">
        <v>97</v>
      </c>
      <c r="C3284" t="s">
        <v>1798</v>
      </c>
      <c r="D3284">
        <v>0</v>
      </c>
      <c r="E3284">
        <v>7.7</v>
      </c>
      <c r="F3284" t="s">
        <v>109</v>
      </c>
      <c r="G3284">
        <v>0.03</v>
      </c>
      <c r="H3284" t="s">
        <v>36</v>
      </c>
      <c r="I3284">
        <v>100</v>
      </c>
      <c r="K3284">
        <f t="shared" si="306"/>
        <v>166</v>
      </c>
      <c r="L3284" t="str">
        <f t="shared" si="307"/>
        <v>TM-166</v>
      </c>
      <c r="M3284">
        <f t="shared" si="308"/>
        <v>27720</v>
      </c>
      <c r="N3284">
        <f t="shared" si="309"/>
        <v>2.5005309544009571E-5</v>
      </c>
      <c r="O3284" t="str">
        <f t="shared" si="310"/>
        <v>TM-16627720</v>
      </c>
      <c r="P3284" t="str">
        <f t="shared" si="311"/>
        <v/>
      </c>
    </row>
    <row r="3285" spans="1:16" x14ac:dyDescent="0.25">
      <c r="A3285">
        <v>69</v>
      </c>
      <c r="B3285">
        <v>97</v>
      </c>
      <c r="C3285" t="s">
        <v>1798</v>
      </c>
      <c r="D3285">
        <v>0.122</v>
      </c>
      <c r="E3285">
        <v>348</v>
      </c>
      <c r="F3285" t="s">
        <v>17</v>
      </c>
      <c r="G3285">
        <v>21</v>
      </c>
      <c r="H3285" t="s">
        <v>77</v>
      </c>
      <c r="I3285">
        <v>100</v>
      </c>
      <c r="K3285">
        <f t="shared" si="306"/>
        <v>166</v>
      </c>
      <c r="L3285" t="str">
        <f t="shared" si="307"/>
        <v>TM-166M</v>
      </c>
      <c r="M3285">
        <f t="shared" si="308"/>
        <v>0.34800000000000003</v>
      </c>
      <c r="N3285">
        <f t="shared" si="309"/>
        <v>1.9918022429883484</v>
      </c>
      <c r="O3285" t="str">
        <f t="shared" si="310"/>
        <v>TM-166M0.348</v>
      </c>
      <c r="P3285" t="str">
        <f t="shared" si="311"/>
        <v/>
      </c>
    </row>
    <row r="3286" spans="1:16" x14ac:dyDescent="0.25">
      <c r="A3286">
        <v>69</v>
      </c>
      <c r="B3286">
        <v>98</v>
      </c>
      <c r="C3286" t="s">
        <v>1803</v>
      </c>
      <c r="D3286">
        <v>0</v>
      </c>
      <c r="E3286">
        <v>9.2799999999999994</v>
      </c>
      <c r="F3286" t="s">
        <v>25</v>
      </c>
      <c r="G3286">
        <v>0.04</v>
      </c>
      <c r="H3286" t="s">
        <v>26</v>
      </c>
      <c r="I3286">
        <v>100</v>
      </c>
      <c r="K3286">
        <f t="shared" si="306"/>
        <v>167</v>
      </c>
      <c r="L3286" t="str">
        <f t="shared" si="307"/>
        <v>TM-167</v>
      </c>
      <c r="M3286">
        <f t="shared" si="308"/>
        <v>801792</v>
      </c>
      <c r="N3286">
        <f t="shared" si="309"/>
        <v>8.6449750129702627E-7</v>
      </c>
      <c r="O3286" t="str">
        <f t="shared" si="310"/>
        <v>TM-167801792</v>
      </c>
      <c r="P3286" t="str">
        <f t="shared" si="311"/>
        <v/>
      </c>
    </row>
    <row r="3287" spans="1:16" x14ac:dyDescent="0.25">
      <c r="A3287">
        <v>69</v>
      </c>
      <c r="B3287">
        <v>99</v>
      </c>
      <c r="C3287" t="s">
        <v>1802</v>
      </c>
      <c r="D3287">
        <v>0</v>
      </c>
      <c r="E3287">
        <v>93.1</v>
      </c>
      <c r="F3287" t="s">
        <v>25</v>
      </c>
      <c r="G3287">
        <v>0.2</v>
      </c>
      <c r="H3287" t="s">
        <v>36</v>
      </c>
      <c r="I3287">
        <v>99.99</v>
      </c>
      <c r="J3287">
        <v>7.0000000000000001E-3</v>
      </c>
      <c r="K3287">
        <f t="shared" si="306"/>
        <v>168</v>
      </c>
      <c r="L3287" t="str">
        <f t="shared" si="307"/>
        <v>TM-168</v>
      </c>
      <c r="M3287">
        <f t="shared" si="308"/>
        <v>8043839.9999999991</v>
      </c>
      <c r="N3287">
        <f t="shared" si="309"/>
        <v>8.6171179506298657E-8</v>
      </c>
      <c r="O3287" t="str">
        <f t="shared" si="310"/>
        <v>TM-1688043840</v>
      </c>
      <c r="P3287" t="str">
        <f t="shared" si="311"/>
        <v/>
      </c>
    </row>
    <row r="3288" spans="1:16" x14ac:dyDescent="0.25">
      <c r="A3288">
        <v>69</v>
      </c>
      <c r="B3288">
        <v>101</v>
      </c>
      <c r="C3288" t="s">
        <v>1809</v>
      </c>
      <c r="D3288">
        <v>0</v>
      </c>
      <c r="E3288">
        <v>128.4</v>
      </c>
      <c r="F3288" t="s">
        <v>25</v>
      </c>
      <c r="G3288">
        <v>0.3</v>
      </c>
      <c r="H3288" t="s">
        <v>12</v>
      </c>
      <c r="I3288">
        <v>99.869</v>
      </c>
      <c r="J3288">
        <v>0.01</v>
      </c>
      <c r="K3288">
        <f t="shared" si="306"/>
        <v>170</v>
      </c>
      <c r="L3288" t="str">
        <f t="shared" si="307"/>
        <v>TM-170</v>
      </c>
      <c r="M3288">
        <f t="shared" si="308"/>
        <v>11093760</v>
      </c>
      <c r="N3288">
        <f t="shared" si="309"/>
        <v>6.2480816293118408E-8</v>
      </c>
      <c r="O3288" t="str">
        <f t="shared" si="310"/>
        <v>TM-17011093760</v>
      </c>
      <c r="P3288" t="str">
        <f t="shared" si="311"/>
        <v/>
      </c>
    </row>
    <row r="3289" spans="1:16" x14ac:dyDescent="0.25">
      <c r="A3289">
        <v>69</v>
      </c>
      <c r="B3289">
        <v>102</v>
      </c>
      <c r="C3289" t="s">
        <v>1811</v>
      </c>
      <c r="D3289">
        <v>0</v>
      </c>
      <c r="E3289">
        <v>701.5</v>
      </c>
      <c r="F3289" t="s">
        <v>25</v>
      </c>
      <c r="G3289">
        <v>3.3</v>
      </c>
      <c r="H3289" t="s">
        <v>12</v>
      </c>
      <c r="I3289">
        <v>100</v>
      </c>
      <c r="K3289">
        <f t="shared" si="306"/>
        <v>171</v>
      </c>
      <c r="L3289" t="str">
        <f t="shared" si="307"/>
        <v>TM-171</v>
      </c>
      <c r="M3289">
        <f t="shared" si="308"/>
        <v>60609600</v>
      </c>
      <c r="N3289">
        <f t="shared" si="309"/>
        <v>1.1436260601619963E-8</v>
      </c>
      <c r="O3289" t="str">
        <f t="shared" si="310"/>
        <v>TM-17160609600</v>
      </c>
      <c r="P3289" t="str">
        <f t="shared" si="311"/>
        <v/>
      </c>
    </row>
    <row r="3290" spans="1:16" x14ac:dyDescent="0.25">
      <c r="A3290">
        <v>69</v>
      </c>
      <c r="B3290">
        <v>103</v>
      </c>
      <c r="C3290" t="s">
        <v>1810</v>
      </c>
      <c r="D3290">
        <v>0</v>
      </c>
      <c r="E3290">
        <v>63.6</v>
      </c>
      <c r="F3290" t="s">
        <v>109</v>
      </c>
      <c r="G3290">
        <v>0.2</v>
      </c>
      <c r="H3290" t="s">
        <v>12</v>
      </c>
      <c r="I3290">
        <v>100</v>
      </c>
      <c r="K3290">
        <f t="shared" si="306"/>
        <v>172</v>
      </c>
      <c r="L3290" t="str">
        <f t="shared" si="307"/>
        <v>TM-172</v>
      </c>
      <c r="M3290">
        <f t="shared" si="308"/>
        <v>228960</v>
      </c>
      <c r="N3290">
        <f t="shared" si="309"/>
        <v>3.0273723819005295E-6</v>
      </c>
      <c r="O3290" t="str">
        <f t="shared" si="310"/>
        <v>TM-172228960</v>
      </c>
      <c r="P3290" t="str">
        <f t="shared" si="311"/>
        <v/>
      </c>
    </row>
    <row r="3291" spans="1:16" x14ac:dyDescent="0.25">
      <c r="A3291">
        <v>69</v>
      </c>
      <c r="B3291">
        <v>104</v>
      </c>
      <c r="C3291" t="s">
        <v>1806</v>
      </c>
      <c r="D3291">
        <v>0</v>
      </c>
      <c r="E3291">
        <v>8.24</v>
      </c>
      <c r="F3291" t="s">
        <v>109</v>
      </c>
      <c r="G3291">
        <v>0.08</v>
      </c>
      <c r="H3291" t="s">
        <v>12</v>
      </c>
      <c r="I3291">
        <v>100</v>
      </c>
      <c r="K3291">
        <f t="shared" si="306"/>
        <v>173</v>
      </c>
      <c r="L3291" t="str">
        <f t="shared" si="307"/>
        <v>TM-173</v>
      </c>
      <c r="M3291">
        <f t="shared" si="308"/>
        <v>29664</v>
      </c>
      <c r="N3291">
        <f t="shared" si="309"/>
        <v>2.3366612073892437E-5</v>
      </c>
      <c r="O3291" t="str">
        <f t="shared" si="310"/>
        <v>TM-17329664</v>
      </c>
      <c r="P3291" t="str">
        <f t="shared" si="311"/>
        <v/>
      </c>
    </row>
    <row r="3292" spans="1:16" x14ac:dyDescent="0.25">
      <c r="A3292">
        <v>69</v>
      </c>
      <c r="B3292">
        <v>105</v>
      </c>
      <c r="C3292" t="s">
        <v>1805</v>
      </c>
      <c r="D3292">
        <v>0</v>
      </c>
      <c r="E3292">
        <v>5.4</v>
      </c>
      <c r="F3292" t="s">
        <v>43</v>
      </c>
      <c r="G3292">
        <v>0.1</v>
      </c>
      <c r="H3292" t="s">
        <v>12</v>
      </c>
      <c r="I3292">
        <v>100</v>
      </c>
      <c r="K3292">
        <f t="shared" si="306"/>
        <v>174</v>
      </c>
      <c r="L3292" t="str">
        <f t="shared" si="307"/>
        <v>TM-174</v>
      </c>
      <c r="M3292">
        <f t="shared" si="308"/>
        <v>324</v>
      </c>
      <c r="N3292">
        <f t="shared" si="309"/>
        <v>2.1393431498763745E-3</v>
      </c>
      <c r="O3292" t="str">
        <f t="shared" si="310"/>
        <v>TM-174324</v>
      </c>
      <c r="P3292" t="str">
        <f t="shared" si="311"/>
        <v/>
      </c>
    </row>
    <row r="3293" spans="1:16" x14ac:dyDescent="0.25">
      <c r="A3293">
        <v>69</v>
      </c>
      <c r="B3293">
        <v>105</v>
      </c>
      <c r="C3293" t="s">
        <v>1805</v>
      </c>
      <c r="D3293">
        <v>0.25240000000000001</v>
      </c>
      <c r="E3293">
        <v>2.29</v>
      </c>
      <c r="F3293" t="s">
        <v>11</v>
      </c>
      <c r="G3293">
        <v>0.01</v>
      </c>
      <c r="H3293" t="s">
        <v>77</v>
      </c>
      <c r="I3293">
        <v>98.5</v>
      </c>
      <c r="K3293">
        <f t="shared" si="306"/>
        <v>174</v>
      </c>
      <c r="L3293" t="str">
        <f t="shared" si="307"/>
        <v>TM-174M</v>
      </c>
      <c r="M3293">
        <f t="shared" si="308"/>
        <v>2.29</v>
      </c>
      <c r="N3293">
        <f t="shared" si="309"/>
        <v>0.30268435832312018</v>
      </c>
      <c r="O3293" t="str">
        <f t="shared" si="310"/>
        <v>TM-174M2.29</v>
      </c>
      <c r="P3293" t="str">
        <f t="shared" si="311"/>
        <v/>
      </c>
    </row>
    <row r="3294" spans="1:16" x14ac:dyDescent="0.25">
      <c r="A3294">
        <v>69</v>
      </c>
      <c r="B3294">
        <v>106</v>
      </c>
      <c r="C3294" t="s">
        <v>1808</v>
      </c>
      <c r="D3294">
        <v>0</v>
      </c>
      <c r="E3294">
        <v>15.2</v>
      </c>
      <c r="F3294" t="s">
        <v>43</v>
      </c>
      <c r="G3294">
        <v>0.5</v>
      </c>
      <c r="H3294" t="s">
        <v>12</v>
      </c>
      <c r="I3294">
        <v>100</v>
      </c>
      <c r="K3294">
        <f t="shared" si="306"/>
        <v>175</v>
      </c>
      <c r="L3294" t="str">
        <f t="shared" si="307"/>
        <v>TM-175</v>
      </c>
      <c r="M3294">
        <f t="shared" si="308"/>
        <v>912</v>
      </c>
      <c r="N3294">
        <f t="shared" si="309"/>
        <v>7.6002980324555401E-4</v>
      </c>
      <c r="O3294" t="str">
        <f t="shared" si="310"/>
        <v>TM-175912</v>
      </c>
      <c r="P3294" t="str">
        <f t="shared" si="311"/>
        <v/>
      </c>
    </row>
    <row r="3295" spans="1:16" x14ac:dyDescent="0.25">
      <c r="A3295">
        <v>69</v>
      </c>
      <c r="B3295">
        <v>107</v>
      </c>
      <c r="C3295" t="s">
        <v>1807</v>
      </c>
      <c r="D3295">
        <v>0</v>
      </c>
      <c r="E3295">
        <v>1.853</v>
      </c>
      <c r="F3295" t="s">
        <v>43</v>
      </c>
      <c r="G3295">
        <v>2.7E-2</v>
      </c>
      <c r="H3295" t="s">
        <v>12</v>
      </c>
      <c r="I3295">
        <v>100</v>
      </c>
      <c r="K3295">
        <f t="shared" si="306"/>
        <v>176</v>
      </c>
      <c r="L3295" t="str">
        <f t="shared" si="307"/>
        <v>TM-176</v>
      </c>
      <c r="M3295">
        <f t="shared" si="308"/>
        <v>111.17999999999999</v>
      </c>
      <c r="N3295">
        <f t="shared" si="309"/>
        <v>6.2344592602981228E-3</v>
      </c>
      <c r="O3295" t="str">
        <f t="shared" si="310"/>
        <v>TM-176111.18</v>
      </c>
      <c r="P3295" t="str">
        <f t="shared" si="311"/>
        <v/>
      </c>
    </row>
    <row r="3296" spans="1:16" x14ac:dyDescent="0.25">
      <c r="A3296">
        <v>69</v>
      </c>
      <c r="B3296">
        <v>108</v>
      </c>
      <c r="C3296" t="s">
        <v>1804</v>
      </c>
      <c r="D3296">
        <v>0</v>
      </c>
      <c r="E3296">
        <v>95</v>
      </c>
      <c r="F3296" t="s">
        <v>11</v>
      </c>
      <c r="G3296">
        <v>7</v>
      </c>
      <c r="H3296" t="s">
        <v>12</v>
      </c>
      <c r="I3296">
        <v>100</v>
      </c>
      <c r="K3296">
        <f t="shared" si="306"/>
        <v>177</v>
      </c>
      <c r="L3296" t="str">
        <f t="shared" si="307"/>
        <v>TM-177</v>
      </c>
      <c r="M3296">
        <f t="shared" si="308"/>
        <v>95</v>
      </c>
      <c r="N3296">
        <f t="shared" si="309"/>
        <v>7.2962861111573185E-3</v>
      </c>
      <c r="O3296" t="str">
        <f t="shared" si="310"/>
        <v>TM-17795</v>
      </c>
      <c r="P3296" t="str">
        <f t="shared" si="311"/>
        <v/>
      </c>
    </row>
    <row r="3297" spans="1:16" x14ac:dyDescent="0.25">
      <c r="A3297">
        <v>69</v>
      </c>
      <c r="B3297">
        <v>108</v>
      </c>
      <c r="C3297" t="s">
        <v>1804</v>
      </c>
      <c r="D3297" t="s">
        <v>70</v>
      </c>
      <c r="E3297">
        <v>77</v>
      </c>
      <c r="F3297" t="s">
        <v>11</v>
      </c>
      <c r="G3297">
        <v>11</v>
      </c>
      <c r="H3297" t="s">
        <v>77</v>
      </c>
      <c r="K3297">
        <f t="shared" si="306"/>
        <v>177</v>
      </c>
      <c r="L3297" t="str">
        <f t="shared" si="307"/>
        <v>TM-177M</v>
      </c>
      <c r="M3297">
        <f t="shared" si="308"/>
        <v>77</v>
      </c>
      <c r="N3297">
        <f t="shared" si="309"/>
        <v>9.001911435843446E-3</v>
      </c>
      <c r="O3297" t="str">
        <f t="shared" si="310"/>
        <v>TM-177M77</v>
      </c>
      <c r="P3297" t="str">
        <f t="shared" si="311"/>
        <v/>
      </c>
    </row>
    <row r="3298" spans="1:16" x14ac:dyDescent="0.25">
      <c r="A3298">
        <v>117</v>
      </c>
      <c r="B3298">
        <v>176</v>
      </c>
      <c r="C3298" t="s">
        <v>2915</v>
      </c>
      <c r="D3298">
        <v>0</v>
      </c>
      <c r="E3298">
        <v>21</v>
      </c>
      <c r="F3298" t="s">
        <v>17</v>
      </c>
      <c r="G3298">
        <f>7-4</f>
        <v>3</v>
      </c>
      <c r="H3298" t="s">
        <v>27</v>
      </c>
      <c r="I3298">
        <v>100</v>
      </c>
      <c r="K3298">
        <f t="shared" si="306"/>
        <v>293</v>
      </c>
      <c r="L3298" t="str">
        <f t="shared" si="307"/>
        <v>TS-293</v>
      </c>
      <c r="M3298">
        <f t="shared" si="308"/>
        <v>2.1000000000000001E-2</v>
      </c>
      <c r="N3298">
        <f t="shared" si="309"/>
        <v>33.007008598092632</v>
      </c>
      <c r="O3298" t="str">
        <f t="shared" si="310"/>
        <v>TS-2930.021</v>
      </c>
      <c r="P3298" t="str">
        <f t="shared" si="311"/>
        <v/>
      </c>
    </row>
    <row r="3299" spans="1:16" x14ac:dyDescent="0.25">
      <c r="A3299">
        <v>117</v>
      </c>
      <c r="B3299">
        <v>177</v>
      </c>
      <c r="C3299" t="s">
        <v>2916</v>
      </c>
      <c r="D3299">
        <v>0</v>
      </c>
      <c r="E3299">
        <v>51</v>
      </c>
      <c r="F3299" t="s">
        <v>17</v>
      </c>
      <c r="G3299">
        <f>38-16</f>
        <v>22</v>
      </c>
      <c r="H3299" t="s">
        <v>27</v>
      </c>
      <c r="I3299">
        <v>100</v>
      </c>
      <c r="K3299">
        <f t="shared" si="306"/>
        <v>294</v>
      </c>
      <c r="L3299" t="str">
        <f t="shared" si="307"/>
        <v>TS-294</v>
      </c>
      <c r="M3299">
        <f t="shared" si="308"/>
        <v>5.1000000000000004E-2</v>
      </c>
      <c r="N3299">
        <f t="shared" si="309"/>
        <v>13.591121187449907</v>
      </c>
      <c r="O3299" t="str">
        <f t="shared" si="310"/>
        <v>TS-2940.051</v>
      </c>
      <c r="P3299" t="str">
        <f t="shared" si="311"/>
        <v/>
      </c>
    </row>
    <row r="3300" spans="1:16" x14ac:dyDescent="0.25">
      <c r="A3300">
        <v>92</v>
      </c>
      <c r="B3300">
        <v>123</v>
      </c>
      <c r="C3300" t="s">
        <v>2577</v>
      </c>
      <c r="D3300">
        <v>0</v>
      </c>
      <c r="E3300">
        <v>0.7</v>
      </c>
      <c r="F3300" t="s">
        <v>17</v>
      </c>
      <c r="G3300">
        <f>1.3-0.3</f>
        <v>1</v>
      </c>
      <c r="H3300" t="s">
        <v>27</v>
      </c>
      <c r="I3300">
        <v>100</v>
      </c>
      <c r="K3300">
        <f t="shared" si="306"/>
        <v>215</v>
      </c>
      <c r="L3300" t="str">
        <f t="shared" si="307"/>
        <v>U-215</v>
      </c>
      <c r="M3300">
        <f t="shared" si="308"/>
        <v>6.9999999999999999E-4</v>
      </c>
      <c r="N3300">
        <f t="shared" si="309"/>
        <v>990.21025794277898</v>
      </c>
      <c r="O3300" t="str">
        <f t="shared" si="310"/>
        <v>U-2150.0007</v>
      </c>
      <c r="P3300" t="str">
        <f t="shared" si="311"/>
        <v/>
      </c>
    </row>
    <row r="3301" spans="1:16" x14ac:dyDescent="0.25">
      <c r="A3301">
        <v>92</v>
      </c>
      <c r="B3301">
        <v>124</v>
      </c>
      <c r="C3301" t="s">
        <v>2584</v>
      </c>
      <c r="D3301">
        <v>0</v>
      </c>
      <c r="E3301">
        <v>4.5</v>
      </c>
      <c r="F3301" t="s">
        <v>17</v>
      </c>
      <c r="G3301">
        <f>4.7-1.6</f>
        <v>3.1</v>
      </c>
      <c r="H3301" t="s">
        <v>27</v>
      </c>
      <c r="I3301">
        <v>100</v>
      </c>
      <c r="K3301">
        <f t="shared" si="306"/>
        <v>216</v>
      </c>
      <c r="L3301" t="str">
        <f t="shared" si="307"/>
        <v>U-216</v>
      </c>
      <c r="M3301">
        <f t="shared" si="308"/>
        <v>4.5000000000000005E-3</v>
      </c>
      <c r="N3301">
        <f t="shared" si="309"/>
        <v>154.03270679109895</v>
      </c>
      <c r="O3301" t="str">
        <f t="shared" si="310"/>
        <v>U-2160.0045</v>
      </c>
      <c r="P3301" t="str">
        <f t="shared" si="311"/>
        <v/>
      </c>
    </row>
    <row r="3302" spans="1:16" x14ac:dyDescent="0.25">
      <c r="A3302">
        <v>92</v>
      </c>
      <c r="B3302">
        <v>125</v>
      </c>
      <c r="C3302" t="s">
        <v>2583</v>
      </c>
      <c r="D3302">
        <v>0</v>
      </c>
      <c r="E3302">
        <v>16</v>
      </c>
      <c r="F3302" t="s">
        <v>17</v>
      </c>
      <c r="G3302">
        <f>21-6</f>
        <v>15</v>
      </c>
      <c r="H3302" t="s">
        <v>27</v>
      </c>
      <c r="I3302">
        <v>100</v>
      </c>
      <c r="K3302">
        <f t="shared" si="306"/>
        <v>217</v>
      </c>
      <c r="L3302" t="str">
        <f t="shared" si="307"/>
        <v>U-217</v>
      </c>
      <c r="M3302">
        <f t="shared" si="308"/>
        <v>1.6E-2</v>
      </c>
      <c r="N3302">
        <f t="shared" si="309"/>
        <v>43.321698784996578</v>
      </c>
      <c r="O3302" t="str">
        <f t="shared" si="310"/>
        <v>U-2170.016</v>
      </c>
      <c r="P3302" t="str">
        <f t="shared" si="311"/>
        <v/>
      </c>
    </row>
    <row r="3303" spans="1:16" x14ac:dyDescent="0.25">
      <c r="A3303">
        <v>92</v>
      </c>
      <c r="B3303">
        <v>126</v>
      </c>
      <c r="C3303" t="s">
        <v>2586</v>
      </c>
      <c r="D3303">
        <v>0</v>
      </c>
      <c r="E3303">
        <v>0.63</v>
      </c>
      <c r="F3303" t="s">
        <v>17</v>
      </c>
      <c r="G3303">
        <f>0.07-0.06</f>
        <v>1.0000000000000009E-2</v>
      </c>
      <c r="H3303" t="s">
        <v>27</v>
      </c>
      <c r="I3303">
        <v>100</v>
      </c>
      <c r="K3303">
        <f t="shared" si="306"/>
        <v>218</v>
      </c>
      <c r="L3303" t="str">
        <f t="shared" si="307"/>
        <v>U-218</v>
      </c>
      <c r="M3303">
        <f t="shared" si="308"/>
        <v>6.3000000000000003E-4</v>
      </c>
      <c r="N3303">
        <f t="shared" si="309"/>
        <v>1100.2336199364211</v>
      </c>
      <c r="O3303" t="str">
        <f t="shared" si="310"/>
        <v>U-2180.00063</v>
      </c>
      <c r="P3303" t="str">
        <f t="shared" si="311"/>
        <v/>
      </c>
    </row>
    <row r="3304" spans="1:16" x14ac:dyDescent="0.25">
      <c r="A3304">
        <v>92</v>
      </c>
      <c r="B3304">
        <v>127</v>
      </c>
      <c r="C3304" t="s">
        <v>2585</v>
      </c>
      <c r="D3304">
        <v>0</v>
      </c>
      <c r="E3304">
        <v>60</v>
      </c>
      <c r="F3304" t="s">
        <v>1188</v>
      </c>
      <c r="G3304">
        <v>7</v>
      </c>
      <c r="H3304" t="s">
        <v>27</v>
      </c>
      <c r="I3304">
        <v>100</v>
      </c>
      <c r="K3304">
        <f t="shared" si="306"/>
        <v>219</v>
      </c>
      <c r="L3304" t="str">
        <f t="shared" si="307"/>
        <v>U-219</v>
      </c>
      <c r="M3304">
        <f t="shared" si="308"/>
        <v>5.9999999999999995E-5</v>
      </c>
      <c r="N3304">
        <f t="shared" si="309"/>
        <v>11552.453009332423</v>
      </c>
      <c r="O3304" t="str">
        <f t="shared" si="310"/>
        <v>U-2190.00006</v>
      </c>
      <c r="P3304" t="str">
        <f t="shared" si="311"/>
        <v/>
      </c>
    </row>
    <row r="3305" spans="1:16" x14ac:dyDescent="0.25">
      <c r="A3305">
        <v>92</v>
      </c>
      <c r="B3305">
        <v>129</v>
      </c>
      <c r="C3305" t="s">
        <v>2587</v>
      </c>
      <c r="D3305">
        <v>0</v>
      </c>
      <c r="E3305">
        <v>0.66</v>
      </c>
      <c r="F3305" t="s">
        <v>1188</v>
      </c>
      <c r="G3305">
        <v>0.14000000000000001</v>
      </c>
      <c r="H3305" t="s">
        <v>27</v>
      </c>
      <c r="I3305">
        <v>100</v>
      </c>
      <c r="K3305">
        <f t="shared" si="306"/>
        <v>221</v>
      </c>
      <c r="L3305" t="str">
        <f t="shared" si="307"/>
        <v>U-221</v>
      </c>
      <c r="M3305">
        <f t="shared" si="308"/>
        <v>6.6000000000000003E-7</v>
      </c>
      <c r="N3305">
        <f t="shared" si="309"/>
        <v>1050223.0008484018</v>
      </c>
      <c r="O3305" t="str">
        <f t="shared" si="310"/>
        <v>U-2210.00000066</v>
      </c>
      <c r="P3305" t="str">
        <f t="shared" si="311"/>
        <v/>
      </c>
    </row>
    <row r="3306" spans="1:16" x14ac:dyDescent="0.25">
      <c r="A3306">
        <v>92</v>
      </c>
      <c r="B3306">
        <v>130</v>
      </c>
      <c r="C3306" t="s">
        <v>2578</v>
      </c>
      <c r="D3306">
        <v>0</v>
      </c>
      <c r="E3306">
        <v>4.7</v>
      </c>
      <c r="F3306" t="s">
        <v>1188</v>
      </c>
      <c r="G3306">
        <v>0.7</v>
      </c>
      <c r="H3306" t="s">
        <v>27</v>
      </c>
      <c r="I3306">
        <v>100</v>
      </c>
      <c r="K3306">
        <f t="shared" si="306"/>
        <v>222</v>
      </c>
      <c r="L3306" t="str">
        <f t="shared" si="307"/>
        <v>U-222</v>
      </c>
      <c r="M3306">
        <f t="shared" si="308"/>
        <v>4.6999999999999999E-6</v>
      </c>
      <c r="N3306">
        <f t="shared" si="309"/>
        <v>147478.12352339263</v>
      </c>
      <c r="O3306" t="str">
        <f t="shared" si="310"/>
        <v>U-2220.0000047</v>
      </c>
      <c r="P3306" t="str">
        <f t="shared" si="311"/>
        <v/>
      </c>
    </row>
    <row r="3307" spans="1:16" x14ac:dyDescent="0.25">
      <c r="A3307">
        <v>92</v>
      </c>
      <c r="B3307">
        <v>131</v>
      </c>
      <c r="C3307" t="s">
        <v>2580</v>
      </c>
      <c r="D3307">
        <v>0</v>
      </c>
      <c r="E3307">
        <v>62</v>
      </c>
      <c r="F3307" t="s">
        <v>1188</v>
      </c>
      <c r="G3307">
        <f>14-10</f>
        <v>4</v>
      </c>
      <c r="H3307" t="s">
        <v>27</v>
      </c>
      <c r="I3307">
        <v>100</v>
      </c>
      <c r="K3307">
        <f t="shared" si="306"/>
        <v>223</v>
      </c>
      <c r="L3307" t="str">
        <f t="shared" si="307"/>
        <v>U-223</v>
      </c>
      <c r="M3307">
        <f t="shared" si="308"/>
        <v>6.2000000000000003E-5</v>
      </c>
      <c r="N3307">
        <f t="shared" si="309"/>
        <v>11179.793234837827</v>
      </c>
      <c r="O3307" t="str">
        <f t="shared" si="310"/>
        <v>U-2230.000062</v>
      </c>
      <c r="P3307" t="str">
        <f t="shared" si="311"/>
        <v/>
      </c>
    </row>
    <row r="3308" spans="1:16" x14ac:dyDescent="0.25">
      <c r="A3308">
        <v>92</v>
      </c>
      <c r="B3308">
        <v>132</v>
      </c>
      <c r="C3308" t="s">
        <v>2579</v>
      </c>
      <c r="D3308">
        <v>0</v>
      </c>
      <c r="E3308">
        <v>396</v>
      </c>
      <c r="F3308" t="s">
        <v>1188</v>
      </c>
      <c r="G3308">
        <v>17</v>
      </c>
      <c r="H3308" t="s">
        <v>27</v>
      </c>
      <c r="I3308">
        <v>100</v>
      </c>
      <c r="K3308">
        <f t="shared" si="306"/>
        <v>224</v>
      </c>
      <c r="L3308" t="str">
        <f t="shared" si="307"/>
        <v>U-224</v>
      </c>
      <c r="M3308">
        <f t="shared" si="308"/>
        <v>3.9599999999999998E-4</v>
      </c>
      <c r="N3308">
        <f t="shared" si="309"/>
        <v>1750.3716680806701</v>
      </c>
      <c r="O3308" t="str">
        <f t="shared" si="310"/>
        <v>U-2240.000396</v>
      </c>
      <c r="P3308" t="str">
        <f t="shared" si="311"/>
        <v/>
      </c>
    </row>
    <row r="3309" spans="1:16" x14ac:dyDescent="0.25">
      <c r="A3309">
        <v>92</v>
      </c>
      <c r="B3309">
        <v>133</v>
      </c>
      <c r="C3309" t="s">
        <v>2582</v>
      </c>
      <c r="D3309">
        <v>0</v>
      </c>
      <c r="E3309">
        <v>61</v>
      </c>
      <c r="F3309" t="s">
        <v>17</v>
      </c>
      <c r="G3309">
        <v>3</v>
      </c>
      <c r="H3309" t="s">
        <v>27</v>
      </c>
      <c r="I3309">
        <v>100</v>
      </c>
      <c r="K3309">
        <f t="shared" si="306"/>
        <v>225</v>
      </c>
      <c r="L3309" t="str">
        <f t="shared" si="307"/>
        <v>U-225</v>
      </c>
      <c r="M3309">
        <f t="shared" si="308"/>
        <v>6.0999999999999999E-2</v>
      </c>
      <c r="N3309">
        <f t="shared" si="309"/>
        <v>11.363068533769596</v>
      </c>
      <c r="O3309" t="str">
        <f t="shared" si="310"/>
        <v>U-2250.061</v>
      </c>
      <c r="P3309" t="str">
        <f t="shared" si="311"/>
        <v/>
      </c>
    </row>
    <row r="3310" spans="1:16" x14ac:dyDescent="0.25">
      <c r="A3310">
        <v>92</v>
      </c>
      <c r="B3310">
        <v>134</v>
      </c>
      <c r="C3310" t="s">
        <v>2581</v>
      </c>
      <c r="D3310">
        <v>0</v>
      </c>
      <c r="E3310">
        <v>267</v>
      </c>
      <c r="F3310" t="s">
        <v>17</v>
      </c>
      <c r="G3310">
        <v>6</v>
      </c>
      <c r="H3310" t="s">
        <v>27</v>
      </c>
      <c r="I3310">
        <v>100</v>
      </c>
      <c r="K3310">
        <f t="shared" si="306"/>
        <v>226</v>
      </c>
      <c r="L3310" t="str">
        <f t="shared" si="307"/>
        <v>U-226</v>
      </c>
      <c r="M3310">
        <f t="shared" si="308"/>
        <v>0.26700000000000002</v>
      </c>
      <c r="N3310">
        <f t="shared" si="309"/>
        <v>2.5960568560297577</v>
      </c>
      <c r="O3310" t="str">
        <f t="shared" si="310"/>
        <v>U-2260.267</v>
      </c>
      <c r="P3310" t="str">
        <f t="shared" si="311"/>
        <v/>
      </c>
    </row>
    <row r="3311" spans="1:16" x14ac:dyDescent="0.25">
      <c r="A3311">
        <v>92</v>
      </c>
      <c r="B3311">
        <v>135</v>
      </c>
      <c r="C3311" t="s">
        <v>2595</v>
      </c>
      <c r="D3311">
        <v>0</v>
      </c>
      <c r="E3311">
        <v>1.1000000000000001</v>
      </c>
      <c r="F3311" t="s">
        <v>43</v>
      </c>
      <c r="G3311">
        <v>0.1</v>
      </c>
      <c r="H3311" t="s">
        <v>27</v>
      </c>
      <c r="I3311">
        <v>100</v>
      </c>
      <c r="K3311">
        <f t="shared" si="306"/>
        <v>227</v>
      </c>
      <c r="L3311" t="str">
        <f t="shared" si="307"/>
        <v>U-227</v>
      </c>
      <c r="M3311">
        <f t="shared" si="308"/>
        <v>66</v>
      </c>
      <c r="N3311">
        <f t="shared" si="309"/>
        <v>1.050223000848402E-2</v>
      </c>
      <c r="O3311" t="str">
        <f t="shared" si="310"/>
        <v>U-22766</v>
      </c>
      <c r="P3311" t="str">
        <f t="shared" si="311"/>
        <v/>
      </c>
    </row>
    <row r="3312" spans="1:16" x14ac:dyDescent="0.25">
      <c r="A3312">
        <v>92</v>
      </c>
      <c r="B3312">
        <v>136</v>
      </c>
      <c r="C3312" t="s">
        <v>2594</v>
      </c>
      <c r="D3312">
        <v>0</v>
      </c>
      <c r="E3312">
        <v>9.1</v>
      </c>
      <c r="F3312" t="s">
        <v>43</v>
      </c>
      <c r="G3312">
        <v>0.2</v>
      </c>
      <c r="H3312" t="s">
        <v>27</v>
      </c>
      <c r="I3312">
        <v>95</v>
      </c>
      <c r="K3312">
        <f t="shared" si="306"/>
        <v>228</v>
      </c>
      <c r="L3312" t="str">
        <f t="shared" si="307"/>
        <v>U-228</v>
      </c>
      <c r="M3312">
        <f t="shared" si="308"/>
        <v>546</v>
      </c>
      <c r="N3312">
        <f t="shared" si="309"/>
        <v>1.2695003306958704E-3</v>
      </c>
      <c r="O3312" t="str">
        <f t="shared" si="310"/>
        <v>U-228546</v>
      </c>
      <c r="P3312" t="str">
        <f t="shared" si="311"/>
        <v/>
      </c>
    </row>
    <row r="3313" spans="1:16" x14ac:dyDescent="0.25">
      <c r="A3313">
        <v>92</v>
      </c>
      <c r="B3313">
        <v>137</v>
      </c>
      <c r="C3313" t="s">
        <v>2597</v>
      </c>
      <c r="D3313">
        <v>0</v>
      </c>
      <c r="E3313">
        <v>57.8</v>
      </c>
      <c r="F3313" t="s">
        <v>43</v>
      </c>
      <c r="G3313">
        <v>0.5</v>
      </c>
      <c r="H3313" t="s">
        <v>27</v>
      </c>
      <c r="I3313">
        <v>20</v>
      </c>
      <c r="K3313">
        <f t="shared" si="306"/>
        <v>229</v>
      </c>
      <c r="L3313" t="str">
        <f t="shared" si="307"/>
        <v>U-229</v>
      </c>
      <c r="M3313">
        <f t="shared" si="308"/>
        <v>3468</v>
      </c>
      <c r="N3313">
        <f t="shared" si="309"/>
        <v>1.9986942922720451E-4</v>
      </c>
      <c r="O3313" t="str">
        <f t="shared" si="310"/>
        <v>U-2293468</v>
      </c>
      <c r="P3313" t="str">
        <f t="shared" si="311"/>
        <v/>
      </c>
    </row>
    <row r="3314" spans="1:16" x14ac:dyDescent="0.25">
      <c r="A3314">
        <v>92</v>
      </c>
      <c r="B3314">
        <v>138</v>
      </c>
      <c r="C3314" t="s">
        <v>2596</v>
      </c>
      <c r="D3314">
        <v>0</v>
      </c>
      <c r="E3314">
        <v>20.23</v>
      </c>
      <c r="F3314" t="s">
        <v>25</v>
      </c>
      <c r="G3314">
        <v>0.02</v>
      </c>
      <c r="H3314" t="s">
        <v>27</v>
      </c>
      <c r="I3314">
        <v>100</v>
      </c>
      <c r="K3314">
        <f t="shared" si="306"/>
        <v>230</v>
      </c>
      <c r="L3314" t="str">
        <f t="shared" si="307"/>
        <v>U-230</v>
      </c>
      <c r="M3314">
        <f t="shared" si="308"/>
        <v>1747872</v>
      </c>
      <c r="N3314">
        <f t="shared" si="309"/>
        <v>3.9656632783175499E-7</v>
      </c>
      <c r="O3314" t="str">
        <f t="shared" si="310"/>
        <v>U-2301747872</v>
      </c>
      <c r="P3314" t="str">
        <f t="shared" si="311"/>
        <v/>
      </c>
    </row>
    <row r="3315" spans="1:16" x14ac:dyDescent="0.25">
      <c r="A3315">
        <v>92</v>
      </c>
      <c r="B3315">
        <v>139</v>
      </c>
      <c r="C3315" t="s">
        <v>2598</v>
      </c>
      <c r="D3315">
        <v>0</v>
      </c>
      <c r="E3315">
        <v>4.2</v>
      </c>
      <c r="F3315" t="s">
        <v>25</v>
      </c>
      <c r="G3315">
        <v>0.1</v>
      </c>
      <c r="H3315" t="s">
        <v>26</v>
      </c>
      <c r="I3315">
        <v>99.995999999999995</v>
      </c>
      <c r="J3315">
        <v>1E-3</v>
      </c>
      <c r="K3315">
        <f t="shared" si="306"/>
        <v>231</v>
      </c>
      <c r="L3315" t="str">
        <f t="shared" si="307"/>
        <v>U-231</v>
      </c>
      <c r="M3315">
        <f t="shared" si="308"/>
        <v>362880</v>
      </c>
      <c r="N3315">
        <f t="shared" si="309"/>
        <v>1.9101278123896201E-6</v>
      </c>
      <c r="O3315" t="str">
        <f t="shared" si="310"/>
        <v>U-231362880</v>
      </c>
      <c r="P3315" t="str">
        <f t="shared" si="311"/>
        <v/>
      </c>
    </row>
    <row r="3316" spans="1:16" x14ac:dyDescent="0.25">
      <c r="A3316">
        <v>92</v>
      </c>
      <c r="B3316">
        <v>140</v>
      </c>
      <c r="C3316" t="s">
        <v>2589</v>
      </c>
      <c r="D3316">
        <v>0</v>
      </c>
      <c r="E3316">
        <v>68.900000000000006</v>
      </c>
      <c r="F3316" t="s">
        <v>14</v>
      </c>
      <c r="G3316">
        <v>0.28000000000000003</v>
      </c>
      <c r="H3316" t="s">
        <v>27</v>
      </c>
      <c r="I3316">
        <v>100</v>
      </c>
      <c r="K3316">
        <f t="shared" si="306"/>
        <v>232</v>
      </c>
      <c r="L3316" t="str">
        <f t="shared" si="307"/>
        <v>U-232</v>
      </c>
      <c r="M3316">
        <f t="shared" si="308"/>
        <v>2174318640</v>
      </c>
      <c r="N3316">
        <f t="shared" si="309"/>
        <v>3.1878822533570577E-10</v>
      </c>
      <c r="O3316" t="str">
        <f t="shared" si="310"/>
        <v>U-2322174318640</v>
      </c>
      <c r="P3316" t="str">
        <f t="shared" si="311"/>
        <v/>
      </c>
    </row>
    <row r="3317" spans="1:16" x14ac:dyDescent="0.25">
      <c r="A3317">
        <v>92</v>
      </c>
      <c r="B3317">
        <v>141</v>
      </c>
      <c r="C3317" t="s">
        <v>2588</v>
      </c>
      <c r="D3317">
        <v>0</v>
      </c>
      <c r="E3317" s="1">
        <v>159000</v>
      </c>
      <c r="F3317" t="s">
        <v>14</v>
      </c>
      <c r="G3317" s="1">
        <v>117</v>
      </c>
      <c r="H3317" t="s">
        <v>27</v>
      </c>
      <c r="I3317">
        <v>100</v>
      </c>
      <c r="K3317">
        <f t="shared" si="306"/>
        <v>233</v>
      </c>
      <c r="L3317" t="str">
        <f t="shared" si="307"/>
        <v>U-233</v>
      </c>
      <c r="M3317">
        <f t="shared" si="308"/>
        <v>5017658400000</v>
      </c>
      <c r="N3317">
        <f t="shared" si="309"/>
        <v>1.3814156431213916E-13</v>
      </c>
      <c r="O3317" t="str">
        <f t="shared" si="310"/>
        <v>U-2335017658400000</v>
      </c>
      <c r="P3317" t="str">
        <f t="shared" si="311"/>
        <v/>
      </c>
    </row>
    <row r="3318" spans="1:16" x14ac:dyDescent="0.25">
      <c r="A3318">
        <v>92</v>
      </c>
      <c r="B3318">
        <v>142</v>
      </c>
      <c r="C3318" t="s">
        <v>2591</v>
      </c>
      <c r="D3318">
        <v>0</v>
      </c>
      <c r="E3318" s="1">
        <v>246000</v>
      </c>
      <c r="F3318" t="s">
        <v>14</v>
      </c>
      <c r="G3318" s="1">
        <v>600</v>
      </c>
      <c r="H3318" t="s">
        <v>27</v>
      </c>
      <c r="I3318">
        <v>100</v>
      </c>
      <c r="K3318">
        <f t="shared" si="306"/>
        <v>234</v>
      </c>
      <c r="L3318" t="str">
        <f t="shared" si="307"/>
        <v>U-234</v>
      </c>
      <c r="M3318">
        <f t="shared" si="308"/>
        <v>7763169600000</v>
      </c>
      <c r="N3318">
        <f t="shared" si="309"/>
        <v>8.9286620835894818E-14</v>
      </c>
      <c r="O3318" t="str">
        <f t="shared" si="310"/>
        <v>U-2347763169600000</v>
      </c>
      <c r="P3318" t="str">
        <f t="shared" si="311"/>
        <v/>
      </c>
    </row>
    <row r="3319" spans="1:16" x14ac:dyDescent="0.25">
      <c r="A3319">
        <v>92</v>
      </c>
      <c r="B3319">
        <v>143</v>
      </c>
      <c r="C3319" t="s">
        <v>2590</v>
      </c>
      <c r="D3319">
        <v>0</v>
      </c>
      <c r="E3319" s="1">
        <v>704000000</v>
      </c>
      <c r="F3319" t="s">
        <v>14</v>
      </c>
      <c r="G3319" s="1">
        <v>978000</v>
      </c>
      <c r="H3319" t="s">
        <v>27</v>
      </c>
      <c r="I3319">
        <v>100</v>
      </c>
      <c r="K3319">
        <f t="shared" si="306"/>
        <v>235</v>
      </c>
      <c r="L3319" t="str">
        <f t="shared" si="307"/>
        <v>U-235</v>
      </c>
      <c r="M3319">
        <f t="shared" si="308"/>
        <v>2.22165504E+16</v>
      </c>
      <c r="N3319">
        <f t="shared" si="309"/>
        <v>3.1199586257997337E-17</v>
      </c>
      <c r="O3319" t="str">
        <f t="shared" si="310"/>
        <v>U-23522216550400000000</v>
      </c>
      <c r="P3319" t="str">
        <f t="shared" si="311"/>
        <v/>
      </c>
    </row>
    <row r="3320" spans="1:16" x14ac:dyDescent="0.25">
      <c r="A3320">
        <v>92</v>
      </c>
      <c r="B3320">
        <v>143</v>
      </c>
      <c r="C3320" t="s">
        <v>2590</v>
      </c>
      <c r="D3320">
        <v>7.6736999999999994E-5</v>
      </c>
      <c r="E3320">
        <v>27.3</v>
      </c>
      <c r="F3320" t="s">
        <v>43</v>
      </c>
      <c r="G3320">
        <v>2</v>
      </c>
      <c r="H3320" t="s">
        <v>77</v>
      </c>
      <c r="I3320">
        <v>100</v>
      </c>
      <c r="K3320">
        <f t="shared" si="306"/>
        <v>235</v>
      </c>
      <c r="L3320" t="str">
        <f t="shared" si="307"/>
        <v>U-235M</v>
      </c>
      <c r="M3320">
        <f t="shared" si="308"/>
        <v>1638</v>
      </c>
      <c r="N3320">
        <f t="shared" si="309"/>
        <v>4.231667768986235E-4</v>
      </c>
      <c r="O3320" t="str">
        <f t="shared" si="310"/>
        <v>U-235M1638</v>
      </c>
      <c r="P3320" t="str">
        <f t="shared" si="311"/>
        <v/>
      </c>
    </row>
    <row r="3321" spans="1:16" x14ac:dyDescent="0.25">
      <c r="A3321">
        <v>92</v>
      </c>
      <c r="B3321">
        <v>144</v>
      </c>
      <c r="C3321" t="s">
        <v>2593</v>
      </c>
      <c r="D3321">
        <v>0</v>
      </c>
      <c r="E3321" s="1">
        <v>23400000</v>
      </c>
      <c r="F3321" t="s">
        <v>14</v>
      </c>
      <c r="G3321" s="1">
        <v>30000</v>
      </c>
      <c r="H3321" t="s">
        <v>27</v>
      </c>
      <c r="I3321">
        <v>100</v>
      </c>
      <c r="K3321">
        <f t="shared" si="306"/>
        <v>236</v>
      </c>
      <c r="L3321" t="str">
        <f t="shared" si="307"/>
        <v>U-236</v>
      </c>
      <c r="M3321">
        <f t="shared" si="308"/>
        <v>738447840000000</v>
      </c>
      <c r="N3321">
        <f t="shared" si="309"/>
        <v>9.3865421904402247E-16</v>
      </c>
      <c r="O3321" t="str">
        <f t="shared" si="310"/>
        <v>U-236738447840000000</v>
      </c>
      <c r="P3321" t="str">
        <f t="shared" si="311"/>
        <v/>
      </c>
    </row>
    <row r="3322" spans="1:16" x14ac:dyDescent="0.25">
      <c r="A3322">
        <v>92</v>
      </c>
      <c r="B3322">
        <v>145</v>
      </c>
      <c r="C3322" t="s">
        <v>2592</v>
      </c>
      <c r="D3322">
        <v>0</v>
      </c>
      <c r="E3322">
        <v>6.7519999999999998</v>
      </c>
      <c r="F3322" t="s">
        <v>25</v>
      </c>
      <c r="G3322">
        <v>5.0000000000000001E-3</v>
      </c>
      <c r="H3322" t="s">
        <v>12</v>
      </c>
      <c r="I3322">
        <v>100</v>
      </c>
      <c r="K3322">
        <f t="shared" si="306"/>
        <v>237</v>
      </c>
      <c r="L3322" t="str">
        <f t="shared" si="307"/>
        <v>U-237</v>
      </c>
      <c r="M3322">
        <f t="shared" si="308"/>
        <v>583372.79999999993</v>
      </c>
      <c r="N3322">
        <f t="shared" si="309"/>
        <v>1.1881719212139224E-6</v>
      </c>
      <c r="O3322" t="str">
        <f t="shared" si="310"/>
        <v>U-237583372.8</v>
      </c>
      <c r="P3322" t="str">
        <f t="shared" si="311"/>
        <v/>
      </c>
    </row>
    <row r="3323" spans="1:16" x14ac:dyDescent="0.25">
      <c r="A3323">
        <v>92</v>
      </c>
      <c r="B3323">
        <v>146</v>
      </c>
      <c r="C3323" t="s">
        <v>2601</v>
      </c>
      <c r="D3323">
        <v>0</v>
      </c>
      <c r="E3323" s="1">
        <v>4460000000</v>
      </c>
      <c r="F3323" t="s">
        <v>14</v>
      </c>
      <c r="G3323" s="1">
        <v>5220000</v>
      </c>
      <c r="H3323" t="s">
        <v>27</v>
      </c>
      <c r="I3323">
        <v>100</v>
      </c>
      <c r="K3323">
        <f t="shared" si="306"/>
        <v>238</v>
      </c>
      <c r="L3323" t="str">
        <f t="shared" si="307"/>
        <v>U-238</v>
      </c>
      <c r="M3323">
        <f t="shared" si="308"/>
        <v>1.40746896E+17</v>
      </c>
      <c r="N3323">
        <f t="shared" si="309"/>
        <v>4.9247777411726741E-18</v>
      </c>
      <c r="O3323" t="str">
        <f t="shared" si="310"/>
        <v>U-238140746896000000000</v>
      </c>
      <c r="P3323" t="str">
        <f t="shared" si="311"/>
        <v/>
      </c>
    </row>
    <row r="3324" spans="1:16" x14ac:dyDescent="0.25">
      <c r="A3324">
        <v>92</v>
      </c>
      <c r="B3324">
        <v>147</v>
      </c>
      <c r="C3324" t="s">
        <v>2600</v>
      </c>
      <c r="D3324">
        <v>0</v>
      </c>
      <c r="E3324">
        <v>23.45</v>
      </c>
      <c r="F3324" t="s">
        <v>43</v>
      </c>
      <c r="G3324">
        <v>0.02</v>
      </c>
      <c r="H3324" t="s">
        <v>12</v>
      </c>
      <c r="I3324">
        <v>100</v>
      </c>
      <c r="K3324">
        <f t="shared" si="306"/>
        <v>239</v>
      </c>
      <c r="L3324" t="str">
        <f t="shared" si="307"/>
        <v>U-239</v>
      </c>
      <c r="M3324">
        <f t="shared" si="308"/>
        <v>1407</v>
      </c>
      <c r="N3324">
        <f t="shared" si="309"/>
        <v>4.9264191937451688E-4</v>
      </c>
      <c r="O3324" t="str">
        <f t="shared" si="310"/>
        <v>U-2391407</v>
      </c>
      <c r="P3324" t="str">
        <f t="shared" si="311"/>
        <v/>
      </c>
    </row>
    <row r="3325" spans="1:16" x14ac:dyDescent="0.25">
      <c r="A3325">
        <v>92</v>
      </c>
      <c r="B3325">
        <v>148</v>
      </c>
      <c r="C3325" t="s">
        <v>2602</v>
      </c>
      <c r="D3325">
        <v>0</v>
      </c>
      <c r="E3325">
        <v>14.1</v>
      </c>
      <c r="F3325" t="s">
        <v>109</v>
      </c>
      <c r="G3325">
        <v>0.1</v>
      </c>
      <c r="H3325" t="s">
        <v>12</v>
      </c>
      <c r="I3325">
        <v>100</v>
      </c>
      <c r="K3325">
        <f t="shared" si="306"/>
        <v>240</v>
      </c>
      <c r="L3325" t="str">
        <f t="shared" si="307"/>
        <v>U-240</v>
      </c>
      <c r="M3325">
        <f t="shared" si="308"/>
        <v>50760</v>
      </c>
      <c r="N3325">
        <f t="shared" si="309"/>
        <v>1.3655381807721538E-5</v>
      </c>
      <c r="O3325" t="str">
        <f t="shared" si="310"/>
        <v>U-24050760</v>
      </c>
      <c r="P3325" t="str">
        <f t="shared" si="311"/>
        <v/>
      </c>
    </row>
    <row r="3326" spans="1:16" x14ac:dyDescent="0.25">
      <c r="A3326">
        <v>92</v>
      </c>
      <c r="B3326">
        <v>150</v>
      </c>
      <c r="C3326" t="s">
        <v>2599</v>
      </c>
      <c r="D3326">
        <v>0</v>
      </c>
      <c r="E3326">
        <v>16.8</v>
      </c>
      <c r="F3326" t="s">
        <v>43</v>
      </c>
      <c r="G3326">
        <v>0.5</v>
      </c>
      <c r="H3326" t="s">
        <v>12</v>
      </c>
      <c r="I3326">
        <v>100</v>
      </c>
      <c r="K3326">
        <f t="shared" si="306"/>
        <v>242</v>
      </c>
      <c r="L3326" t="str">
        <f t="shared" si="307"/>
        <v>U-242</v>
      </c>
      <c r="M3326">
        <f t="shared" si="308"/>
        <v>1008</v>
      </c>
      <c r="N3326">
        <f t="shared" si="309"/>
        <v>6.8764601246026316E-4</v>
      </c>
      <c r="O3326" t="str">
        <f t="shared" si="310"/>
        <v>U-2421008</v>
      </c>
      <c r="P3326" t="str">
        <f t="shared" si="311"/>
        <v/>
      </c>
    </row>
    <row r="3327" spans="1:16" x14ac:dyDescent="0.25">
      <c r="A3327">
        <v>23</v>
      </c>
      <c r="B3327">
        <v>20</v>
      </c>
      <c r="C3327" t="s">
        <v>318</v>
      </c>
      <c r="D3327">
        <v>0</v>
      </c>
      <c r="E3327">
        <v>79.3</v>
      </c>
      <c r="F3327" t="s">
        <v>17</v>
      </c>
      <c r="G3327">
        <v>2.4</v>
      </c>
      <c r="H3327" t="s">
        <v>36</v>
      </c>
      <c r="I3327">
        <v>100</v>
      </c>
      <c r="K3327">
        <f t="shared" si="306"/>
        <v>43</v>
      </c>
      <c r="L3327" t="str">
        <f t="shared" si="307"/>
        <v>V-43</v>
      </c>
      <c r="M3327">
        <f t="shared" si="308"/>
        <v>7.9299999999999995E-2</v>
      </c>
      <c r="N3327">
        <f t="shared" si="309"/>
        <v>8.7408219490535348</v>
      </c>
      <c r="O3327" t="str">
        <f t="shared" si="310"/>
        <v>V-430.0793</v>
      </c>
      <c r="P3327" t="str">
        <f t="shared" si="311"/>
        <v/>
      </c>
    </row>
    <row r="3328" spans="1:16" x14ac:dyDescent="0.25">
      <c r="A3328">
        <v>23</v>
      </c>
      <c r="B3328">
        <v>21</v>
      </c>
      <c r="C3328" t="s">
        <v>319</v>
      </c>
      <c r="D3328">
        <v>0</v>
      </c>
      <c r="E3328">
        <v>111</v>
      </c>
      <c r="F3328" t="s">
        <v>17</v>
      </c>
      <c r="G3328">
        <v>7</v>
      </c>
      <c r="H3328" t="s">
        <v>36</v>
      </c>
      <c r="I3328">
        <v>100</v>
      </c>
      <c r="K3328">
        <f t="shared" si="306"/>
        <v>44</v>
      </c>
      <c r="L3328" t="str">
        <f t="shared" si="307"/>
        <v>V-44</v>
      </c>
      <c r="M3328">
        <f t="shared" si="308"/>
        <v>0.111</v>
      </c>
      <c r="N3328">
        <f t="shared" si="309"/>
        <v>6.2445691942337413</v>
      </c>
      <c r="O3328" t="str">
        <f t="shared" si="310"/>
        <v>V-440.111</v>
      </c>
      <c r="P3328" t="str">
        <f t="shared" si="311"/>
        <v/>
      </c>
    </row>
    <row r="3329" spans="1:16" x14ac:dyDescent="0.25">
      <c r="A3329">
        <v>23</v>
      </c>
      <c r="B3329">
        <v>21</v>
      </c>
      <c r="C3329" t="s">
        <v>319</v>
      </c>
      <c r="D3329">
        <v>0.26700000000000002</v>
      </c>
      <c r="E3329">
        <v>150</v>
      </c>
      <c r="F3329" t="s">
        <v>17</v>
      </c>
      <c r="G3329">
        <v>3</v>
      </c>
      <c r="H3329" t="s">
        <v>36</v>
      </c>
      <c r="I3329">
        <v>100</v>
      </c>
      <c r="K3329">
        <f t="shared" si="306"/>
        <v>44</v>
      </c>
      <c r="L3329" t="str">
        <f t="shared" si="307"/>
        <v>V-44</v>
      </c>
      <c r="M3329">
        <f t="shared" si="308"/>
        <v>0.15</v>
      </c>
      <c r="N3329">
        <f t="shared" si="309"/>
        <v>4.6209812037329687</v>
      </c>
      <c r="O3329" t="str">
        <f t="shared" si="310"/>
        <v>V-440.15</v>
      </c>
      <c r="P3329" t="str">
        <f t="shared" si="311"/>
        <v/>
      </c>
    </row>
    <row r="3330" spans="1:16" x14ac:dyDescent="0.25">
      <c r="A3330">
        <v>23</v>
      </c>
      <c r="B3330">
        <v>22</v>
      </c>
      <c r="C3330" t="s">
        <v>320</v>
      </c>
      <c r="D3330">
        <v>0</v>
      </c>
      <c r="E3330">
        <v>546</v>
      </c>
      <c r="F3330" t="s">
        <v>17</v>
      </c>
      <c r="G3330">
        <v>6</v>
      </c>
      <c r="H3330" t="s">
        <v>36</v>
      </c>
      <c r="I3330">
        <v>100</v>
      </c>
      <c r="K3330">
        <f t="shared" ref="K3330:K3393" si="312">A3330+B3330</f>
        <v>45</v>
      </c>
      <c r="L3330" t="str">
        <f t="shared" ref="L3330:L3393" si="313">UPPER(SUBSTITUTE(C3330,K3330,""))&amp;"-"&amp;K3330&amp;IF(H3330="IT","M","")</f>
        <v>V-45</v>
      </c>
      <c r="M3330">
        <f t="shared" ref="M3330:M3393" si="314">E3330*VLOOKUP(F3330,_TimeConvert,2,FALSE)</f>
        <v>0.54600000000000004</v>
      </c>
      <c r="N3330">
        <f t="shared" ref="N3330:N3393" si="315">LN(2)/M3330</f>
        <v>1.2695003306958703</v>
      </c>
      <c r="O3330" t="str">
        <f t="shared" ref="O3330:O3393" si="316">L3330&amp;M3330</f>
        <v>V-450.546</v>
      </c>
      <c r="P3330" t="str">
        <f t="shared" ref="P3330:P3393" si="317">IF(AND(RIGHT(L3331,1)="M",M3330=M3331),"Delete","")</f>
        <v/>
      </c>
    </row>
    <row r="3331" spans="1:16" x14ac:dyDescent="0.25">
      <c r="A3331">
        <v>23</v>
      </c>
      <c r="B3331">
        <v>23</v>
      </c>
      <c r="C3331" t="s">
        <v>321</v>
      </c>
      <c r="D3331">
        <v>0</v>
      </c>
      <c r="E3331">
        <v>422.62</v>
      </c>
      <c r="F3331" t="s">
        <v>17</v>
      </c>
      <c r="G3331">
        <v>0.05</v>
      </c>
      <c r="H3331" t="s">
        <v>36</v>
      </c>
      <c r="I3331">
        <v>100</v>
      </c>
      <c r="K3331">
        <f t="shared" si="312"/>
        <v>46</v>
      </c>
      <c r="L3331" t="str">
        <f t="shared" si="313"/>
        <v>V-46</v>
      </c>
      <c r="M3331">
        <f t="shared" si="314"/>
        <v>0.42262</v>
      </c>
      <c r="N3331">
        <f t="shared" si="315"/>
        <v>1.640119210070383</v>
      </c>
      <c r="O3331" t="str">
        <f t="shared" si="316"/>
        <v>V-460.42262</v>
      </c>
      <c r="P3331" t="str">
        <f t="shared" si="317"/>
        <v/>
      </c>
    </row>
    <row r="3332" spans="1:16" x14ac:dyDescent="0.25">
      <c r="A3332">
        <v>23</v>
      </c>
      <c r="B3332">
        <v>24</v>
      </c>
      <c r="C3332" t="s">
        <v>322</v>
      </c>
      <c r="D3332">
        <v>0</v>
      </c>
      <c r="E3332">
        <v>32.6</v>
      </c>
      <c r="F3332" t="s">
        <v>43</v>
      </c>
      <c r="G3332">
        <v>0.3</v>
      </c>
      <c r="H3332" t="s">
        <v>36</v>
      </c>
      <c r="I3332">
        <v>100</v>
      </c>
      <c r="K3332">
        <f t="shared" si="312"/>
        <v>47</v>
      </c>
      <c r="L3332" t="str">
        <f t="shared" si="313"/>
        <v>V-47</v>
      </c>
      <c r="M3332">
        <f t="shared" si="314"/>
        <v>1956</v>
      </c>
      <c r="N3332">
        <f t="shared" si="315"/>
        <v>3.5436972421265094E-4</v>
      </c>
      <c r="O3332" t="str">
        <f t="shared" si="316"/>
        <v>V-471956</v>
      </c>
      <c r="P3332" t="str">
        <f t="shared" si="317"/>
        <v/>
      </c>
    </row>
    <row r="3333" spans="1:16" x14ac:dyDescent="0.25">
      <c r="A3333">
        <v>23</v>
      </c>
      <c r="B3333">
        <v>25</v>
      </c>
      <c r="C3333" t="s">
        <v>323</v>
      </c>
      <c r="D3333">
        <v>0</v>
      </c>
      <c r="E3333">
        <v>15.974</v>
      </c>
      <c r="F3333" t="s">
        <v>25</v>
      </c>
      <c r="G3333">
        <v>2E-3</v>
      </c>
      <c r="H3333" t="s">
        <v>36</v>
      </c>
      <c r="I3333">
        <v>100</v>
      </c>
      <c r="K3333">
        <f t="shared" si="312"/>
        <v>48</v>
      </c>
      <c r="L3333" t="str">
        <f t="shared" si="313"/>
        <v>V-48</v>
      </c>
      <c r="M3333">
        <f t="shared" si="314"/>
        <v>1380153.6</v>
      </c>
      <c r="N3333">
        <f t="shared" si="315"/>
        <v>5.0222466583425592E-7</v>
      </c>
      <c r="O3333" t="str">
        <f t="shared" si="316"/>
        <v>V-481380153.6</v>
      </c>
      <c r="P3333" t="str">
        <f t="shared" si="317"/>
        <v/>
      </c>
    </row>
    <row r="3334" spans="1:16" x14ac:dyDescent="0.25">
      <c r="A3334">
        <v>23</v>
      </c>
      <c r="B3334">
        <v>26</v>
      </c>
      <c r="C3334" t="s">
        <v>324</v>
      </c>
      <c r="D3334">
        <v>0</v>
      </c>
      <c r="E3334">
        <v>330</v>
      </c>
      <c r="F3334" t="s">
        <v>25</v>
      </c>
      <c r="G3334">
        <v>15</v>
      </c>
      <c r="H3334" t="s">
        <v>26</v>
      </c>
      <c r="I3334">
        <v>100</v>
      </c>
      <c r="K3334">
        <f t="shared" si="312"/>
        <v>49</v>
      </c>
      <c r="L3334" t="str">
        <f t="shared" si="313"/>
        <v>V-49</v>
      </c>
      <c r="M3334">
        <f t="shared" si="314"/>
        <v>28512000</v>
      </c>
      <c r="N3334">
        <f t="shared" si="315"/>
        <v>2.4310717612231527E-8</v>
      </c>
      <c r="O3334" t="str">
        <f t="shared" si="316"/>
        <v>V-4928512000</v>
      </c>
      <c r="P3334" t="str">
        <f t="shared" si="317"/>
        <v/>
      </c>
    </row>
    <row r="3335" spans="1:16" x14ac:dyDescent="0.25">
      <c r="A3335">
        <v>23</v>
      </c>
      <c r="B3335">
        <v>27</v>
      </c>
      <c r="C3335" t="s">
        <v>315</v>
      </c>
      <c r="D3335">
        <v>0</v>
      </c>
      <c r="E3335" s="1">
        <v>2.68E+17</v>
      </c>
      <c r="F3335" t="s">
        <v>14</v>
      </c>
      <c r="G3335" t="s">
        <v>316</v>
      </c>
      <c r="H3335" t="s">
        <v>36</v>
      </c>
      <c r="I3335">
        <v>98.6</v>
      </c>
      <c r="K3335">
        <f t="shared" si="312"/>
        <v>50</v>
      </c>
      <c r="L3335" t="str">
        <f t="shared" si="313"/>
        <v>V-50</v>
      </c>
      <c r="M3335">
        <f t="shared" si="314"/>
        <v>8.4574368000000002E+24</v>
      </c>
      <c r="N3335">
        <f t="shared" si="315"/>
        <v>8.1957122110560177E-26</v>
      </c>
      <c r="O3335" t="str">
        <f t="shared" si="316"/>
        <v>V-508.4574368E+24</v>
      </c>
      <c r="P3335" t="str">
        <f t="shared" si="317"/>
        <v/>
      </c>
    </row>
    <row r="3336" spans="1:16" x14ac:dyDescent="0.25">
      <c r="A3336">
        <v>23</v>
      </c>
      <c r="B3336">
        <v>29</v>
      </c>
      <c r="C3336" t="s">
        <v>317</v>
      </c>
      <c r="D3336">
        <v>0</v>
      </c>
      <c r="E3336">
        <v>3.7429999999999999</v>
      </c>
      <c r="F3336" t="s">
        <v>43</v>
      </c>
      <c r="G3336">
        <v>5.0000000000000001E-3</v>
      </c>
      <c r="H3336" t="s">
        <v>12</v>
      </c>
      <c r="I3336">
        <v>100</v>
      </c>
      <c r="K3336">
        <f t="shared" si="312"/>
        <v>52</v>
      </c>
      <c r="L3336" t="str">
        <f t="shared" si="313"/>
        <v>V-52</v>
      </c>
      <c r="M3336">
        <f t="shared" si="314"/>
        <v>224.57999999999998</v>
      </c>
      <c r="N3336">
        <f t="shared" si="315"/>
        <v>3.0864154446519961E-3</v>
      </c>
      <c r="O3336" t="str">
        <f t="shared" si="316"/>
        <v>V-52224.58</v>
      </c>
      <c r="P3336" t="str">
        <f t="shared" si="317"/>
        <v/>
      </c>
    </row>
    <row r="3337" spans="1:16" x14ac:dyDescent="0.25">
      <c r="A3337">
        <v>23</v>
      </c>
      <c r="B3337">
        <v>30</v>
      </c>
      <c r="C3337" t="s">
        <v>327</v>
      </c>
      <c r="D3337">
        <v>0</v>
      </c>
      <c r="E3337">
        <v>1.5369999999999999</v>
      </c>
      <c r="F3337" t="s">
        <v>43</v>
      </c>
      <c r="G3337">
        <v>1.4E-2</v>
      </c>
      <c r="H3337" t="s">
        <v>12</v>
      </c>
      <c r="I3337">
        <v>100</v>
      </c>
      <c r="K3337">
        <f t="shared" si="312"/>
        <v>53</v>
      </c>
      <c r="L3337" t="str">
        <f t="shared" si="313"/>
        <v>V-53</v>
      </c>
      <c r="M3337">
        <f t="shared" si="314"/>
        <v>92.22</v>
      </c>
      <c r="N3337">
        <f t="shared" si="315"/>
        <v>7.5162348792013152E-3</v>
      </c>
      <c r="O3337" t="str">
        <f t="shared" si="316"/>
        <v>V-5392.22</v>
      </c>
      <c r="P3337" t="str">
        <f t="shared" si="317"/>
        <v/>
      </c>
    </row>
    <row r="3338" spans="1:16" x14ac:dyDescent="0.25">
      <c r="A3338">
        <v>23</v>
      </c>
      <c r="B3338">
        <v>31</v>
      </c>
      <c r="C3338" t="s">
        <v>328</v>
      </c>
      <c r="D3338">
        <v>0</v>
      </c>
      <c r="E3338">
        <v>49.8</v>
      </c>
      <c r="F3338" t="s">
        <v>11</v>
      </c>
      <c r="G3338">
        <v>0.5</v>
      </c>
      <c r="H3338" t="s">
        <v>12</v>
      </c>
      <c r="I3338">
        <v>100</v>
      </c>
      <c r="K3338">
        <f t="shared" si="312"/>
        <v>54</v>
      </c>
      <c r="L3338" t="str">
        <f t="shared" si="313"/>
        <v>V-54</v>
      </c>
      <c r="M3338">
        <f t="shared" si="314"/>
        <v>49.8</v>
      </c>
      <c r="N3338">
        <f t="shared" si="315"/>
        <v>1.3918618083533039E-2</v>
      </c>
      <c r="O3338" t="str">
        <f t="shared" si="316"/>
        <v>V-5449.8</v>
      </c>
      <c r="P3338" t="str">
        <f t="shared" si="317"/>
        <v/>
      </c>
    </row>
    <row r="3339" spans="1:16" x14ac:dyDescent="0.25">
      <c r="A3339">
        <v>23</v>
      </c>
      <c r="B3339">
        <v>32</v>
      </c>
      <c r="C3339" t="s">
        <v>329</v>
      </c>
      <c r="D3339">
        <v>0</v>
      </c>
      <c r="E3339">
        <v>6.54</v>
      </c>
      <c r="F3339" t="s">
        <v>11</v>
      </c>
      <c r="G3339">
        <v>0.15</v>
      </c>
      <c r="H3339" t="s">
        <v>12</v>
      </c>
      <c r="I3339">
        <v>100</v>
      </c>
      <c r="K3339">
        <f t="shared" si="312"/>
        <v>55</v>
      </c>
      <c r="L3339" t="str">
        <f t="shared" si="313"/>
        <v>V-55</v>
      </c>
      <c r="M3339">
        <f t="shared" si="314"/>
        <v>6.54</v>
      </c>
      <c r="N3339">
        <f t="shared" si="315"/>
        <v>0.10598580742506808</v>
      </c>
      <c r="O3339" t="str">
        <f t="shared" si="316"/>
        <v>V-556.54</v>
      </c>
      <c r="P3339" t="str">
        <f t="shared" si="317"/>
        <v/>
      </c>
    </row>
    <row r="3340" spans="1:16" x14ac:dyDescent="0.25">
      <c r="A3340">
        <v>23</v>
      </c>
      <c r="B3340">
        <v>33</v>
      </c>
      <c r="C3340" t="s">
        <v>330</v>
      </c>
      <c r="D3340">
        <v>0</v>
      </c>
      <c r="E3340">
        <v>218</v>
      </c>
      <c r="F3340" t="s">
        <v>17</v>
      </c>
      <c r="G3340">
        <v>6</v>
      </c>
      <c r="H3340" t="s">
        <v>12</v>
      </c>
      <c r="I3340">
        <v>100</v>
      </c>
      <c r="K3340">
        <f t="shared" si="312"/>
        <v>56</v>
      </c>
      <c r="L3340" t="str">
        <f t="shared" si="313"/>
        <v>V-56</v>
      </c>
      <c r="M3340">
        <f t="shared" si="314"/>
        <v>0.218</v>
      </c>
      <c r="N3340">
        <f t="shared" si="315"/>
        <v>3.1795742227520427</v>
      </c>
      <c r="O3340" t="str">
        <f t="shared" si="316"/>
        <v>V-560.218</v>
      </c>
      <c r="P3340" t="str">
        <f t="shared" si="317"/>
        <v/>
      </c>
    </row>
    <row r="3341" spans="1:16" x14ac:dyDescent="0.25">
      <c r="A3341">
        <v>23</v>
      </c>
      <c r="B3341">
        <v>34</v>
      </c>
      <c r="C3341" t="s">
        <v>331</v>
      </c>
      <c r="D3341">
        <v>0</v>
      </c>
      <c r="E3341">
        <v>347</v>
      </c>
      <c r="F3341" t="s">
        <v>17</v>
      </c>
      <c r="G3341">
        <v>9</v>
      </c>
      <c r="H3341" t="s">
        <v>12</v>
      </c>
      <c r="I3341">
        <v>100</v>
      </c>
      <c r="K3341">
        <f t="shared" si="312"/>
        <v>57</v>
      </c>
      <c r="L3341" t="str">
        <f t="shared" si="313"/>
        <v>V-57</v>
      </c>
      <c r="M3341">
        <f t="shared" si="314"/>
        <v>0.34700000000000003</v>
      </c>
      <c r="N3341">
        <f t="shared" si="315"/>
        <v>1.9975423070891793</v>
      </c>
      <c r="O3341" t="str">
        <f t="shared" si="316"/>
        <v>V-570.347</v>
      </c>
      <c r="P3341" t="str">
        <f t="shared" si="317"/>
        <v/>
      </c>
    </row>
    <row r="3342" spans="1:16" x14ac:dyDescent="0.25">
      <c r="A3342">
        <v>23</v>
      </c>
      <c r="B3342">
        <v>35</v>
      </c>
      <c r="C3342" t="s">
        <v>332</v>
      </c>
      <c r="D3342">
        <v>0</v>
      </c>
      <c r="E3342">
        <v>192</v>
      </c>
      <c r="F3342" t="s">
        <v>17</v>
      </c>
      <c r="G3342">
        <v>7</v>
      </c>
      <c r="H3342" t="s">
        <v>12</v>
      </c>
      <c r="I3342">
        <v>100</v>
      </c>
      <c r="K3342">
        <f t="shared" si="312"/>
        <v>58</v>
      </c>
      <c r="L3342" t="str">
        <f t="shared" si="313"/>
        <v>V-58</v>
      </c>
      <c r="M3342">
        <f t="shared" si="314"/>
        <v>0.192</v>
      </c>
      <c r="N3342">
        <f t="shared" si="315"/>
        <v>3.6101415654163818</v>
      </c>
      <c r="O3342" t="str">
        <f t="shared" si="316"/>
        <v>V-580.192</v>
      </c>
      <c r="P3342" t="str">
        <f t="shared" si="317"/>
        <v/>
      </c>
    </row>
    <row r="3343" spans="1:16" x14ac:dyDescent="0.25">
      <c r="A3343">
        <v>23</v>
      </c>
      <c r="B3343">
        <v>36</v>
      </c>
      <c r="C3343" t="s">
        <v>333</v>
      </c>
      <c r="D3343">
        <v>0</v>
      </c>
      <c r="E3343">
        <v>96</v>
      </c>
      <c r="F3343" t="s">
        <v>17</v>
      </c>
      <c r="G3343">
        <v>4</v>
      </c>
      <c r="H3343" t="s">
        <v>12</v>
      </c>
      <c r="I3343">
        <v>100</v>
      </c>
      <c r="K3343">
        <f t="shared" si="312"/>
        <v>59</v>
      </c>
      <c r="L3343" t="str">
        <f t="shared" si="313"/>
        <v>V-59</v>
      </c>
      <c r="M3343">
        <f t="shared" si="314"/>
        <v>9.6000000000000002E-2</v>
      </c>
      <c r="N3343">
        <f t="shared" si="315"/>
        <v>7.2202831308327635</v>
      </c>
      <c r="O3343" t="str">
        <f t="shared" si="316"/>
        <v>V-590.096</v>
      </c>
      <c r="P3343" t="str">
        <f t="shared" si="317"/>
        <v/>
      </c>
    </row>
    <row r="3344" spans="1:16" x14ac:dyDescent="0.25">
      <c r="A3344">
        <v>23</v>
      </c>
      <c r="B3344">
        <v>37</v>
      </c>
      <c r="C3344" t="s">
        <v>334</v>
      </c>
      <c r="D3344">
        <v>0</v>
      </c>
      <c r="E3344">
        <v>122</v>
      </c>
      <c r="F3344" t="s">
        <v>17</v>
      </c>
      <c r="G3344">
        <v>18</v>
      </c>
      <c r="H3344" t="s">
        <v>12</v>
      </c>
      <c r="I3344">
        <v>100</v>
      </c>
      <c r="K3344">
        <f t="shared" si="312"/>
        <v>60</v>
      </c>
      <c r="L3344" t="str">
        <f t="shared" si="313"/>
        <v>V-60</v>
      </c>
      <c r="M3344">
        <f t="shared" si="314"/>
        <v>0.122</v>
      </c>
      <c r="N3344">
        <f t="shared" si="315"/>
        <v>5.6815342668847979</v>
      </c>
      <c r="O3344" t="str">
        <f t="shared" si="316"/>
        <v>V-600.122</v>
      </c>
      <c r="P3344" t="str">
        <f t="shared" si="317"/>
        <v/>
      </c>
    </row>
    <row r="3345" spans="1:16" x14ac:dyDescent="0.25">
      <c r="A3345">
        <v>23</v>
      </c>
      <c r="B3345">
        <v>37</v>
      </c>
      <c r="C3345" t="s">
        <v>334</v>
      </c>
      <c r="D3345" t="s">
        <v>70</v>
      </c>
      <c r="E3345">
        <v>40</v>
      </c>
      <c r="F3345" t="s">
        <v>17</v>
      </c>
      <c r="G3345">
        <v>15</v>
      </c>
      <c r="H3345" t="s">
        <v>77</v>
      </c>
      <c r="K3345">
        <f t="shared" si="312"/>
        <v>60</v>
      </c>
      <c r="L3345" t="str">
        <f t="shared" si="313"/>
        <v>V-60M</v>
      </c>
      <c r="M3345">
        <f t="shared" si="314"/>
        <v>0.04</v>
      </c>
      <c r="N3345">
        <f t="shared" si="315"/>
        <v>17.328679513998633</v>
      </c>
      <c r="O3345" t="str">
        <f t="shared" si="316"/>
        <v>V-60M0.04</v>
      </c>
      <c r="P3345" t="str">
        <f t="shared" si="317"/>
        <v/>
      </c>
    </row>
    <row r="3346" spans="1:16" x14ac:dyDescent="0.25">
      <c r="A3346">
        <v>23</v>
      </c>
      <c r="B3346">
        <v>38</v>
      </c>
      <c r="C3346" t="s">
        <v>325</v>
      </c>
      <c r="D3346">
        <v>0</v>
      </c>
      <c r="E3346">
        <v>48.2</v>
      </c>
      <c r="F3346" t="s">
        <v>17</v>
      </c>
      <c r="G3346">
        <v>0.6</v>
      </c>
      <c r="H3346" t="s">
        <v>12</v>
      </c>
      <c r="I3346">
        <v>100</v>
      </c>
      <c r="K3346">
        <f t="shared" si="312"/>
        <v>61</v>
      </c>
      <c r="L3346" t="str">
        <f t="shared" si="313"/>
        <v>V-61</v>
      </c>
      <c r="M3346">
        <f t="shared" si="314"/>
        <v>4.8200000000000007E-2</v>
      </c>
      <c r="N3346">
        <f t="shared" si="315"/>
        <v>14.380646899583924</v>
      </c>
      <c r="O3346" t="str">
        <f t="shared" si="316"/>
        <v>V-610.0482</v>
      </c>
      <c r="P3346" t="str">
        <f t="shared" si="317"/>
        <v/>
      </c>
    </row>
    <row r="3347" spans="1:16" x14ac:dyDescent="0.25">
      <c r="A3347">
        <v>23</v>
      </c>
      <c r="B3347">
        <v>39</v>
      </c>
      <c r="C3347" t="s">
        <v>326</v>
      </c>
      <c r="D3347">
        <v>0</v>
      </c>
      <c r="E3347">
        <v>33.6</v>
      </c>
      <c r="F3347" t="s">
        <v>17</v>
      </c>
      <c r="G3347">
        <v>2.2999999999999998</v>
      </c>
      <c r="H3347" t="s">
        <v>12</v>
      </c>
      <c r="I3347">
        <v>100</v>
      </c>
      <c r="K3347">
        <f t="shared" si="312"/>
        <v>62</v>
      </c>
      <c r="L3347" t="str">
        <f t="shared" si="313"/>
        <v>V-62</v>
      </c>
      <c r="M3347">
        <f t="shared" si="314"/>
        <v>3.3600000000000005E-2</v>
      </c>
      <c r="N3347">
        <f t="shared" si="315"/>
        <v>20.629380373807891</v>
      </c>
      <c r="O3347" t="str">
        <f t="shared" si="316"/>
        <v>V-620.0336</v>
      </c>
      <c r="P3347" t="str">
        <f t="shared" si="317"/>
        <v/>
      </c>
    </row>
    <row r="3348" spans="1:16" x14ac:dyDescent="0.25">
      <c r="A3348">
        <v>23</v>
      </c>
      <c r="B3348">
        <v>40</v>
      </c>
      <c r="C3348" t="s">
        <v>314</v>
      </c>
      <c r="D3348">
        <v>0</v>
      </c>
      <c r="E3348">
        <v>19.600000000000001</v>
      </c>
      <c r="F3348" t="s">
        <v>17</v>
      </c>
      <c r="G3348">
        <v>0.9</v>
      </c>
      <c r="H3348" t="s">
        <v>12</v>
      </c>
      <c r="I3348">
        <v>100</v>
      </c>
      <c r="K3348">
        <f t="shared" si="312"/>
        <v>63</v>
      </c>
      <c r="L3348" t="str">
        <f t="shared" si="313"/>
        <v>V-63</v>
      </c>
      <c r="M3348">
        <f t="shared" si="314"/>
        <v>1.9600000000000003E-2</v>
      </c>
      <c r="N3348">
        <f t="shared" si="315"/>
        <v>35.36465206938496</v>
      </c>
      <c r="O3348" t="str">
        <f t="shared" si="316"/>
        <v>V-630.0196</v>
      </c>
      <c r="P3348" t="str">
        <f t="shared" si="317"/>
        <v/>
      </c>
    </row>
    <row r="3349" spans="1:16" x14ac:dyDescent="0.25">
      <c r="A3349">
        <v>23</v>
      </c>
      <c r="B3349">
        <v>41</v>
      </c>
      <c r="C3349" t="s">
        <v>313</v>
      </c>
      <c r="D3349">
        <v>0</v>
      </c>
      <c r="E3349">
        <v>15</v>
      </c>
      <c r="F3349" t="s">
        <v>17</v>
      </c>
      <c r="G3349">
        <v>2</v>
      </c>
      <c r="H3349" t="s">
        <v>12</v>
      </c>
      <c r="I3349">
        <v>100</v>
      </c>
      <c r="K3349">
        <f t="shared" si="312"/>
        <v>64</v>
      </c>
      <c r="L3349" t="str">
        <f t="shared" si="313"/>
        <v>V-64</v>
      </c>
      <c r="M3349">
        <f t="shared" si="314"/>
        <v>1.4999999999999999E-2</v>
      </c>
      <c r="N3349">
        <f t="shared" si="315"/>
        <v>46.209812037329691</v>
      </c>
      <c r="O3349" t="str">
        <f t="shared" si="316"/>
        <v>V-640.015</v>
      </c>
      <c r="P3349" t="str">
        <f t="shared" si="317"/>
        <v/>
      </c>
    </row>
    <row r="3350" spans="1:16" x14ac:dyDescent="0.25">
      <c r="A3350">
        <v>74</v>
      </c>
      <c r="B3350">
        <v>83</v>
      </c>
      <c r="C3350" t="s">
        <v>1959</v>
      </c>
      <c r="D3350">
        <v>0</v>
      </c>
      <c r="E3350">
        <v>275</v>
      </c>
      <c r="F3350" t="s">
        <v>17</v>
      </c>
      <c r="G3350">
        <v>40</v>
      </c>
      <c r="H3350" t="s">
        <v>36</v>
      </c>
      <c r="I3350">
        <v>100</v>
      </c>
      <c r="K3350">
        <f t="shared" si="312"/>
        <v>157</v>
      </c>
      <c r="L3350" t="str">
        <f t="shared" si="313"/>
        <v>W-157</v>
      </c>
      <c r="M3350">
        <f t="shared" si="314"/>
        <v>0.27500000000000002</v>
      </c>
      <c r="N3350">
        <f t="shared" si="315"/>
        <v>2.5205352020361644</v>
      </c>
      <c r="O3350" t="str">
        <f t="shared" si="316"/>
        <v>W-1570.275</v>
      </c>
      <c r="P3350" t="str">
        <f t="shared" si="317"/>
        <v/>
      </c>
    </row>
    <row r="3351" spans="1:16" x14ac:dyDescent="0.25">
      <c r="A3351">
        <v>74</v>
      </c>
      <c r="B3351">
        <v>84</v>
      </c>
      <c r="C3351" t="s">
        <v>1958</v>
      </c>
      <c r="D3351">
        <v>0</v>
      </c>
      <c r="E3351">
        <v>1.4</v>
      </c>
      <c r="F3351" t="s">
        <v>17</v>
      </c>
      <c r="G3351">
        <v>0.2</v>
      </c>
      <c r="H3351" t="s">
        <v>27</v>
      </c>
      <c r="I3351">
        <v>100</v>
      </c>
      <c r="K3351">
        <f t="shared" si="312"/>
        <v>158</v>
      </c>
      <c r="L3351" t="str">
        <f t="shared" si="313"/>
        <v>W-158</v>
      </c>
      <c r="M3351">
        <f t="shared" si="314"/>
        <v>1.4E-3</v>
      </c>
      <c r="N3351">
        <f t="shared" si="315"/>
        <v>495.10512897138949</v>
      </c>
      <c r="O3351" t="str">
        <f t="shared" si="316"/>
        <v>W-1580.0014</v>
      </c>
      <c r="P3351" t="str">
        <f t="shared" si="317"/>
        <v/>
      </c>
    </row>
    <row r="3352" spans="1:16" x14ac:dyDescent="0.25">
      <c r="A3352">
        <v>74</v>
      </c>
      <c r="B3352">
        <v>85</v>
      </c>
      <c r="C3352" t="s">
        <v>1957</v>
      </c>
      <c r="D3352">
        <v>0</v>
      </c>
      <c r="E3352">
        <v>8.5</v>
      </c>
      <c r="F3352" t="s">
        <v>17</v>
      </c>
      <c r="G3352">
        <v>0.6</v>
      </c>
      <c r="H3352" t="s">
        <v>27</v>
      </c>
      <c r="I3352">
        <v>100</v>
      </c>
      <c r="K3352">
        <f t="shared" si="312"/>
        <v>159</v>
      </c>
      <c r="L3352" t="str">
        <f t="shared" si="313"/>
        <v>W-159</v>
      </c>
      <c r="M3352">
        <f t="shared" si="314"/>
        <v>8.5000000000000006E-3</v>
      </c>
      <c r="N3352">
        <f t="shared" si="315"/>
        <v>81.546727124699444</v>
      </c>
      <c r="O3352" t="str">
        <f t="shared" si="316"/>
        <v>W-1590.0085</v>
      </c>
      <c r="P3352" t="str">
        <f t="shared" si="317"/>
        <v/>
      </c>
    </row>
    <row r="3353" spans="1:16" x14ac:dyDescent="0.25">
      <c r="A3353">
        <v>74</v>
      </c>
      <c r="B3353">
        <v>86</v>
      </c>
      <c r="C3353" t="s">
        <v>1956</v>
      </c>
      <c r="D3353">
        <v>0</v>
      </c>
      <c r="E3353">
        <v>91</v>
      </c>
      <c r="F3353" t="s">
        <v>17</v>
      </c>
      <c r="G3353">
        <v>5</v>
      </c>
      <c r="H3353" t="s">
        <v>27</v>
      </c>
      <c r="I3353">
        <v>87</v>
      </c>
      <c r="J3353">
        <v>8</v>
      </c>
      <c r="K3353">
        <f t="shared" si="312"/>
        <v>160</v>
      </c>
      <c r="L3353" t="str">
        <f t="shared" si="313"/>
        <v>W-160</v>
      </c>
      <c r="M3353">
        <f t="shared" si="314"/>
        <v>9.0999999999999998E-2</v>
      </c>
      <c r="N3353">
        <f t="shared" si="315"/>
        <v>7.6170019841752232</v>
      </c>
      <c r="O3353" t="str">
        <f t="shared" si="316"/>
        <v>W-1600.091</v>
      </c>
      <c r="P3353" t="str">
        <f t="shared" si="317"/>
        <v/>
      </c>
    </row>
    <row r="3354" spans="1:16" x14ac:dyDescent="0.25">
      <c r="A3354">
        <v>74</v>
      </c>
      <c r="B3354">
        <v>87</v>
      </c>
      <c r="C3354" t="s">
        <v>1955</v>
      </c>
      <c r="D3354">
        <v>0</v>
      </c>
      <c r="E3354">
        <v>409</v>
      </c>
      <c r="F3354" t="s">
        <v>17</v>
      </c>
      <c r="G3354">
        <v>18</v>
      </c>
      <c r="H3354" t="s">
        <v>27</v>
      </c>
      <c r="I3354">
        <v>73</v>
      </c>
      <c r="J3354">
        <v>3</v>
      </c>
      <c r="K3354">
        <f t="shared" si="312"/>
        <v>161</v>
      </c>
      <c r="L3354" t="str">
        <f t="shared" si="313"/>
        <v>W-161</v>
      </c>
      <c r="M3354">
        <f t="shared" si="314"/>
        <v>0.40900000000000003</v>
      </c>
      <c r="N3354">
        <f t="shared" si="315"/>
        <v>1.6947363827871522</v>
      </c>
      <c r="O3354" t="str">
        <f t="shared" si="316"/>
        <v>W-1610.409</v>
      </c>
      <c r="P3354" t="str">
        <f t="shared" si="317"/>
        <v/>
      </c>
    </row>
    <row r="3355" spans="1:16" x14ac:dyDescent="0.25">
      <c r="A3355">
        <v>74</v>
      </c>
      <c r="B3355">
        <v>88</v>
      </c>
      <c r="C3355" t="s">
        <v>1954</v>
      </c>
      <c r="D3355">
        <v>0</v>
      </c>
      <c r="E3355">
        <v>0.99</v>
      </c>
      <c r="F3355" t="s">
        <v>11</v>
      </c>
      <c r="G3355">
        <v>0.03</v>
      </c>
      <c r="H3355" t="s">
        <v>27</v>
      </c>
      <c r="I3355">
        <v>46</v>
      </c>
      <c r="J3355">
        <v>2</v>
      </c>
      <c r="K3355">
        <f t="shared" si="312"/>
        <v>162</v>
      </c>
      <c r="L3355" t="str">
        <f t="shared" si="313"/>
        <v>W-162</v>
      </c>
      <c r="M3355">
        <f t="shared" si="314"/>
        <v>0.99</v>
      </c>
      <c r="N3355">
        <f t="shared" si="315"/>
        <v>0.70014866723226798</v>
      </c>
      <c r="O3355" t="str">
        <f t="shared" si="316"/>
        <v>W-1620.99</v>
      </c>
      <c r="P3355" t="str">
        <f t="shared" si="317"/>
        <v/>
      </c>
    </row>
    <row r="3356" spans="1:16" x14ac:dyDescent="0.25">
      <c r="A3356">
        <v>74</v>
      </c>
      <c r="B3356">
        <v>89</v>
      </c>
      <c r="C3356" t="s">
        <v>1953</v>
      </c>
      <c r="D3356">
        <v>0</v>
      </c>
      <c r="E3356">
        <v>2.7</v>
      </c>
      <c r="F3356" t="s">
        <v>11</v>
      </c>
      <c r="G3356">
        <v>0.1</v>
      </c>
      <c r="H3356" t="s">
        <v>36</v>
      </c>
      <c r="I3356">
        <v>86</v>
      </c>
      <c r="J3356">
        <v>2</v>
      </c>
      <c r="K3356">
        <f t="shared" si="312"/>
        <v>163</v>
      </c>
      <c r="L3356" t="str">
        <f t="shared" si="313"/>
        <v>W-163</v>
      </c>
      <c r="M3356">
        <f t="shared" si="314"/>
        <v>2.7</v>
      </c>
      <c r="N3356">
        <f t="shared" si="315"/>
        <v>0.25672117798516492</v>
      </c>
      <c r="O3356" t="str">
        <f t="shared" si="316"/>
        <v>W-1632.7</v>
      </c>
      <c r="P3356" t="str">
        <f t="shared" si="317"/>
        <v/>
      </c>
    </row>
    <row r="3357" spans="1:16" x14ac:dyDescent="0.25">
      <c r="A3357">
        <v>74</v>
      </c>
      <c r="B3357">
        <v>90</v>
      </c>
      <c r="C3357" t="s">
        <v>1969</v>
      </c>
      <c r="D3357">
        <v>0</v>
      </c>
      <c r="E3357">
        <v>6.34</v>
      </c>
      <c r="F3357" t="s">
        <v>11</v>
      </c>
      <c r="G3357">
        <v>0.15</v>
      </c>
      <c r="H3357" t="s">
        <v>36</v>
      </c>
      <c r="I3357">
        <v>96.2</v>
      </c>
      <c r="J3357">
        <v>1.2</v>
      </c>
      <c r="K3357">
        <f t="shared" si="312"/>
        <v>164</v>
      </c>
      <c r="L3357" t="str">
        <f t="shared" si="313"/>
        <v>W-164</v>
      </c>
      <c r="M3357">
        <f t="shared" si="314"/>
        <v>6.34</v>
      </c>
      <c r="N3357">
        <f t="shared" si="315"/>
        <v>0.1093292082902122</v>
      </c>
      <c r="O3357" t="str">
        <f t="shared" si="316"/>
        <v>W-1646.34</v>
      </c>
      <c r="P3357" t="str">
        <f t="shared" si="317"/>
        <v/>
      </c>
    </row>
    <row r="3358" spans="1:16" x14ac:dyDescent="0.25">
      <c r="A3358">
        <v>74</v>
      </c>
      <c r="B3358">
        <v>91</v>
      </c>
      <c r="C3358" t="s">
        <v>1968</v>
      </c>
      <c r="D3358">
        <v>0</v>
      </c>
      <c r="E3358">
        <v>5.0999999999999996</v>
      </c>
      <c r="F3358" t="s">
        <v>11</v>
      </c>
      <c r="G3358">
        <v>0.5</v>
      </c>
      <c r="H3358" t="s">
        <v>36</v>
      </c>
      <c r="I3358">
        <v>99.9</v>
      </c>
      <c r="J3358">
        <v>0.1</v>
      </c>
      <c r="K3358">
        <f t="shared" si="312"/>
        <v>165</v>
      </c>
      <c r="L3358" t="str">
        <f t="shared" si="313"/>
        <v>W-165</v>
      </c>
      <c r="M3358">
        <f t="shared" si="314"/>
        <v>5.0999999999999996</v>
      </c>
      <c r="N3358">
        <f t="shared" si="315"/>
        <v>0.13591121187449909</v>
      </c>
      <c r="O3358" t="str">
        <f t="shared" si="316"/>
        <v>W-1655.1</v>
      </c>
      <c r="P3358" t="str">
        <f t="shared" si="317"/>
        <v/>
      </c>
    </row>
    <row r="3359" spans="1:16" x14ac:dyDescent="0.25">
      <c r="A3359">
        <v>74</v>
      </c>
      <c r="B3359">
        <v>92</v>
      </c>
      <c r="C3359" t="s">
        <v>1967</v>
      </c>
      <c r="D3359">
        <v>0</v>
      </c>
      <c r="E3359">
        <v>19.2</v>
      </c>
      <c r="F3359" t="s">
        <v>11</v>
      </c>
      <c r="G3359">
        <v>0.6</v>
      </c>
      <c r="H3359" t="s">
        <v>36</v>
      </c>
      <c r="I3359">
        <v>99.965000000000003</v>
      </c>
      <c r="J3359">
        <v>1.2E-2</v>
      </c>
      <c r="K3359">
        <f t="shared" si="312"/>
        <v>166</v>
      </c>
      <c r="L3359" t="str">
        <f t="shared" si="313"/>
        <v>W-166</v>
      </c>
      <c r="M3359">
        <f t="shared" si="314"/>
        <v>19.2</v>
      </c>
      <c r="N3359">
        <f t="shared" si="315"/>
        <v>3.6101415654163818E-2</v>
      </c>
      <c r="O3359" t="str">
        <f t="shared" si="316"/>
        <v>W-16619.2</v>
      </c>
      <c r="P3359" t="str">
        <f t="shared" si="317"/>
        <v/>
      </c>
    </row>
    <row r="3360" spans="1:16" x14ac:dyDescent="0.25">
      <c r="A3360">
        <v>74</v>
      </c>
      <c r="B3360">
        <v>93</v>
      </c>
      <c r="C3360" t="s">
        <v>1966</v>
      </c>
      <c r="D3360">
        <v>0</v>
      </c>
      <c r="E3360">
        <v>19.899999999999999</v>
      </c>
      <c r="F3360" t="s">
        <v>11</v>
      </c>
      <c r="G3360">
        <v>0.5</v>
      </c>
      <c r="H3360" t="s">
        <v>36</v>
      </c>
      <c r="I3360">
        <v>99.96</v>
      </c>
      <c r="J3360">
        <v>0.01</v>
      </c>
      <c r="K3360">
        <f t="shared" si="312"/>
        <v>167</v>
      </c>
      <c r="L3360" t="str">
        <f t="shared" si="313"/>
        <v>W-167</v>
      </c>
      <c r="M3360">
        <f t="shared" si="314"/>
        <v>19.899999999999999</v>
      </c>
      <c r="N3360">
        <f t="shared" si="315"/>
        <v>3.4831516611052528E-2</v>
      </c>
      <c r="O3360" t="str">
        <f t="shared" si="316"/>
        <v>W-16719.9</v>
      </c>
      <c r="P3360" t="str">
        <f t="shared" si="317"/>
        <v/>
      </c>
    </row>
    <row r="3361" spans="1:16" x14ac:dyDescent="0.25">
      <c r="A3361">
        <v>74</v>
      </c>
      <c r="B3361">
        <v>94</v>
      </c>
      <c r="C3361" t="s">
        <v>1965</v>
      </c>
      <c r="D3361">
        <v>0</v>
      </c>
      <c r="E3361">
        <v>50.9</v>
      </c>
      <c r="F3361" t="s">
        <v>11</v>
      </c>
      <c r="G3361">
        <v>1.9</v>
      </c>
      <c r="H3361" t="s">
        <v>36</v>
      </c>
      <c r="I3361">
        <v>99.996799999999993</v>
      </c>
      <c r="J3361">
        <v>1E-3</v>
      </c>
      <c r="K3361">
        <f t="shared" si="312"/>
        <v>168</v>
      </c>
      <c r="L3361" t="str">
        <f t="shared" si="313"/>
        <v>W-168</v>
      </c>
      <c r="M3361">
        <f t="shared" si="314"/>
        <v>50.9</v>
      </c>
      <c r="N3361">
        <f t="shared" si="315"/>
        <v>1.361782280078478E-2</v>
      </c>
      <c r="O3361" t="str">
        <f t="shared" si="316"/>
        <v>W-16850.9</v>
      </c>
      <c r="P3361" t="str">
        <f t="shared" si="317"/>
        <v/>
      </c>
    </row>
    <row r="3362" spans="1:16" x14ac:dyDescent="0.25">
      <c r="A3362">
        <v>74</v>
      </c>
      <c r="B3362">
        <v>95</v>
      </c>
      <c r="C3362" t="s">
        <v>1964</v>
      </c>
      <c r="D3362">
        <v>0</v>
      </c>
      <c r="E3362">
        <v>70</v>
      </c>
      <c r="F3362" t="s">
        <v>11</v>
      </c>
      <c r="G3362">
        <v>9</v>
      </c>
      <c r="H3362" t="s">
        <v>36</v>
      </c>
      <c r="I3362">
        <v>100</v>
      </c>
      <c r="K3362">
        <f t="shared" si="312"/>
        <v>169</v>
      </c>
      <c r="L3362" t="str">
        <f t="shared" si="313"/>
        <v>W-169</v>
      </c>
      <c r="M3362">
        <f t="shared" si="314"/>
        <v>70</v>
      </c>
      <c r="N3362">
        <f t="shared" si="315"/>
        <v>9.9021025794277899E-3</v>
      </c>
      <c r="O3362" t="str">
        <f t="shared" si="316"/>
        <v>W-16970</v>
      </c>
      <c r="P3362" t="str">
        <f t="shared" si="317"/>
        <v/>
      </c>
    </row>
    <row r="3363" spans="1:16" x14ac:dyDescent="0.25">
      <c r="A3363">
        <v>74</v>
      </c>
      <c r="B3363">
        <v>96</v>
      </c>
      <c r="C3363" t="s">
        <v>1963</v>
      </c>
      <c r="D3363">
        <v>0</v>
      </c>
      <c r="E3363">
        <v>2.42</v>
      </c>
      <c r="F3363" t="s">
        <v>43</v>
      </c>
      <c r="G3363">
        <v>0.04</v>
      </c>
      <c r="H3363" t="s">
        <v>36</v>
      </c>
      <c r="I3363">
        <v>100</v>
      </c>
      <c r="K3363">
        <f t="shared" si="312"/>
        <v>170</v>
      </c>
      <c r="L3363" t="str">
        <f t="shared" si="313"/>
        <v>W-170</v>
      </c>
      <c r="M3363">
        <f t="shared" si="314"/>
        <v>145.19999999999999</v>
      </c>
      <c r="N3363">
        <f t="shared" si="315"/>
        <v>4.7737409129472823E-3</v>
      </c>
      <c r="O3363" t="str">
        <f t="shared" si="316"/>
        <v>W-170145.2</v>
      </c>
      <c r="P3363" t="str">
        <f t="shared" si="317"/>
        <v/>
      </c>
    </row>
    <row r="3364" spans="1:16" x14ac:dyDescent="0.25">
      <c r="A3364">
        <v>74</v>
      </c>
      <c r="B3364">
        <v>97</v>
      </c>
      <c r="C3364" t="s">
        <v>1962</v>
      </c>
      <c r="D3364">
        <v>0</v>
      </c>
      <c r="E3364">
        <v>2.39</v>
      </c>
      <c r="F3364" t="s">
        <v>43</v>
      </c>
      <c r="G3364">
        <v>0.04</v>
      </c>
      <c r="H3364" t="s">
        <v>36</v>
      </c>
      <c r="I3364">
        <v>100</v>
      </c>
      <c r="K3364">
        <f t="shared" si="312"/>
        <v>171</v>
      </c>
      <c r="L3364" t="str">
        <f t="shared" si="313"/>
        <v>W-171</v>
      </c>
      <c r="M3364">
        <f t="shared" si="314"/>
        <v>143.4</v>
      </c>
      <c r="N3364">
        <f t="shared" si="315"/>
        <v>4.8336623470010128E-3</v>
      </c>
      <c r="O3364" t="str">
        <f t="shared" si="316"/>
        <v>W-171143.4</v>
      </c>
      <c r="P3364" t="str">
        <f t="shared" si="317"/>
        <v/>
      </c>
    </row>
    <row r="3365" spans="1:16" x14ac:dyDescent="0.25">
      <c r="A3365">
        <v>74</v>
      </c>
      <c r="B3365">
        <v>98</v>
      </c>
      <c r="C3365" t="s">
        <v>1961</v>
      </c>
      <c r="D3365">
        <v>0</v>
      </c>
      <c r="E3365">
        <v>6.6</v>
      </c>
      <c r="F3365" t="s">
        <v>43</v>
      </c>
      <c r="G3365">
        <v>0.9</v>
      </c>
      <c r="H3365" t="s">
        <v>36</v>
      </c>
      <c r="I3365">
        <v>100</v>
      </c>
      <c r="K3365">
        <f t="shared" si="312"/>
        <v>172</v>
      </c>
      <c r="L3365" t="str">
        <f t="shared" si="313"/>
        <v>W-172</v>
      </c>
      <c r="M3365">
        <f t="shared" si="314"/>
        <v>396</v>
      </c>
      <c r="N3365">
        <f t="shared" si="315"/>
        <v>1.7503716680806699E-3</v>
      </c>
      <c r="O3365" t="str">
        <f t="shared" si="316"/>
        <v>W-172396</v>
      </c>
      <c r="P3365" t="str">
        <f t="shared" si="317"/>
        <v/>
      </c>
    </row>
    <row r="3366" spans="1:16" x14ac:dyDescent="0.25">
      <c r="A3366">
        <v>74</v>
      </c>
      <c r="B3366">
        <v>99</v>
      </c>
      <c r="C3366" t="s">
        <v>1960</v>
      </c>
      <c r="D3366">
        <v>0</v>
      </c>
      <c r="E3366">
        <v>7.29</v>
      </c>
      <c r="F3366" t="s">
        <v>43</v>
      </c>
      <c r="G3366">
        <v>0.51</v>
      </c>
      <c r="H3366" t="s">
        <v>36</v>
      </c>
      <c r="I3366">
        <v>100</v>
      </c>
      <c r="K3366">
        <f t="shared" si="312"/>
        <v>173</v>
      </c>
      <c r="L3366" t="str">
        <f t="shared" si="313"/>
        <v>W-173</v>
      </c>
      <c r="M3366">
        <f t="shared" si="314"/>
        <v>437.4</v>
      </c>
      <c r="N3366">
        <f t="shared" si="315"/>
        <v>1.5846986295380552E-3</v>
      </c>
      <c r="O3366" t="str">
        <f t="shared" si="316"/>
        <v>W-173437.4</v>
      </c>
      <c r="P3366" t="str">
        <f t="shared" si="317"/>
        <v/>
      </c>
    </row>
    <row r="3367" spans="1:16" x14ac:dyDescent="0.25">
      <c r="A3367">
        <v>74</v>
      </c>
      <c r="B3367">
        <v>100</v>
      </c>
      <c r="C3367" t="s">
        <v>1951</v>
      </c>
      <c r="D3367">
        <v>0</v>
      </c>
      <c r="E3367">
        <v>34.299999999999997</v>
      </c>
      <c r="F3367" t="s">
        <v>43</v>
      </c>
      <c r="G3367">
        <v>1</v>
      </c>
      <c r="H3367" t="s">
        <v>36</v>
      </c>
      <c r="I3367">
        <v>100</v>
      </c>
      <c r="K3367">
        <f t="shared" si="312"/>
        <v>174</v>
      </c>
      <c r="L3367" t="str">
        <f t="shared" si="313"/>
        <v>W-174</v>
      </c>
      <c r="M3367">
        <f t="shared" si="314"/>
        <v>2058</v>
      </c>
      <c r="N3367">
        <f t="shared" si="315"/>
        <v>3.3680621018461872E-4</v>
      </c>
      <c r="O3367" t="str">
        <f t="shared" si="316"/>
        <v>W-1742058</v>
      </c>
      <c r="P3367" t="str">
        <f t="shared" si="317"/>
        <v/>
      </c>
    </row>
    <row r="3368" spans="1:16" x14ac:dyDescent="0.25">
      <c r="A3368">
        <v>74</v>
      </c>
      <c r="B3368">
        <v>101</v>
      </c>
      <c r="C3368" t="s">
        <v>1952</v>
      </c>
      <c r="D3368">
        <v>0</v>
      </c>
      <c r="E3368">
        <v>35.200000000000003</v>
      </c>
      <c r="F3368" t="s">
        <v>43</v>
      </c>
      <c r="G3368">
        <v>0.6</v>
      </c>
      <c r="H3368" t="s">
        <v>36</v>
      </c>
      <c r="I3368">
        <v>100</v>
      </c>
      <c r="K3368">
        <f t="shared" si="312"/>
        <v>175</v>
      </c>
      <c r="L3368" t="str">
        <f t="shared" si="313"/>
        <v>W-175</v>
      </c>
      <c r="M3368">
        <f t="shared" si="314"/>
        <v>2112</v>
      </c>
      <c r="N3368">
        <f t="shared" si="315"/>
        <v>3.2819468776512564E-4</v>
      </c>
      <c r="O3368" t="str">
        <f t="shared" si="316"/>
        <v>W-1752112</v>
      </c>
      <c r="P3368" t="str">
        <f t="shared" si="317"/>
        <v/>
      </c>
    </row>
    <row r="3369" spans="1:16" x14ac:dyDescent="0.25">
      <c r="A3369">
        <v>74</v>
      </c>
      <c r="B3369">
        <v>102</v>
      </c>
      <c r="C3369" t="s">
        <v>1947</v>
      </c>
      <c r="D3369">
        <v>0</v>
      </c>
      <c r="E3369">
        <v>2.5</v>
      </c>
      <c r="F3369" t="s">
        <v>109</v>
      </c>
      <c r="G3369">
        <v>0.1</v>
      </c>
      <c r="H3369" t="s">
        <v>26</v>
      </c>
      <c r="I3369">
        <v>100</v>
      </c>
      <c r="K3369">
        <f t="shared" si="312"/>
        <v>176</v>
      </c>
      <c r="L3369" t="str">
        <f t="shared" si="313"/>
        <v>W-176</v>
      </c>
      <c r="M3369">
        <f t="shared" si="314"/>
        <v>9000</v>
      </c>
      <c r="N3369">
        <f t="shared" si="315"/>
        <v>7.7016353395549473E-5</v>
      </c>
      <c r="O3369" t="str">
        <f t="shared" si="316"/>
        <v>W-1769000</v>
      </c>
      <c r="P3369" t="str">
        <f t="shared" si="317"/>
        <v/>
      </c>
    </row>
    <row r="3370" spans="1:16" x14ac:dyDescent="0.25">
      <c r="A3370">
        <v>74</v>
      </c>
      <c r="B3370">
        <v>103</v>
      </c>
      <c r="C3370" t="s">
        <v>1948</v>
      </c>
      <c r="D3370">
        <v>0</v>
      </c>
      <c r="E3370">
        <v>132</v>
      </c>
      <c r="F3370" t="s">
        <v>43</v>
      </c>
      <c r="G3370">
        <v>2</v>
      </c>
      <c r="H3370" t="s">
        <v>36</v>
      </c>
      <c r="I3370">
        <v>100</v>
      </c>
      <c r="K3370">
        <f t="shared" si="312"/>
        <v>177</v>
      </c>
      <c r="L3370" t="str">
        <f t="shared" si="313"/>
        <v>W-177</v>
      </c>
      <c r="M3370">
        <f t="shared" si="314"/>
        <v>7920</v>
      </c>
      <c r="N3370">
        <f t="shared" si="315"/>
        <v>8.7518583404033496E-5</v>
      </c>
      <c r="O3370" t="str">
        <f t="shared" si="316"/>
        <v>W-1777920</v>
      </c>
      <c r="P3370" t="str">
        <f t="shared" si="317"/>
        <v/>
      </c>
    </row>
    <row r="3371" spans="1:16" x14ac:dyDescent="0.25">
      <c r="A3371">
        <v>74</v>
      </c>
      <c r="B3371">
        <v>104</v>
      </c>
      <c r="C3371" t="s">
        <v>1949</v>
      </c>
      <c r="D3371">
        <v>0</v>
      </c>
      <c r="E3371">
        <v>21.6</v>
      </c>
      <c r="F3371" t="s">
        <v>25</v>
      </c>
      <c r="G3371">
        <v>0.3</v>
      </c>
      <c r="H3371" t="s">
        <v>26</v>
      </c>
      <c r="I3371">
        <v>100</v>
      </c>
      <c r="K3371">
        <f t="shared" si="312"/>
        <v>178</v>
      </c>
      <c r="L3371" t="str">
        <f t="shared" si="313"/>
        <v>W-178</v>
      </c>
      <c r="M3371">
        <f t="shared" si="314"/>
        <v>1866240.0000000002</v>
      </c>
      <c r="N3371">
        <f t="shared" si="315"/>
        <v>3.7141374129798162E-7</v>
      </c>
      <c r="O3371" t="str">
        <f t="shared" si="316"/>
        <v>W-1781866240</v>
      </c>
      <c r="P3371" t="str">
        <f t="shared" si="317"/>
        <v/>
      </c>
    </row>
    <row r="3372" spans="1:16" x14ac:dyDescent="0.25">
      <c r="A3372">
        <v>74</v>
      </c>
      <c r="B3372">
        <v>105</v>
      </c>
      <c r="C3372" t="s">
        <v>1950</v>
      </c>
      <c r="D3372">
        <v>0</v>
      </c>
      <c r="E3372">
        <v>37.049999999999997</v>
      </c>
      <c r="F3372" t="s">
        <v>43</v>
      </c>
      <c r="G3372">
        <v>0.16</v>
      </c>
      <c r="H3372" t="s">
        <v>36</v>
      </c>
      <c r="I3372">
        <v>100</v>
      </c>
      <c r="K3372">
        <f t="shared" si="312"/>
        <v>179</v>
      </c>
      <c r="L3372" t="str">
        <f t="shared" si="313"/>
        <v>W-179</v>
      </c>
      <c r="M3372">
        <f t="shared" si="314"/>
        <v>2223</v>
      </c>
      <c r="N3372">
        <f t="shared" si="315"/>
        <v>3.1180709876740679E-4</v>
      </c>
      <c r="O3372" t="str">
        <f t="shared" si="316"/>
        <v>W-1792223</v>
      </c>
      <c r="P3372" t="str">
        <f t="shared" si="317"/>
        <v/>
      </c>
    </row>
    <row r="3373" spans="1:16" x14ac:dyDescent="0.25">
      <c r="A3373">
        <v>74</v>
      </c>
      <c r="B3373">
        <v>105</v>
      </c>
      <c r="C3373" t="s">
        <v>1950</v>
      </c>
      <c r="D3373">
        <v>0.22191</v>
      </c>
      <c r="E3373">
        <v>6.42</v>
      </c>
      <c r="F3373" t="s">
        <v>43</v>
      </c>
      <c r="G3373">
        <v>7.0000000000000007E-2</v>
      </c>
      <c r="H3373" t="s">
        <v>77</v>
      </c>
      <c r="I3373">
        <v>99.71</v>
      </c>
      <c r="J3373">
        <v>0.04</v>
      </c>
      <c r="K3373">
        <f t="shared" si="312"/>
        <v>179</v>
      </c>
      <c r="L3373" t="str">
        <f t="shared" si="313"/>
        <v>W-179M</v>
      </c>
      <c r="M3373">
        <f t="shared" si="314"/>
        <v>385.2</v>
      </c>
      <c r="N3373">
        <f t="shared" si="315"/>
        <v>1.7994475092418102E-3</v>
      </c>
      <c r="O3373" t="str">
        <f t="shared" si="316"/>
        <v>W-179M385.2</v>
      </c>
      <c r="P3373" t="str">
        <f t="shared" si="317"/>
        <v/>
      </c>
    </row>
    <row r="3374" spans="1:16" x14ac:dyDescent="0.25">
      <c r="A3374">
        <v>74</v>
      </c>
      <c r="B3374">
        <v>106</v>
      </c>
      <c r="C3374" t="s">
        <v>1944</v>
      </c>
      <c r="D3374">
        <v>0</v>
      </c>
      <c r="E3374" s="1">
        <v>1.59E+18</v>
      </c>
      <c r="F3374" t="s">
        <v>14</v>
      </c>
      <c r="G3374" s="1">
        <v>5E+16</v>
      </c>
      <c r="H3374" t="s">
        <v>27</v>
      </c>
      <c r="I3374">
        <v>100</v>
      </c>
      <c r="K3374">
        <f t="shared" si="312"/>
        <v>180</v>
      </c>
      <c r="L3374" t="str">
        <f t="shared" si="313"/>
        <v>W-180</v>
      </c>
      <c r="M3374">
        <f t="shared" si="314"/>
        <v>5.0176583999999998E+25</v>
      </c>
      <c r="N3374">
        <f t="shared" si="315"/>
        <v>1.3814156431213918E-26</v>
      </c>
      <c r="O3374" t="str">
        <f t="shared" si="316"/>
        <v>W-1805.0176584E+25</v>
      </c>
      <c r="P3374" t="str">
        <f t="shared" si="317"/>
        <v/>
      </c>
    </row>
    <row r="3375" spans="1:16" x14ac:dyDescent="0.25">
      <c r="A3375">
        <v>74</v>
      </c>
      <c r="B3375">
        <v>107</v>
      </c>
      <c r="C3375" t="s">
        <v>1945</v>
      </c>
      <c r="D3375">
        <v>0</v>
      </c>
      <c r="E3375">
        <v>120.96</v>
      </c>
      <c r="F3375" t="s">
        <v>25</v>
      </c>
      <c r="G3375">
        <v>0.02</v>
      </c>
      <c r="H3375" t="s">
        <v>26</v>
      </c>
      <c r="I3375">
        <v>100</v>
      </c>
      <c r="K3375">
        <f t="shared" si="312"/>
        <v>181</v>
      </c>
      <c r="L3375" t="str">
        <f t="shared" si="313"/>
        <v>W-181</v>
      </c>
      <c r="M3375">
        <f t="shared" si="314"/>
        <v>10450944</v>
      </c>
      <c r="N3375">
        <f t="shared" si="315"/>
        <v>6.6323882374639577E-8</v>
      </c>
      <c r="O3375" t="str">
        <f t="shared" si="316"/>
        <v>W-18110450944</v>
      </c>
      <c r="P3375" t="str">
        <f t="shared" si="317"/>
        <v/>
      </c>
    </row>
    <row r="3376" spans="1:16" x14ac:dyDescent="0.25">
      <c r="A3376">
        <v>74</v>
      </c>
      <c r="B3376">
        <v>109</v>
      </c>
      <c r="C3376" t="s">
        <v>1946</v>
      </c>
      <c r="D3376">
        <v>0.30949199999999999</v>
      </c>
      <c r="E3376">
        <v>5.36</v>
      </c>
      <c r="F3376" t="s">
        <v>11</v>
      </c>
      <c r="G3376">
        <v>0.08</v>
      </c>
      <c r="H3376" t="s">
        <v>77</v>
      </c>
      <c r="I3376">
        <v>100</v>
      </c>
      <c r="K3376">
        <f t="shared" si="312"/>
        <v>183</v>
      </c>
      <c r="L3376" t="str">
        <f t="shared" si="313"/>
        <v>W-183M</v>
      </c>
      <c r="M3376">
        <f t="shared" si="314"/>
        <v>5.36</v>
      </c>
      <c r="N3376">
        <f t="shared" si="315"/>
        <v>0.12931850383581067</v>
      </c>
      <c r="O3376" t="str">
        <f t="shared" si="316"/>
        <v>W-183M5.36</v>
      </c>
      <c r="P3376" t="str">
        <f t="shared" si="317"/>
        <v/>
      </c>
    </row>
    <row r="3377" spans="1:16" x14ac:dyDescent="0.25">
      <c r="A3377">
        <v>74</v>
      </c>
      <c r="B3377">
        <v>111</v>
      </c>
      <c r="C3377" t="s">
        <v>1943</v>
      </c>
      <c r="D3377">
        <v>0</v>
      </c>
      <c r="E3377">
        <v>74.900000000000006</v>
      </c>
      <c r="F3377" t="s">
        <v>25</v>
      </c>
      <c r="G3377">
        <v>0.4</v>
      </c>
      <c r="H3377" t="s">
        <v>12</v>
      </c>
      <c r="I3377">
        <v>100</v>
      </c>
      <c r="K3377">
        <f t="shared" si="312"/>
        <v>185</v>
      </c>
      <c r="L3377" t="str">
        <f t="shared" si="313"/>
        <v>W-185</v>
      </c>
      <c r="M3377">
        <f t="shared" si="314"/>
        <v>6471360.0000000009</v>
      </c>
      <c r="N3377">
        <f t="shared" si="315"/>
        <v>1.0710997078820297E-7</v>
      </c>
      <c r="O3377" t="str">
        <f t="shared" si="316"/>
        <v>W-1856471360</v>
      </c>
      <c r="P3377" t="str">
        <f t="shared" si="317"/>
        <v/>
      </c>
    </row>
    <row r="3378" spans="1:16" x14ac:dyDescent="0.25">
      <c r="A3378">
        <v>74</v>
      </c>
      <c r="B3378">
        <v>111</v>
      </c>
      <c r="C3378" t="s">
        <v>1943</v>
      </c>
      <c r="D3378">
        <v>0.197383</v>
      </c>
      <c r="E3378">
        <v>1.67</v>
      </c>
      <c r="F3378" t="s">
        <v>43</v>
      </c>
      <c r="G3378">
        <v>0.03</v>
      </c>
      <c r="H3378" t="s">
        <v>77</v>
      </c>
      <c r="I3378">
        <v>100</v>
      </c>
      <c r="K3378">
        <f t="shared" si="312"/>
        <v>185</v>
      </c>
      <c r="L3378" t="str">
        <f t="shared" si="313"/>
        <v>W-185M</v>
      </c>
      <c r="M3378">
        <f t="shared" si="314"/>
        <v>100.19999999999999</v>
      </c>
      <c r="N3378">
        <f t="shared" si="315"/>
        <v>6.9176365325343851E-3</v>
      </c>
      <c r="O3378" t="str">
        <f t="shared" si="316"/>
        <v>W-185M100.2</v>
      </c>
      <c r="P3378" t="str">
        <f t="shared" si="317"/>
        <v/>
      </c>
    </row>
    <row r="3379" spans="1:16" x14ac:dyDescent="0.25">
      <c r="A3379">
        <v>74</v>
      </c>
      <c r="B3379">
        <v>113</v>
      </c>
      <c r="C3379" t="s">
        <v>1939</v>
      </c>
      <c r="D3379">
        <v>0</v>
      </c>
      <c r="E3379">
        <v>23.8</v>
      </c>
      <c r="F3379" t="s">
        <v>109</v>
      </c>
      <c r="G3379">
        <v>0.03</v>
      </c>
      <c r="H3379" t="s">
        <v>12</v>
      </c>
      <c r="I3379">
        <v>100</v>
      </c>
      <c r="K3379">
        <f t="shared" si="312"/>
        <v>187</v>
      </c>
      <c r="L3379" t="str">
        <f t="shared" si="313"/>
        <v>W-187</v>
      </c>
      <c r="M3379">
        <f t="shared" si="314"/>
        <v>85680</v>
      </c>
      <c r="N3379">
        <f t="shared" si="315"/>
        <v>8.0899530877678026E-6</v>
      </c>
      <c r="O3379" t="str">
        <f t="shared" si="316"/>
        <v>W-18785680</v>
      </c>
      <c r="P3379" t="str">
        <f t="shared" si="317"/>
        <v/>
      </c>
    </row>
    <row r="3380" spans="1:16" x14ac:dyDescent="0.25">
      <c r="A3380">
        <v>74</v>
      </c>
      <c r="B3380">
        <v>114</v>
      </c>
      <c r="C3380" t="s">
        <v>1940</v>
      </c>
      <c r="D3380">
        <v>0</v>
      </c>
      <c r="E3380">
        <v>69.77</v>
      </c>
      <c r="F3380" t="s">
        <v>25</v>
      </c>
      <c r="G3380">
        <v>0.05</v>
      </c>
      <c r="H3380" t="s">
        <v>12</v>
      </c>
      <c r="I3380">
        <v>100</v>
      </c>
      <c r="K3380">
        <f t="shared" si="312"/>
        <v>188</v>
      </c>
      <c r="L3380" t="str">
        <f t="shared" si="313"/>
        <v>W-188</v>
      </c>
      <c r="M3380">
        <f t="shared" si="314"/>
        <v>6028128</v>
      </c>
      <c r="N3380">
        <f t="shared" si="315"/>
        <v>1.149854781716555E-7</v>
      </c>
      <c r="O3380" t="str">
        <f t="shared" si="316"/>
        <v>W-1886028128</v>
      </c>
      <c r="P3380" t="str">
        <f t="shared" si="317"/>
        <v/>
      </c>
    </row>
    <row r="3381" spans="1:16" x14ac:dyDescent="0.25">
      <c r="A3381">
        <v>74</v>
      </c>
      <c r="B3381">
        <v>115</v>
      </c>
      <c r="C3381" t="s">
        <v>1941</v>
      </c>
      <c r="D3381">
        <v>0</v>
      </c>
      <c r="E3381">
        <v>11.6</v>
      </c>
      <c r="F3381" t="s">
        <v>43</v>
      </c>
      <c r="G3381">
        <v>0.2</v>
      </c>
      <c r="H3381" t="s">
        <v>12</v>
      </c>
      <c r="I3381">
        <v>100</v>
      </c>
      <c r="K3381">
        <f t="shared" si="312"/>
        <v>189</v>
      </c>
      <c r="L3381" t="str">
        <f t="shared" si="313"/>
        <v>W-189</v>
      </c>
      <c r="M3381">
        <f t="shared" si="314"/>
        <v>696</v>
      </c>
      <c r="N3381">
        <f t="shared" si="315"/>
        <v>9.959011214941743E-4</v>
      </c>
      <c r="O3381" t="str">
        <f t="shared" si="316"/>
        <v>W-189696</v>
      </c>
      <c r="P3381" t="str">
        <f t="shared" si="317"/>
        <v/>
      </c>
    </row>
    <row r="3382" spans="1:16" x14ac:dyDescent="0.25">
      <c r="A3382">
        <v>74</v>
      </c>
      <c r="B3382">
        <v>116</v>
      </c>
      <c r="C3382" t="s">
        <v>1942</v>
      </c>
      <c r="D3382">
        <v>0</v>
      </c>
      <c r="E3382">
        <v>30</v>
      </c>
      <c r="F3382" t="s">
        <v>43</v>
      </c>
      <c r="G3382">
        <v>1.5</v>
      </c>
      <c r="H3382" t="s">
        <v>12</v>
      </c>
      <c r="I3382">
        <v>100</v>
      </c>
      <c r="K3382">
        <f t="shared" si="312"/>
        <v>190</v>
      </c>
      <c r="L3382" t="str">
        <f t="shared" si="313"/>
        <v>W-190</v>
      </c>
      <c r="M3382">
        <f t="shared" si="314"/>
        <v>1800</v>
      </c>
      <c r="N3382">
        <f t="shared" si="315"/>
        <v>3.8508176697774738E-4</v>
      </c>
      <c r="O3382" t="str">
        <f t="shared" si="316"/>
        <v>W-1901800</v>
      </c>
      <c r="P3382" t="str">
        <f t="shared" si="317"/>
        <v/>
      </c>
    </row>
    <row r="3383" spans="1:16" x14ac:dyDescent="0.25">
      <c r="A3383">
        <v>54</v>
      </c>
      <c r="B3383">
        <v>54</v>
      </c>
      <c r="C3383" t="s">
        <v>1287</v>
      </c>
      <c r="D3383">
        <v>0</v>
      </c>
      <c r="E3383">
        <v>58</v>
      </c>
      <c r="F3383" t="s">
        <v>1188</v>
      </c>
      <c r="G3383">
        <f>106-23</f>
        <v>83</v>
      </c>
      <c r="H3383" t="s">
        <v>27</v>
      </c>
      <c r="I3383">
        <v>100</v>
      </c>
      <c r="K3383">
        <f t="shared" si="312"/>
        <v>108</v>
      </c>
      <c r="L3383" t="str">
        <f t="shared" si="313"/>
        <v>XE-108</v>
      </c>
      <c r="M3383">
        <f t="shared" si="314"/>
        <v>5.8E-5</v>
      </c>
      <c r="N3383">
        <f t="shared" si="315"/>
        <v>11950.813457930091</v>
      </c>
      <c r="O3383" t="str">
        <f t="shared" si="316"/>
        <v>XE-1080.000058</v>
      </c>
      <c r="P3383" t="str">
        <f t="shared" si="317"/>
        <v/>
      </c>
    </row>
    <row r="3384" spans="1:16" x14ac:dyDescent="0.25">
      <c r="A3384">
        <v>54</v>
      </c>
      <c r="B3384">
        <v>55</v>
      </c>
      <c r="C3384" t="s">
        <v>1286</v>
      </c>
      <c r="D3384">
        <v>0</v>
      </c>
      <c r="E3384">
        <v>13</v>
      </c>
      <c r="F3384" t="s">
        <v>17</v>
      </c>
      <c r="G3384">
        <v>2</v>
      </c>
      <c r="H3384" t="s">
        <v>27</v>
      </c>
      <c r="I3384">
        <v>100</v>
      </c>
      <c r="K3384">
        <f t="shared" si="312"/>
        <v>109</v>
      </c>
      <c r="L3384" t="str">
        <f t="shared" si="313"/>
        <v>XE-109</v>
      </c>
      <c r="M3384">
        <f t="shared" si="314"/>
        <v>1.3000000000000001E-2</v>
      </c>
      <c r="N3384">
        <f t="shared" si="315"/>
        <v>53.319013889226554</v>
      </c>
      <c r="O3384" t="str">
        <f t="shared" si="316"/>
        <v>XE-1090.013</v>
      </c>
      <c r="P3384" t="str">
        <f t="shared" si="317"/>
        <v/>
      </c>
    </row>
    <row r="3385" spans="1:16" x14ac:dyDescent="0.25">
      <c r="A3385">
        <v>54</v>
      </c>
      <c r="B3385">
        <v>56</v>
      </c>
      <c r="C3385" t="s">
        <v>1285</v>
      </c>
      <c r="D3385">
        <v>0</v>
      </c>
      <c r="E3385">
        <v>93</v>
      </c>
      <c r="F3385" t="s">
        <v>17</v>
      </c>
      <c r="G3385">
        <v>3</v>
      </c>
      <c r="H3385" t="s">
        <v>27</v>
      </c>
      <c r="I3385">
        <v>64</v>
      </c>
      <c r="J3385">
        <v>35</v>
      </c>
      <c r="K3385">
        <f t="shared" si="312"/>
        <v>110</v>
      </c>
      <c r="L3385" t="str">
        <f t="shared" si="313"/>
        <v>XE-110</v>
      </c>
      <c r="M3385">
        <f t="shared" si="314"/>
        <v>9.2999999999999999E-2</v>
      </c>
      <c r="N3385">
        <f t="shared" si="315"/>
        <v>7.4531954898918853</v>
      </c>
      <c r="O3385" t="str">
        <f t="shared" si="316"/>
        <v>XE-1100.093</v>
      </c>
      <c r="P3385" t="str">
        <f t="shared" si="317"/>
        <v/>
      </c>
    </row>
    <row r="3386" spans="1:16" x14ac:dyDescent="0.25">
      <c r="A3386">
        <v>54</v>
      </c>
      <c r="B3386">
        <v>57</v>
      </c>
      <c r="C3386" t="s">
        <v>1284</v>
      </c>
      <c r="D3386">
        <v>0</v>
      </c>
      <c r="E3386">
        <v>0.74</v>
      </c>
      <c r="F3386" t="s">
        <v>11</v>
      </c>
      <c r="G3386">
        <v>0.2</v>
      </c>
      <c r="H3386" t="s">
        <v>36</v>
      </c>
      <c r="I3386">
        <v>89.6</v>
      </c>
      <c r="J3386">
        <v>1.9</v>
      </c>
      <c r="K3386">
        <f t="shared" si="312"/>
        <v>111</v>
      </c>
      <c r="L3386" t="str">
        <f t="shared" si="313"/>
        <v>XE-111</v>
      </c>
      <c r="M3386">
        <f t="shared" si="314"/>
        <v>0.74</v>
      </c>
      <c r="N3386">
        <f t="shared" si="315"/>
        <v>0.93668537913506122</v>
      </c>
      <c r="O3386" t="str">
        <f t="shared" si="316"/>
        <v>XE-1110.74</v>
      </c>
      <c r="P3386" t="str">
        <f t="shared" si="317"/>
        <v/>
      </c>
    </row>
    <row r="3387" spans="1:16" x14ac:dyDescent="0.25">
      <c r="A3387">
        <v>54</v>
      </c>
      <c r="B3387">
        <v>58</v>
      </c>
      <c r="C3387" t="s">
        <v>1289</v>
      </c>
      <c r="D3387">
        <v>0</v>
      </c>
      <c r="E3387">
        <v>2.7</v>
      </c>
      <c r="F3387" t="s">
        <v>11</v>
      </c>
      <c r="G3387">
        <v>0.8</v>
      </c>
      <c r="H3387" t="s">
        <v>36</v>
      </c>
      <c r="I3387">
        <v>99.2</v>
      </c>
      <c r="K3387">
        <f t="shared" si="312"/>
        <v>112</v>
      </c>
      <c r="L3387" t="str">
        <f t="shared" si="313"/>
        <v>XE-112</v>
      </c>
      <c r="M3387">
        <f t="shared" si="314"/>
        <v>2.7</v>
      </c>
      <c r="N3387">
        <f t="shared" si="315"/>
        <v>0.25672117798516492</v>
      </c>
      <c r="O3387" t="str">
        <f t="shared" si="316"/>
        <v>XE-1122.7</v>
      </c>
      <c r="P3387" t="str">
        <f t="shared" si="317"/>
        <v/>
      </c>
    </row>
    <row r="3388" spans="1:16" x14ac:dyDescent="0.25">
      <c r="A3388">
        <v>54</v>
      </c>
      <c r="B3388">
        <v>59</v>
      </c>
      <c r="C3388" t="s">
        <v>1288</v>
      </c>
      <c r="D3388">
        <v>0</v>
      </c>
      <c r="E3388">
        <v>2.74</v>
      </c>
      <c r="F3388" t="s">
        <v>11</v>
      </c>
      <c r="G3388">
        <v>0.08</v>
      </c>
      <c r="H3388" t="s">
        <v>36</v>
      </c>
      <c r="I3388">
        <v>100</v>
      </c>
      <c r="K3388">
        <f t="shared" si="312"/>
        <v>113</v>
      </c>
      <c r="L3388" t="str">
        <f t="shared" si="313"/>
        <v>XE-113</v>
      </c>
      <c r="M3388">
        <f t="shared" si="314"/>
        <v>2.74</v>
      </c>
      <c r="N3388">
        <f t="shared" si="315"/>
        <v>0.25297342356202379</v>
      </c>
      <c r="O3388" t="str">
        <f t="shared" si="316"/>
        <v>XE-1132.74</v>
      </c>
      <c r="P3388" t="str">
        <f t="shared" si="317"/>
        <v/>
      </c>
    </row>
    <row r="3389" spans="1:16" x14ac:dyDescent="0.25">
      <c r="A3389">
        <v>54</v>
      </c>
      <c r="B3389">
        <v>60</v>
      </c>
      <c r="C3389" t="s">
        <v>1290</v>
      </c>
      <c r="D3389">
        <v>0</v>
      </c>
      <c r="E3389">
        <v>10</v>
      </c>
      <c r="F3389" t="s">
        <v>11</v>
      </c>
      <c r="G3389">
        <v>0.4</v>
      </c>
      <c r="H3389" t="s">
        <v>36</v>
      </c>
      <c r="I3389">
        <v>100</v>
      </c>
      <c r="K3389">
        <f t="shared" si="312"/>
        <v>114</v>
      </c>
      <c r="L3389" t="str">
        <f t="shared" si="313"/>
        <v>XE-114</v>
      </c>
      <c r="M3389">
        <f t="shared" si="314"/>
        <v>10</v>
      </c>
      <c r="N3389">
        <f t="shared" si="315"/>
        <v>6.9314718055994526E-2</v>
      </c>
      <c r="O3389" t="str">
        <f t="shared" si="316"/>
        <v>XE-11410</v>
      </c>
      <c r="P3389" t="str">
        <f t="shared" si="317"/>
        <v/>
      </c>
    </row>
    <row r="3390" spans="1:16" x14ac:dyDescent="0.25">
      <c r="A3390">
        <v>54</v>
      </c>
      <c r="B3390">
        <v>61</v>
      </c>
      <c r="C3390" t="s">
        <v>1294</v>
      </c>
      <c r="D3390">
        <v>0</v>
      </c>
      <c r="E3390">
        <v>18</v>
      </c>
      <c r="F3390" t="s">
        <v>11</v>
      </c>
      <c r="G3390">
        <v>4</v>
      </c>
      <c r="H3390" t="s">
        <v>36</v>
      </c>
      <c r="I3390">
        <v>100</v>
      </c>
      <c r="K3390">
        <f t="shared" si="312"/>
        <v>115</v>
      </c>
      <c r="L3390" t="str">
        <f t="shared" si="313"/>
        <v>XE-115</v>
      </c>
      <c r="M3390">
        <f t="shared" si="314"/>
        <v>18</v>
      </c>
      <c r="N3390">
        <f t="shared" si="315"/>
        <v>3.8508176697774739E-2</v>
      </c>
      <c r="O3390" t="str">
        <f t="shared" si="316"/>
        <v>XE-11518</v>
      </c>
      <c r="P3390" t="str">
        <f t="shared" si="317"/>
        <v/>
      </c>
    </row>
    <row r="3391" spans="1:16" x14ac:dyDescent="0.25">
      <c r="A3391">
        <v>54</v>
      </c>
      <c r="B3391">
        <v>62</v>
      </c>
      <c r="C3391" t="s">
        <v>1293</v>
      </c>
      <c r="D3391">
        <v>0</v>
      </c>
      <c r="E3391">
        <v>58</v>
      </c>
      <c r="F3391" t="s">
        <v>11</v>
      </c>
      <c r="G3391">
        <v>2</v>
      </c>
      <c r="H3391" t="s">
        <v>36</v>
      </c>
      <c r="I3391">
        <v>100</v>
      </c>
      <c r="K3391">
        <f t="shared" si="312"/>
        <v>116</v>
      </c>
      <c r="L3391" t="str">
        <f t="shared" si="313"/>
        <v>XE-116</v>
      </c>
      <c r="M3391">
        <f t="shared" si="314"/>
        <v>58</v>
      </c>
      <c r="N3391">
        <f t="shared" si="315"/>
        <v>1.1950813457930091E-2</v>
      </c>
      <c r="O3391" t="str">
        <f t="shared" si="316"/>
        <v>XE-11658</v>
      </c>
      <c r="P3391" t="str">
        <f t="shared" si="317"/>
        <v/>
      </c>
    </row>
    <row r="3392" spans="1:16" x14ac:dyDescent="0.25">
      <c r="A3392">
        <v>54</v>
      </c>
      <c r="B3392">
        <v>63</v>
      </c>
      <c r="C3392" t="s">
        <v>1292</v>
      </c>
      <c r="D3392">
        <v>0</v>
      </c>
      <c r="E3392">
        <v>61</v>
      </c>
      <c r="F3392" t="s">
        <v>11</v>
      </c>
      <c r="G3392">
        <v>2</v>
      </c>
      <c r="H3392" t="s">
        <v>36</v>
      </c>
      <c r="I3392">
        <v>100</v>
      </c>
      <c r="K3392">
        <f t="shared" si="312"/>
        <v>117</v>
      </c>
      <c r="L3392" t="str">
        <f t="shared" si="313"/>
        <v>XE-117</v>
      </c>
      <c r="M3392">
        <f t="shared" si="314"/>
        <v>61</v>
      </c>
      <c r="N3392">
        <f t="shared" si="315"/>
        <v>1.1363068533769595E-2</v>
      </c>
      <c r="O3392" t="str">
        <f t="shared" si="316"/>
        <v>XE-11761</v>
      </c>
      <c r="P3392" t="str">
        <f t="shared" si="317"/>
        <v/>
      </c>
    </row>
    <row r="3393" spans="1:16" x14ac:dyDescent="0.25">
      <c r="A3393">
        <v>54</v>
      </c>
      <c r="B3393">
        <v>64</v>
      </c>
      <c r="C3393" t="s">
        <v>1291</v>
      </c>
      <c r="D3393">
        <v>0</v>
      </c>
      <c r="E3393">
        <v>3.8</v>
      </c>
      <c r="F3393" t="s">
        <v>43</v>
      </c>
      <c r="G3393">
        <v>0.9</v>
      </c>
      <c r="H3393" t="s">
        <v>36</v>
      </c>
      <c r="I3393">
        <v>100</v>
      </c>
      <c r="K3393">
        <f t="shared" si="312"/>
        <v>118</v>
      </c>
      <c r="L3393" t="str">
        <f t="shared" si="313"/>
        <v>XE-118</v>
      </c>
      <c r="M3393">
        <f t="shared" si="314"/>
        <v>228</v>
      </c>
      <c r="N3393">
        <f t="shared" si="315"/>
        <v>3.040119212982216E-3</v>
      </c>
      <c r="O3393" t="str">
        <f t="shared" si="316"/>
        <v>XE-118228</v>
      </c>
      <c r="P3393" t="str">
        <f t="shared" si="317"/>
        <v/>
      </c>
    </row>
    <row r="3394" spans="1:16" x14ac:dyDescent="0.25">
      <c r="A3394">
        <v>54</v>
      </c>
      <c r="B3394">
        <v>65</v>
      </c>
      <c r="C3394" t="s">
        <v>1298</v>
      </c>
      <c r="D3394">
        <v>0</v>
      </c>
      <c r="E3394">
        <v>5.8</v>
      </c>
      <c r="F3394" t="s">
        <v>43</v>
      </c>
      <c r="G3394">
        <v>0.3</v>
      </c>
      <c r="H3394" t="s">
        <v>36</v>
      </c>
      <c r="I3394">
        <v>100</v>
      </c>
      <c r="K3394">
        <f t="shared" ref="K3394:K3457" si="318">A3394+B3394</f>
        <v>119</v>
      </c>
      <c r="L3394" t="str">
        <f t="shared" ref="L3394:L3457" si="319">UPPER(SUBSTITUTE(C3394,K3394,""))&amp;"-"&amp;K3394&amp;IF(H3394="IT","M","")</f>
        <v>XE-119</v>
      </c>
      <c r="M3394">
        <f t="shared" ref="M3394:M3457" si="320">E3394*VLOOKUP(F3394,_TimeConvert,2,FALSE)</f>
        <v>348</v>
      </c>
      <c r="N3394">
        <f t="shared" ref="N3394:N3457" si="321">LN(2)/M3394</f>
        <v>1.9918022429883486E-3</v>
      </c>
      <c r="O3394" t="str">
        <f t="shared" ref="O3394:O3457" si="322">L3394&amp;M3394</f>
        <v>XE-119348</v>
      </c>
      <c r="P3394" t="str">
        <f t="shared" ref="P3394:P3457" si="323">IF(AND(RIGHT(L3395,1)="M",M3394=M3395),"Delete","")</f>
        <v/>
      </c>
    </row>
    <row r="3395" spans="1:16" x14ac:dyDescent="0.25">
      <c r="A3395">
        <v>54</v>
      </c>
      <c r="B3395">
        <v>66</v>
      </c>
      <c r="C3395" t="s">
        <v>1297</v>
      </c>
      <c r="D3395">
        <v>0</v>
      </c>
      <c r="E3395">
        <v>46</v>
      </c>
      <c r="F3395" t="s">
        <v>43</v>
      </c>
      <c r="G3395">
        <v>0.6</v>
      </c>
      <c r="H3395" t="s">
        <v>36</v>
      </c>
      <c r="I3395">
        <v>100</v>
      </c>
      <c r="K3395">
        <f t="shared" si="318"/>
        <v>120</v>
      </c>
      <c r="L3395" t="str">
        <f t="shared" si="319"/>
        <v>XE-120</v>
      </c>
      <c r="M3395">
        <f t="shared" si="320"/>
        <v>2760</v>
      </c>
      <c r="N3395">
        <f t="shared" si="321"/>
        <v>2.5114028281157435E-4</v>
      </c>
      <c r="O3395" t="str">
        <f t="shared" si="322"/>
        <v>XE-1202760</v>
      </c>
      <c r="P3395" t="str">
        <f t="shared" si="323"/>
        <v/>
      </c>
    </row>
    <row r="3396" spans="1:16" x14ac:dyDescent="0.25">
      <c r="A3396">
        <v>54</v>
      </c>
      <c r="B3396">
        <v>67</v>
      </c>
      <c r="C3396" t="s">
        <v>1296</v>
      </c>
      <c r="D3396">
        <v>0</v>
      </c>
      <c r="E3396">
        <v>39.1</v>
      </c>
      <c r="F3396" t="s">
        <v>43</v>
      </c>
      <c r="G3396">
        <v>1</v>
      </c>
      <c r="H3396" t="s">
        <v>36</v>
      </c>
      <c r="I3396">
        <v>100</v>
      </c>
      <c r="K3396">
        <f t="shared" si="318"/>
        <v>121</v>
      </c>
      <c r="L3396" t="str">
        <f t="shared" si="319"/>
        <v>XE-121</v>
      </c>
      <c r="M3396">
        <f t="shared" si="320"/>
        <v>2346</v>
      </c>
      <c r="N3396">
        <f t="shared" si="321"/>
        <v>2.9545915624891103E-4</v>
      </c>
      <c r="O3396" t="str">
        <f t="shared" si="322"/>
        <v>XE-1212346</v>
      </c>
      <c r="P3396" t="str">
        <f t="shared" si="323"/>
        <v/>
      </c>
    </row>
    <row r="3397" spans="1:16" x14ac:dyDescent="0.25">
      <c r="A3397">
        <v>54</v>
      </c>
      <c r="B3397">
        <v>68</v>
      </c>
      <c r="C3397" t="s">
        <v>1295</v>
      </c>
      <c r="D3397">
        <v>0</v>
      </c>
      <c r="E3397">
        <v>20.100000000000001</v>
      </c>
      <c r="F3397" t="s">
        <v>109</v>
      </c>
      <c r="G3397">
        <v>0.1</v>
      </c>
      <c r="H3397" t="s">
        <v>26</v>
      </c>
      <c r="I3397">
        <v>100</v>
      </c>
      <c r="K3397">
        <f t="shared" si="318"/>
        <v>122</v>
      </c>
      <c r="L3397" t="str">
        <f t="shared" si="319"/>
        <v>XE-122</v>
      </c>
      <c r="M3397">
        <f t="shared" si="320"/>
        <v>72360</v>
      </c>
      <c r="N3397">
        <f t="shared" si="321"/>
        <v>9.5791484322822727E-6</v>
      </c>
      <c r="O3397" t="str">
        <f t="shared" si="322"/>
        <v>XE-12272360</v>
      </c>
      <c r="P3397" t="str">
        <f t="shared" si="323"/>
        <v/>
      </c>
    </row>
    <row r="3398" spans="1:16" x14ac:dyDescent="0.25">
      <c r="A3398">
        <v>54</v>
      </c>
      <c r="B3398">
        <v>69</v>
      </c>
      <c r="C3398" t="s">
        <v>1299</v>
      </c>
      <c r="D3398">
        <v>0</v>
      </c>
      <c r="E3398">
        <v>2.0499999999999998</v>
      </c>
      <c r="F3398" t="s">
        <v>109</v>
      </c>
      <c r="G3398">
        <v>1.4E-2</v>
      </c>
      <c r="H3398" t="s">
        <v>36</v>
      </c>
      <c r="I3398">
        <v>100</v>
      </c>
      <c r="K3398">
        <f t="shared" si="318"/>
        <v>123</v>
      </c>
      <c r="L3398" t="str">
        <f t="shared" si="319"/>
        <v>XE-123</v>
      </c>
      <c r="M3398">
        <f t="shared" si="320"/>
        <v>7379.9999999999991</v>
      </c>
      <c r="N3398">
        <f t="shared" si="321"/>
        <v>9.3922382189694497E-5</v>
      </c>
      <c r="O3398" t="str">
        <f t="shared" si="322"/>
        <v>XE-1237380</v>
      </c>
      <c r="P3398" t="str">
        <f t="shared" si="323"/>
        <v/>
      </c>
    </row>
    <row r="3399" spans="1:16" x14ac:dyDescent="0.25">
      <c r="A3399">
        <v>54</v>
      </c>
      <c r="B3399">
        <v>71</v>
      </c>
      <c r="C3399" t="s">
        <v>1263</v>
      </c>
      <c r="D3399">
        <v>0</v>
      </c>
      <c r="E3399">
        <v>16.962</v>
      </c>
      <c r="F3399" t="s">
        <v>109</v>
      </c>
      <c r="G3399">
        <v>0.06</v>
      </c>
      <c r="H3399" t="s">
        <v>36</v>
      </c>
      <c r="I3399">
        <v>100</v>
      </c>
      <c r="K3399">
        <f t="shared" si="318"/>
        <v>125</v>
      </c>
      <c r="L3399" t="str">
        <f t="shared" si="319"/>
        <v>XE-125</v>
      </c>
      <c r="M3399">
        <f t="shared" si="320"/>
        <v>61063.199999999997</v>
      </c>
      <c r="N3399">
        <f t="shared" si="321"/>
        <v>1.1351307834504993E-5</v>
      </c>
      <c r="O3399" t="str">
        <f t="shared" si="322"/>
        <v>XE-12561063.2</v>
      </c>
      <c r="P3399" t="str">
        <f t="shared" si="323"/>
        <v/>
      </c>
    </row>
    <row r="3400" spans="1:16" x14ac:dyDescent="0.25">
      <c r="A3400">
        <v>54</v>
      </c>
      <c r="B3400">
        <v>71</v>
      </c>
      <c r="C3400" t="s">
        <v>1263</v>
      </c>
      <c r="D3400">
        <v>0.25261</v>
      </c>
      <c r="E3400">
        <v>56</v>
      </c>
      <c r="F3400" t="s">
        <v>11</v>
      </c>
      <c r="G3400">
        <v>3</v>
      </c>
      <c r="H3400" t="s">
        <v>77</v>
      </c>
      <c r="I3400">
        <v>100</v>
      </c>
      <c r="K3400">
        <f t="shared" si="318"/>
        <v>125</v>
      </c>
      <c r="L3400" t="str">
        <f t="shared" si="319"/>
        <v>XE-125M</v>
      </c>
      <c r="M3400">
        <f t="shared" si="320"/>
        <v>56</v>
      </c>
      <c r="N3400">
        <f t="shared" si="321"/>
        <v>1.2377628224284737E-2</v>
      </c>
      <c r="O3400" t="str">
        <f t="shared" si="322"/>
        <v>XE-125M56</v>
      </c>
      <c r="P3400" t="str">
        <f t="shared" si="323"/>
        <v/>
      </c>
    </row>
    <row r="3401" spans="1:16" x14ac:dyDescent="0.25">
      <c r="A3401">
        <v>54</v>
      </c>
      <c r="B3401">
        <v>73</v>
      </c>
      <c r="C3401" t="s">
        <v>1265</v>
      </c>
      <c r="D3401">
        <v>0</v>
      </c>
      <c r="E3401">
        <v>36.344000000000001</v>
      </c>
      <c r="F3401" t="s">
        <v>25</v>
      </c>
      <c r="G3401">
        <v>5.0000000000000001E-3</v>
      </c>
      <c r="H3401" t="s">
        <v>26</v>
      </c>
      <c r="I3401">
        <v>100</v>
      </c>
      <c r="K3401">
        <f t="shared" si="318"/>
        <v>127</v>
      </c>
      <c r="L3401" t="str">
        <f t="shared" si="319"/>
        <v>XE-127</v>
      </c>
      <c r="M3401">
        <f t="shared" si="320"/>
        <v>3140121.6</v>
      </c>
      <c r="N3401">
        <f t="shared" si="321"/>
        <v>2.2073896137014098E-7</v>
      </c>
      <c r="O3401" t="str">
        <f t="shared" si="322"/>
        <v>XE-1273140121.6</v>
      </c>
      <c r="P3401" t="str">
        <f t="shared" si="323"/>
        <v/>
      </c>
    </row>
    <row r="3402" spans="1:16" x14ac:dyDescent="0.25">
      <c r="A3402">
        <v>54</v>
      </c>
      <c r="B3402">
        <v>73</v>
      </c>
      <c r="C3402" t="s">
        <v>1265</v>
      </c>
      <c r="D3402">
        <v>0.29709999999999998</v>
      </c>
      <c r="E3402">
        <v>69.5</v>
      </c>
      <c r="F3402" t="s">
        <v>11</v>
      </c>
      <c r="G3402">
        <v>0.8</v>
      </c>
      <c r="H3402" t="s">
        <v>77</v>
      </c>
      <c r="I3402">
        <v>100</v>
      </c>
      <c r="K3402">
        <f t="shared" si="318"/>
        <v>127</v>
      </c>
      <c r="L3402" t="str">
        <f t="shared" si="319"/>
        <v>XE-127M</v>
      </c>
      <c r="M3402">
        <f t="shared" si="320"/>
        <v>69.5</v>
      </c>
      <c r="N3402">
        <f t="shared" si="321"/>
        <v>9.973340727481227E-3</v>
      </c>
      <c r="O3402" t="str">
        <f t="shared" si="322"/>
        <v>XE-127M69.5</v>
      </c>
      <c r="P3402" t="str">
        <f t="shared" si="323"/>
        <v/>
      </c>
    </row>
    <row r="3403" spans="1:16" x14ac:dyDescent="0.25">
      <c r="A3403">
        <v>54</v>
      </c>
      <c r="B3403">
        <v>75</v>
      </c>
      <c r="C3403" t="s">
        <v>1264</v>
      </c>
      <c r="D3403">
        <v>0.23613999999999999</v>
      </c>
      <c r="E3403">
        <v>8.8800000000000008</v>
      </c>
      <c r="F3403" t="s">
        <v>25</v>
      </c>
      <c r="G3403">
        <v>0.02</v>
      </c>
      <c r="H3403" t="s">
        <v>77</v>
      </c>
      <c r="I3403">
        <v>100</v>
      </c>
      <c r="K3403">
        <f t="shared" si="318"/>
        <v>129</v>
      </c>
      <c r="L3403" t="str">
        <f t="shared" si="319"/>
        <v>XE-129M</v>
      </c>
      <c r="M3403">
        <f t="shared" si="320"/>
        <v>767232.00000000012</v>
      </c>
      <c r="N3403">
        <f t="shared" si="321"/>
        <v>9.0343883018427957E-7</v>
      </c>
      <c r="O3403" t="str">
        <f t="shared" si="322"/>
        <v>XE-129M767232</v>
      </c>
      <c r="P3403" t="str">
        <f t="shared" si="323"/>
        <v/>
      </c>
    </row>
    <row r="3404" spans="1:16" x14ac:dyDescent="0.25">
      <c r="A3404">
        <v>54</v>
      </c>
      <c r="B3404">
        <v>77</v>
      </c>
      <c r="C3404" t="s">
        <v>1267</v>
      </c>
      <c r="D3404">
        <v>0.16392999999999999</v>
      </c>
      <c r="E3404">
        <v>11.930999999999999</v>
      </c>
      <c r="F3404" t="s">
        <v>25</v>
      </c>
      <c r="G3404">
        <v>1.6E-2</v>
      </c>
      <c r="H3404" t="s">
        <v>77</v>
      </c>
      <c r="I3404">
        <v>100</v>
      </c>
      <c r="K3404">
        <f t="shared" si="318"/>
        <v>131</v>
      </c>
      <c r="L3404" t="str">
        <f t="shared" si="319"/>
        <v>XE-131M</v>
      </c>
      <c r="M3404">
        <f t="shared" si="320"/>
        <v>1030838.3999999999</v>
      </c>
      <c r="N3404">
        <f t="shared" si="321"/>
        <v>6.7241109815073378E-7</v>
      </c>
      <c r="O3404" t="str">
        <f t="shared" si="322"/>
        <v>XE-131M1030838.4</v>
      </c>
      <c r="P3404" t="str">
        <f t="shared" si="323"/>
        <v/>
      </c>
    </row>
    <row r="3405" spans="1:16" x14ac:dyDescent="0.25">
      <c r="A3405">
        <v>54</v>
      </c>
      <c r="B3405">
        <v>79</v>
      </c>
      <c r="C3405" t="s">
        <v>1266</v>
      </c>
      <c r="D3405">
        <v>0</v>
      </c>
      <c r="E3405">
        <v>5.2473999999999998</v>
      </c>
      <c r="F3405" t="s">
        <v>25</v>
      </c>
      <c r="G3405">
        <v>5.0000000000000001E-4</v>
      </c>
      <c r="H3405" t="s">
        <v>12</v>
      </c>
      <c r="I3405">
        <v>100</v>
      </c>
      <c r="K3405">
        <f t="shared" si="318"/>
        <v>133</v>
      </c>
      <c r="L3405" t="str">
        <f t="shared" si="319"/>
        <v>XE-133</v>
      </c>
      <c r="M3405">
        <f t="shared" si="320"/>
        <v>453375.36</v>
      </c>
      <c r="N3405">
        <f t="shared" si="321"/>
        <v>1.5288593993285064E-6</v>
      </c>
      <c r="O3405" t="str">
        <f t="shared" si="322"/>
        <v>XE-133453375.36</v>
      </c>
      <c r="P3405" t="str">
        <f t="shared" si="323"/>
        <v/>
      </c>
    </row>
    <row r="3406" spans="1:16" x14ac:dyDescent="0.25">
      <c r="A3406">
        <v>54</v>
      </c>
      <c r="B3406">
        <v>79</v>
      </c>
      <c r="C3406" t="s">
        <v>1266</v>
      </c>
      <c r="D3406">
        <v>0.23322100000000001</v>
      </c>
      <c r="E3406">
        <v>2.1909999999999998</v>
      </c>
      <c r="F3406" t="s">
        <v>25</v>
      </c>
      <c r="G3406">
        <v>2.5999999999999999E-2</v>
      </c>
      <c r="H3406" t="s">
        <v>77</v>
      </c>
      <c r="I3406">
        <v>100</v>
      </c>
      <c r="K3406">
        <f t="shared" si="318"/>
        <v>133</v>
      </c>
      <c r="L3406" t="str">
        <f t="shared" si="319"/>
        <v>XE-133M</v>
      </c>
      <c r="M3406">
        <f t="shared" si="320"/>
        <v>189302.39999999999</v>
      </c>
      <c r="N3406">
        <f t="shared" si="321"/>
        <v>3.6615868608107732E-6</v>
      </c>
      <c r="O3406" t="str">
        <f t="shared" si="322"/>
        <v>XE-133M189302.4</v>
      </c>
      <c r="P3406" t="str">
        <f t="shared" si="323"/>
        <v/>
      </c>
    </row>
    <row r="3407" spans="1:16" x14ac:dyDescent="0.25">
      <c r="A3407">
        <v>54</v>
      </c>
      <c r="B3407">
        <v>80</v>
      </c>
      <c r="C3407" t="s">
        <v>1271</v>
      </c>
      <c r="D3407">
        <v>1.9655</v>
      </c>
      <c r="E3407">
        <v>290</v>
      </c>
      <c r="F3407" t="s">
        <v>17</v>
      </c>
      <c r="G3407">
        <v>17</v>
      </c>
      <c r="H3407" t="s">
        <v>77</v>
      </c>
      <c r="I3407">
        <v>100</v>
      </c>
      <c r="K3407">
        <f t="shared" si="318"/>
        <v>134</v>
      </c>
      <c r="L3407" t="str">
        <f t="shared" si="319"/>
        <v>XE-134M</v>
      </c>
      <c r="M3407">
        <f t="shared" si="320"/>
        <v>0.28999999999999998</v>
      </c>
      <c r="N3407">
        <f t="shared" si="321"/>
        <v>2.3901626915860184</v>
      </c>
      <c r="O3407" t="str">
        <f t="shared" si="322"/>
        <v>XE-134M0.29</v>
      </c>
      <c r="P3407" t="str">
        <f t="shared" si="323"/>
        <v/>
      </c>
    </row>
    <row r="3408" spans="1:16" x14ac:dyDescent="0.25">
      <c r="A3408">
        <v>54</v>
      </c>
      <c r="B3408">
        <v>81</v>
      </c>
      <c r="C3408" t="s">
        <v>1270</v>
      </c>
      <c r="D3408">
        <v>0</v>
      </c>
      <c r="E3408">
        <v>9.1679999999999993</v>
      </c>
      <c r="F3408" t="s">
        <v>109</v>
      </c>
      <c r="G3408">
        <v>7.0000000000000001E-3</v>
      </c>
      <c r="H3408" t="s">
        <v>12</v>
      </c>
      <c r="I3408">
        <v>100</v>
      </c>
      <c r="K3408">
        <f t="shared" si="318"/>
        <v>135</v>
      </c>
      <c r="L3408" t="str">
        <f t="shared" si="319"/>
        <v>XE-135</v>
      </c>
      <c r="M3408">
        <f t="shared" si="320"/>
        <v>33004.799999999996</v>
      </c>
      <c r="N3408">
        <f t="shared" si="321"/>
        <v>2.1001405267111009E-5</v>
      </c>
      <c r="O3408" t="str">
        <f t="shared" si="322"/>
        <v>XE-13533004.8</v>
      </c>
      <c r="P3408" t="str">
        <f t="shared" si="323"/>
        <v/>
      </c>
    </row>
    <row r="3409" spans="1:16" x14ac:dyDescent="0.25">
      <c r="A3409">
        <v>54</v>
      </c>
      <c r="B3409">
        <v>81</v>
      </c>
      <c r="C3409" t="s">
        <v>1270</v>
      </c>
      <c r="D3409">
        <v>0.52655099999999999</v>
      </c>
      <c r="E3409">
        <v>15.287000000000001</v>
      </c>
      <c r="F3409" t="s">
        <v>43</v>
      </c>
      <c r="G3409">
        <v>0.02</v>
      </c>
      <c r="H3409" t="s">
        <v>77</v>
      </c>
      <c r="I3409">
        <v>99.7</v>
      </c>
      <c r="J3409">
        <v>0.28000000000000003</v>
      </c>
      <c r="K3409">
        <f t="shared" si="318"/>
        <v>135</v>
      </c>
      <c r="L3409" t="str">
        <f t="shared" si="319"/>
        <v>XE-135M</v>
      </c>
      <c r="M3409">
        <f t="shared" si="320"/>
        <v>917.22</v>
      </c>
      <c r="N3409">
        <f t="shared" si="321"/>
        <v>7.5570438996090932E-4</v>
      </c>
      <c r="O3409" t="str">
        <f t="shared" si="322"/>
        <v>XE-135M917.22</v>
      </c>
      <c r="P3409" t="str">
        <f t="shared" si="323"/>
        <v/>
      </c>
    </row>
    <row r="3410" spans="1:16" x14ac:dyDescent="0.25">
      <c r="A3410">
        <v>54</v>
      </c>
      <c r="B3410">
        <v>82</v>
      </c>
      <c r="C3410" t="s">
        <v>1268</v>
      </c>
      <c r="D3410">
        <v>0</v>
      </c>
      <c r="E3410" s="1">
        <v>2.19E+21</v>
      </c>
      <c r="F3410" t="s">
        <v>14</v>
      </c>
      <c r="G3410" t="s">
        <v>1269</v>
      </c>
      <c r="H3410" t="s">
        <v>272</v>
      </c>
      <c r="I3410">
        <v>100</v>
      </c>
      <c r="K3410">
        <f t="shared" si="318"/>
        <v>136</v>
      </c>
      <c r="L3410" t="str">
        <f t="shared" si="319"/>
        <v>XE-136</v>
      </c>
      <c r="M3410">
        <f t="shared" si="320"/>
        <v>6.9111143999999997E+28</v>
      </c>
      <c r="N3410">
        <f t="shared" si="321"/>
        <v>1.0029456039100515E-29</v>
      </c>
      <c r="O3410" t="str">
        <f t="shared" si="322"/>
        <v>XE-1366.9111144E+28</v>
      </c>
      <c r="P3410" t="str">
        <f t="shared" si="323"/>
        <v/>
      </c>
    </row>
    <row r="3411" spans="1:16" x14ac:dyDescent="0.25">
      <c r="A3411">
        <v>54</v>
      </c>
      <c r="B3411">
        <v>83</v>
      </c>
      <c r="C3411" t="s">
        <v>1275</v>
      </c>
      <c r="D3411">
        <v>0</v>
      </c>
      <c r="E3411">
        <v>3.8210000000000002</v>
      </c>
      <c r="F3411" t="s">
        <v>43</v>
      </c>
      <c r="G3411">
        <v>1.0999999999999999E-2</v>
      </c>
      <c r="H3411" t="s">
        <v>12</v>
      </c>
      <c r="I3411">
        <v>100</v>
      </c>
      <c r="K3411">
        <f t="shared" si="318"/>
        <v>137</v>
      </c>
      <c r="L3411" t="str">
        <f t="shared" si="319"/>
        <v>XE-137</v>
      </c>
      <c r="M3411">
        <f t="shared" si="320"/>
        <v>229.26000000000002</v>
      </c>
      <c r="N3411">
        <f t="shared" si="321"/>
        <v>3.0234108896447058E-3</v>
      </c>
      <c r="O3411" t="str">
        <f t="shared" si="322"/>
        <v>XE-137229.26</v>
      </c>
      <c r="P3411" t="str">
        <f t="shared" si="323"/>
        <v/>
      </c>
    </row>
    <row r="3412" spans="1:16" x14ac:dyDescent="0.25">
      <c r="A3412">
        <v>54</v>
      </c>
      <c r="B3412">
        <v>84</v>
      </c>
      <c r="C3412" t="s">
        <v>1274</v>
      </c>
      <c r="D3412">
        <v>0</v>
      </c>
      <c r="E3412">
        <v>14.14</v>
      </c>
      <c r="F3412" t="s">
        <v>43</v>
      </c>
      <c r="G3412">
        <v>0.05</v>
      </c>
      <c r="H3412" t="s">
        <v>12</v>
      </c>
      <c r="I3412">
        <v>100</v>
      </c>
      <c r="K3412">
        <f t="shared" si="318"/>
        <v>138</v>
      </c>
      <c r="L3412" t="str">
        <f t="shared" si="319"/>
        <v>XE-138</v>
      </c>
      <c r="M3412">
        <f t="shared" si="320"/>
        <v>848.40000000000009</v>
      </c>
      <c r="N3412">
        <f t="shared" si="321"/>
        <v>8.1700516331912449E-4</v>
      </c>
      <c r="O3412" t="str">
        <f t="shared" si="322"/>
        <v>XE-138848.4</v>
      </c>
      <c r="P3412" t="str">
        <f t="shared" si="323"/>
        <v/>
      </c>
    </row>
    <row r="3413" spans="1:16" x14ac:dyDescent="0.25">
      <c r="A3413">
        <v>54</v>
      </c>
      <c r="B3413">
        <v>85</v>
      </c>
      <c r="C3413" t="s">
        <v>1273</v>
      </c>
      <c r="D3413">
        <v>0</v>
      </c>
      <c r="E3413">
        <v>39.72</v>
      </c>
      <c r="F3413" t="s">
        <v>11</v>
      </c>
      <c r="G3413">
        <v>0.13</v>
      </c>
      <c r="H3413" t="s">
        <v>12</v>
      </c>
      <c r="I3413">
        <v>100</v>
      </c>
      <c r="K3413">
        <f t="shared" si="318"/>
        <v>139</v>
      </c>
      <c r="L3413" t="str">
        <f t="shared" si="319"/>
        <v>XE-139</v>
      </c>
      <c r="M3413">
        <f t="shared" si="320"/>
        <v>39.72</v>
      </c>
      <c r="N3413">
        <f t="shared" si="321"/>
        <v>1.7450835361529339E-2</v>
      </c>
      <c r="O3413" t="str">
        <f t="shared" si="322"/>
        <v>XE-13939.72</v>
      </c>
      <c r="P3413" t="str">
        <f t="shared" si="323"/>
        <v/>
      </c>
    </row>
    <row r="3414" spans="1:16" x14ac:dyDescent="0.25">
      <c r="A3414">
        <v>54</v>
      </c>
      <c r="B3414">
        <v>86</v>
      </c>
      <c r="C3414" t="s">
        <v>1272</v>
      </c>
      <c r="D3414">
        <v>0</v>
      </c>
      <c r="E3414">
        <v>13.6</v>
      </c>
      <c r="F3414" t="s">
        <v>11</v>
      </c>
      <c r="G3414">
        <v>0.1</v>
      </c>
      <c r="H3414" t="s">
        <v>12</v>
      </c>
      <c r="I3414">
        <v>100</v>
      </c>
      <c r="K3414">
        <f t="shared" si="318"/>
        <v>140</v>
      </c>
      <c r="L3414" t="str">
        <f t="shared" si="319"/>
        <v>XE-140</v>
      </c>
      <c r="M3414">
        <f t="shared" si="320"/>
        <v>13.6</v>
      </c>
      <c r="N3414">
        <f t="shared" si="321"/>
        <v>5.0966704452937155E-2</v>
      </c>
      <c r="O3414" t="str">
        <f t="shared" si="322"/>
        <v>XE-14013.6</v>
      </c>
      <c r="P3414" t="str">
        <f t="shared" si="323"/>
        <v/>
      </c>
    </row>
    <row r="3415" spans="1:16" x14ac:dyDescent="0.25">
      <c r="A3415">
        <v>54</v>
      </c>
      <c r="B3415">
        <v>87</v>
      </c>
      <c r="C3415" t="s">
        <v>1278</v>
      </c>
      <c r="D3415">
        <v>0</v>
      </c>
      <c r="E3415">
        <v>1.72</v>
      </c>
      <c r="F3415" t="s">
        <v>11</v>
      </c>
      <c r="G3415">
        <v>1.2999999999999999E-2</v>
      </c>
      <c r="H3415" t="s">
        <v>12</v>
      </c>
      <c r="I3415">
        <v>100</v>
      </c>
      <c r="K3415">
        <f t="shared" si="318"/>
        <v>141</v>
      </c>
      <c r="L3415" t="str">
        <f t="shared" si="319"/>
        <v>XE-141</v>
      </c>
      <c r="M3415">
        <f t="shared" si="320"/>
        <v>1.72</v>
      </c>
      <c r="N3415">
        <f t="shared" si="321"/>
        <v>0.4029925468371775</v>
      </c>
      <c r="O3415" t="str">
        <f t="shared" si="322"/>
        <v>XE-1411.72</v>
      </c>
      <c r="P3415" t="str">
        <f t="shared" si="323"/>
        <v/>
      </c>
    </row>
    <row r="3416" spans="1:16" x14ac:dyDescent="0.25">
      <c r="A3416">
        <v>54</v>
      </c>
      <c r="B3416">
        <v>88</v>
      </c>
      <c r="C3416" t="s">
        <v>1277</v>
      </c>
      <c r="D3416">
        <v>0</v>
      </c>
      <c r="E3416">
        <v>1.2270000000000001</v>
      </c>
      <c r="F3416" t="s">
        <v>11</v>
      </c>
      <c r="G3416">
        <v>1.7000000000000001E-2</v>
      </c>
      <c r="H3416" t="s">
        <v>12</v>
      </c>
      <c r="I3416">
        <v>100</v>
      </c>
      <c r="K3416">
        <f t="shared" si="318"/>
        <v>142</v>
      </c>
      <c r="L3416" t="str">
        <f t="shared" si="319"/>
        <v>XE-142</v>
      </c>
      <c r="M3416">
        <f t="shared" si="320"/>
        <v>1.2270000000000001</v>
      </c>
      <c r="N3416">
        <f t="shared" si="321"/>
        <v>0.56491212759571741</v>
      </c>
      <c r="O3416" t="str">
        <f t="shared" si="322"/>
        <v>XE-1421.227</v>
      </c>
      <c r="P3416" t="str">
        <f t="shared" si="323"/>
        <v/>
      </c>
    </row>
    <row r="3417" spans="1:16" x14ac:dyDescent="0.25">
      <c r="A3417">
        <v>54</v>
      </c>
      <c r="B3417">
        <v>89</v>
      </c>
      <c r="C3417" t="s">
        <v>1276</v>
      </c>
      <c r="D3417">
        <v>0</v>
      </c>
      <c r="E3417">
        <v>511</v>
      </c>
      <c r="F3417" t="s">
        <v>17</v>
      </c>
      <c r="G3417">
        <v>6</v>
      </c>
      <c r="H3417" t="s">
        <v>12</v>
      </c>
      <c r="I3417">
        <v>100</v>
      </c>
      <c r="K3417">
        <f t="shared" si="318"/>
        <v>143</v>
      </c>
      <c r="L3417" t="str">
        <f t="shared" si="319"/>
        <v>XE-143</v>
      </c>
      <c r="M3417">
        <f t="shared" si="320"/>
        <v>0.51100000000000001</v>
      </c>
      <c r="N3417">
        <f t="shared" si="321"/>
        <v>1.3564524081407932</v>
      </c>
      <c r="O3417" t="str">
        <f t="shared" si="322"/>
        <v>XE-1430.511</v>
      </c>
      <c r="P3417" t="str">
        <f t="shared" si="323"/>
        <v/>
      </c>
    </row>
    <row r="3418" spans="1:16" x14ac:dyDescent="0.25">
      <c r="A3418">
        <v>54</v>
      </c>
      <c r="B3418">
        <v>90</v>
      </c>
      <c r="C3418" t="s">
        <v>1282</v>
      </c>
      <c r="D3418">
        <v>0</v>
      </c>
      <c r="E3418">
        <v>388</v>
      </c>
      <c r="F3418" t="s">
        <v>17</v>
      </c>
      <c r="G3418">
        <v>7</v>
      </c>
      <c r="H3418" t="s">
        <v>12</v>
      </c>
      <c r="I3418">
        <v>100</v>
      </c>
      <c r="K3418">
        <f t="shared" si="318"/>
        <v>144</v>
      </c>
      <c r="L3418" t="str">
        <f t="shared" si="319"/>
        <v>XE-144</v>
      </c>
      <c r="M3418">
        <f t="shared" si="320"/>
        <v>0.38800000000000001</v>
      </c>
      <c r="N3418">
        <f t="shared" si="321"/>
        <v>1.7864618055668693</v>
      </c>
      <c r="O3418" t="str">
        <f t="shared" si="322"/>
        <v>XE-1440.388</v>
      </c>
      <c r="P3418" t="str">
        <f t="shared" si="323"/>
        <v/>
      </c>
    </row>
    <row r="3419" spans="1:16" x14ac:dyDescent="0.25">
      <c r="A3419">
        <v>54</v>
      </c>
      <c r="B3419">
        <v>91</v>
      </c>
      <c r="C3419" t="s">
        <v>1281</v>
      </c>
      <c r="D3419">
        <v>0</v>
      </c>
      <c r="E3419">
        <v>188</v>
      </c>
      <c r="F3419" t="s">
        <v>17</v>
      </c>
      <c r="G3419">
        <v>4</v>
      </c>
      <c r="H3419" t="s">
        <v>12</v>
      </c>
      <c r="I3419">
        <v>100</v>
      </c>
      <c r="K3419">
        <f t="shared" si="318"/>
        <v>145</v>
      </c>
      <c r="L3419" t="str">
        <f t="shared" si="319"/>
        <v>XE-145</v>
      </c>
      <c r="M3419">
        <f t="shared" si="320"/>
        <v>0.188</v>
      </c>
      <c r="N3419">
        <f t="shared" si="321"/>
        <v>3.6869530880848154</v>
      </c>
      <c r="O3419" t="str">
        <f t="shared" si="322"/>
        <v>XE-1450.188</v>
      </c>
      <c r="P3419" t="str">
        <f t="shared" si="323"/>
        <v/>
      </c>
    </row>
    <row r="3420" spans="1:16" x14ac:dyDescent="0.25">
      <c r="A3420">
        <v>54</v>
      </c>
      <c r="B3420">
        <v>92</v>
      </c>
      <c r="C3420" t="s">
        <v>1280</v>
      </c>
      <c r="D3420">
        <v>0</v>
      </c>
      <c r="E3420">
        <v>146</v>
      </c>
      <c r="F3420" t="s">
        <v>17</v>
      </c>
      <c r="G3420">
        <v>5</v>
      </c>
      <c r="H3420" t="s">
        <v>12</v>
      </c>
      <c r="I3420">
        <v>100</v>
      </c>
      <c r="K3420">
        <f t="shared" si="318"/>
        <v>146</v>
      </c>
      <c r="L3420" t="str">
        <f t="shared" si="319"/>
        <v>XE-146</v>
      </c>
      <c r="M3420">
        <f t="shared" si="320"/>
        <v>0.14599999999999999</v>
      </c>
      <c r="N3420">
        <f t="shared" si="321"/>
        <v>4.747583428492776</v>
      </c>
      <c r="O3420" t="str">
        <f t="shared" si="322"/>
        <v>XE-1460.146</v>
      </c>
      <c r="P3420" t="str">
        <f t="shared" si="323"/>
        <v/>
      </c>
    </row>
    <row r="3421" spans="1:16" x14ac:dyDescent="0.25">
      <c r="A3421">
        <v>54</v>
      </c>
      <c r="B3421">
        <v>93</v>
      </c>
      <c r="C3421" t="s">
        <v>1279</v>
      </c>
      <c r="D3421">
        <v>0</v>
      </c>
      <c r="E3421">
        <v>88</v>
      </c>
      <c r="F3421" t="s">
        <v>17</v>
      </c>
      <c r="G3421">
        <v>14</v>
      </c>
      <c r="H3421" t="s">
        <v>12</v>
      </c>
      <c r="I3421">
        <v>100</v>
      </c>
      <c r="K3421">
        <f t="shared" si="318"/>
        <v>147</v>
      </c>
      <c r="L3421" t="str">
        <f t="shared" si="319"/>
        <v>XE-147</v>
      </c>
      <c r="M3421">
        <f t="shared" si="320"/>
        <v>8.7999999999999995E-2</v>
      </c>
      <c r="N3421">
        <f t="shared" si="321"/>
        <v>7.8766725063630147</v>
      </c>
      <c r="O3421" t="str">
        <f t="shared" si="322"/>
        <v>XE-1470.088</v>
      </c>
      <c r="P3421" t="str">
        <f t="shared" si="323"/>
        <v/>
      </c>
    </row>
    <row r="3422" spans="1:16" x14ac:dyDescent="0.25">
      <c r="A3422">
        <v>54</v>
      </c>
      <c r="B3422">
        <v>94</v>
      </c>
      <c r="C3422" t="s">
        <v>1283</v>
      </c>
      <c r="D3422">
        <v>0</v>
      </c>
      <c r="E3422">
        <v>85</v>
      </c>
      <c r="F3422" t="s">
        <v>17</v>
      </c>
      <c r="G3422">
        <v>15</v>
      </c>
      <c r="H3422" t="s">
        <v>12</v>
      </c>
      <c r="I3422">
        <v>100</v>
      </c>
      <c r="K3422">
        <f t="shared" si="318"/>
        <v>148</v>
      </c>
      <c r="L3422" t="str">
        <f t="shared" si="319"/>
        <v>XE-148</v>
      </c>
      <c r="M3422">
        <f t="shared" si="320"/>
        <v>8.5000000000000006E-2</v>
      </c>
      <c r="N3422">
        <f t="shared" si="321"/>
        <v>8.1546727124699441</v>
      </c>
      <c r="O3422" t="str">
        <f t="shared" si="322"/>
        <v>XE-1480.085</v>
      </c>
      <c r="P3422" t="str">
        <f t="shared" si="323"/>
        <v/>
      </c>
    </row>
    <row r="3423" spans="1:16" x14ac:dyDescent="0.25">
      <c r="A3423">
        <v>39</v>
      </c>
      <c r="B3423">
        <v>61</v>
      </c>
      <c r="C3423" t="s">
        <v>734</v>
      </c>
      <c r="D3423">
        <v>0</v>
      </c>
      <c r="E3423">
        <v>729</v>
      </c>
      <c r="F3423" t="s">
        <v>17</v>
      </c>
      <c r="G3423">
        <v>8</v>
      </c>
      <c r="H3423" t="s">
        <v>12</v>
      </c>
      <c r="I3423">
        <v>100</v>
      </c>
      <c r="K3423">
        <f t="shared" si="318"/>
        <v>100</v>
      </c>
      <c r="L3423" t="str">
        <f t="shared" si="319"/>
        <v>Y-100</v>
      </c>
      <c r="M3423">
        <f t="shared" si="320"/>
        <v>0.72899999999999998</v>
      </c>
      <c r="N3423">
        <f t="shared" si="321"/>
        <v>0.95081917772283309</v>
      </c>
      <c r="O3423" t="str">
        <f t="shared" si="322"/>
        <v>Y-1000.729</v>
      </c>
      <c r="P3423" t="str">
        <f t="shared" si="323"/>
        <v/>
      </c>
    </row>
    <row r="3424" spans="1:16" x14ac:dyDescent="0.25">
      <c r="A3424">
        <v>39</v>
      </c>
      <c r="B3424">
        <v>61</v>
      </c>
      <c r="C3424" t="s">
        <v>734</v>
      </c>
      <c r="D3424">
        <v>0.14499999999999999</v>
      </c>
      <c r="E3424">
        <v>0.94</v>
      </c>
      <c r="F3424" t="s">
        <v>11</v>
      </c>
      <c r="G3424">
        <v>0.03</v>
      </c>
      <c r="H3424" t="s">
        <v>12</v>
      </c>
      <c r="I3424">
        <v>100</v>
      </c>
      <c r="K3424">
        <f t="shared" si="318"/>
        <v>100</v>
      </c>
      <c r="L3424" t="str">
        <f t="shared" si="319"/>
        <v>Y-100</v>
      </c>
      <c r="M3424">
        <f t="shared" si="320"/>
        <v>0.94</v>
      </c>
      <c r="N3424">
        <f t="shared" si="321"/>
        <v>0.73739061761696312</v>
      </c>
      <c r="O3424" t="str">
        <f t="shared" si="322"/>
        <v>Y-1000.94</v>
      </c>
      <c r="P3424" t="str">
        <f t="shared" si="323"/>
        <v/>
      </c>
    </row>
    <row r="3425" spans="1:16" x14ac:dyDescent="0.25">
      <c r="A3425">
        <v>39</v>
      </c>
      <c r="B3425">
        <v>62</v>
      </c>
      <c r="C3425" t="s">
        <v>737</v>
      </c>
      <c r="D3425">
        <v>0</v>
      </c>
      <c r="E3425">
        <v>429</v>
      </c>
      <c r="F3425" t="s">
        <v>17</v>
      </c>
      <c r="G3425">
        <v>19</v>
      </c>
      <c r="H3425" t="s">
        <v>12</v>
      </c>
      <c r="I3425">
        <v>100</v>
      </c>
      <c r="K3425">
        <f t="shared" si="318"/>
        <v>101</v>
      </c>
      <c r="L3425" t="str">
        <f t="shared" si="319"/>
        <v>Y-101</v>
      </c>
      <c r="M3425">
        <f t="shared" si="320"/>
        <v>0.42899999999999999</v>
      </c>
      <c r="N3425">
        <f t="shared" si="321"/>
        <v>1.6157276936129261</v>
      </c>
      <c r="O3425" t="str">
        <f t="shared" si="322"/>
        <v>Y-1010.429</v>
      </c>
      <c r="P3425" t="str">
        <f t="shared" si="323"/>
        <v/>
      </c>
    </row>
    <row r="3426" spans="1:16" x14ac:dyDescent="0.25">
      <c r="A3426">
        <v>39</v>
      </c>
      <c r="B3426">
        <v>63</v>
      </c>
      <c r="C3426" t="s">
        <v>736</v>
      </c>
      <c r="D3426" t="s">
        <v>70</v>
      </c>
      <c r="E3426">
        <v>396</v>
      </c>
      <c r="F3426" t="s">
        <v>17</v>
      </c>
      <c r="G3426">
        <v>24</v>
      </c>
      <c r="H3426" t="s">
        <v>12</v>
      </c>
      <c r="I3426">
        <v>100</v>
      </c>
      <c r="K3426">
        <f t="shared" si="318"/>
        <v>102</v>
      </c>
      <c r="L3426" t="str">
        <f t="shared" si="319"/>
        <v>Y-102</v>
      </c>
      <c r="M3426">
        <f t="shared" si="320"/>
        <v>0.39600000000000002</v>
      </c>
      <c r="N3426">
        <f t="shared" si="321"/>
        <v>1.7503716680806698</v>
      </c>
      <c r="O3426" t="str">
        <f t="shared" si="322"/>
        <v>Y-1020.396</v>
      </c>
      <c r="P3426" t="str">
        <f t="shared" si="323"/>
        <v/>
      </c>
    </row>
    <row r="3427" spans="1:16" x14ac:dyDescent="0.25">
      <c r="A3427">
        <v>39</v>
      </c>
      <c r="B3427">
        <v>63</v>
      </c>
      <c r="C3427" t="s">
        <v>736</v>
      </c>
      <c r="D3427" t="s">
        <v>70</v>
      </c>
      <c r="E3427">
        <v>300</v>
      </c>
      <c r="F3427" t="s">
        <v>17</v>
      </c>
      <c r="G3427">
        <v>10</v>
      </c>
      <c r="H3427" t="s">
        <v>12</v>
      </c>
      <c r="I3427">
        <v>100</v>
      </c>
      <c r="K3427">
        <f t="shared" si="318"/>
        <v>102</v>
      </c>
      <c r="L3427" t="str">
        <f t="shared" si="319"/>
        <v>Y-102</v>
      </c>
      <c r="M3427">
        <f t="shared" si="320"/>
        <v>0.3</v>
      </c>
      <c r="N3427">
        <f t="shared" si="321"/>
        <v>2.3104906018664844</v>
      </c>
      <c r="O3427" t="str">
        <f t="shared" si="322"/>
        <v>Y-1020.3</v>
      </c>
      <c r="P3427" t="str">
        <f t="shared" si="323"/>
        <v/>
      </c>
    </row>
    <row r="3428" spans="1:16" x14ac:dyDescent="0.25">
      <c r="A3428">
        <v>39</v>
      </c>
      <c r="B3428">
        <v>64</v>
      </c>
      <c r="C3428" t="s">
        <v>739</v>
      </c>
      <c r="D3428">
        <v>0</v>
      </c>
      <c r="E3428">
        <v>236</v>
      </c>
      <c r="F3428" t="s">
        <v>17</v>
      </c>
      <c r="G3428">
        <v>12</v>
      </c>
      <c r="H3428" t="s">
        <v>12</v>
      </c>
      <c r="I3428">
        <v>100</v>
      </c>
      <c r="K3428">
        <f t="shared" si="318"/>
        <v>103</v>
      </c>
      <c r="L3428" t="str">
        <f t="shared" si="319"/>
        <v>Y-103</v>
      </c>
      <c r="M3428">
        <f t="shared" si="320"/>
        <v>0.23600000000000002</v>
      </c>
      <c r="N3428">
        <f t="shared" si="321"/>
        <v>2.9370643244065477</v>
      </c>
      <c r="O3428" t="str">
        <f t="shared" si="322"/>
        <v>Y-1030.236</v>
      </c>
      <c r="P3428" t="str">
        <f t="shared" si="323"/>
        <v/>
      </c>
    </row>
    <row r="3429" spans="1:16" x14ac:dyDescent="0.25">
      <c r="A3429">
        <v>39</v>
      </c>
      <c r="B3429">
        <v>65</v>
      </c>
      <c r="C3429" t="s">
        <v>738</v>
      </c>
      <c r="D3429">
        <v>0</v>
      </c>
      <c r="E3429">
        <v>197</v>
      </c>
      <c r="F3429" t="s">
        <v>17</v>
      </c>
      <c r="G3429">
        <v>4</v>
      </c>
      <c r="H3429" t="s">
        <v>12</v>
      </c>
      <c r="I3429">
        <v>100</v>
      </c>
      <c r="K3429">
        <f t="shared" si="318"/>
        <v>104</v>
      </c>
      <c r="L3429" t="str">
        <f t="shared" si="319"/>
        <v>Y-104</v>
      </c>
      <c r="M3429">
        <f t="shared" si="320"/>
        <v>0.19700000000000001</v>
      </c>
      <c r="N3429">
        <f t="shared" si="321"/>
        <v>3.5185136069032752</v>
      </c>
      <c r="O3429" t="str">
        <f t="shared" si="322"/>
        <v>Y-1040.197</v>
      </c>
      <c r="P3429" t="str">
        <f t="shared" si="323"/>
        <v/>
      </c>
    </row>
    <row r="3430" spans="1:16" x14ac:dyDescent="0.25">
      <c r="A3430">
        <v>39</v>
      </c>
      <c r="B3430">
        <v>66</v>
      </c>
      <c r="C3430" t="s">
        <v>741</v>
      </c>
      <c r="D3430">
        <v>0</v>
      </c>
      <c r="E3430">
        <v>107</v>
      </c>
      <c r="F3430" t="s">
        <v>17</v>
      </c>
      <c r="G3430">
        <f>6-9</f>
        <v>-3</v>
      </c>
      <c r="H3430" t="s">
        <v>12</v>
      </c>
      <c r="I3430">
        <v>100</v>
      </c>
      <c r="K3430">
        <f t="shared" si="318"/>
        <v>105</v>
      </c>
      <c r="L3430" t="str">
        <f t="shared" si="319"/>
        <v>Y-105</v>
      </c>
      <c r="M3430">
        <f t="shared" si="320"/>
        <v>0.107</v>
      </c>
      <c r="N3430">
        <f t="shared" si="321"/>
        <v>6.4780110332705165</v>
      </c>
      <c r="O3430" t="str">
        <f t="shared" si="322"/>
        <v>Y-1050.107</v>
      </c>
      <c r="P3430" t="str">
        <f t="shared" si="323"/>
        <v/>
      </c>
    </row>
    <row r="3431" spans="1:16" x14ac:dyDescent="0.25">
      <c r="A3431">
        <v>39</v>
      </c>
      <c r="B3431">
        <v>67</v>
      </c>
      <c r="C3431" t="s">
        <v>740</v>
      </c>
      <c r="D3431">
        <v>0</v>
      </c>
      <c r="E3431">
        <v>81</v>
      </c>
      <c r="F3431" t="s">
        <v>17</v>
      </c>
      <c r="G3431">
        <f>8-5</f>
        <v>3</v>
      </c>
      <c r="H3431" t="s">
        <v>12</v>
      </c>
      <c r="I3431">
        <v>100</v>
      </c>
      <c r="K3431">
        <f t="shared" si="318"/>
        <v>106</v>
      </c>
      <c r="L3431" t="str">
        <f t="shared" si="319"/>
        <v>Y-106</v>
      </c>
      <c r="M3431">
        <f t="shared" si="320"/>
        <v>8.1000000000000003E-2</v>
      </c>
      <c r="N3431">
        <f t="shared" si="321"/>
        <v>8.5573725995054968</v>
      </c>
      <c r="O3431" t="str">
        <f t="shared" si="322"/>
        <v>Y-1060.081</v>
      </c>
      <c r="P3431" t="str">
        <f t="shared" si="323"/>
        <v/>
      </c>
    </row>
    <row r="3432" spans="1:16" x14ac:dyDescent="0.25">
      <c r="A3432">
        <v>39</v>
      </c>
      <c r="B3432">
        <v>68</v>
      </c>
      <c r="C3432" t="s">
        <v>733</v>
      </c>
      <c r="D3432">
        <v>0</v>
      </c>
      <c r="E3432">
        <v>33.5</v>
      </c>
      <c r="F3432" t="s">
        <v>17</v>
      </c>
      <c r="G3432">
        <v>3</v>
      </c>
      <c r="H3432" t="s">
        <v>12</v>
      </c>
      <c r="I3432">
        <v>100</v>
      </c>
      <c r="K3432">
        <f t="shared" si="318"/>
        <v>107</v>
      </c>
      <c r="L3432" t="str">
        <f t="shared" si="319"/>
        <v>Y-107</v>
      </c>
      <c r="M3432">
        <f t="shared" si="320"/>
        <v>3.3500000000000002E-2</v>
      </c>
      <c r="N3432">
        <f t="shared" si="321"/>
        <v>20.690960613729708</v>
      </c>
      <c r="O3432" t="str">
        <f t="shared" si="322"/>
        <v>Y-1070.0335</v>
      </c>
      <c r="P3432" t="str">
        <f t="shared" si="323"/>
        <v/>
      </c>
    </row>
    <row r="3433" spans="1:16" x14ac:dyDescent="0.25">
      <c r="A3433">
        <v>39</v>
      </c>
      <c r="B3433">
        <v>69</v>
      </c>
      <c r="C3433" t="s">
        <v>732</v>
      </c>
      <c r="D3433">
        <v>0</v>
      </c>
      <c r="E3433">
        <v>30</v>
      </c>
      <c r="F3433" t="s">
        <v>17</v>
      </c>
      <c r="G3433">
        <v>5</v>
      </c>
      <c r="H3433" t="s">
        <v>12</v>
      </c>
      <c r="I3433">
        <v>100</v>
      </c>
      <c r="K3433">
        <f t="shared" si="318"/>
        <v>108</v>
      </c>
      <c r="L3433" t="str">
        <f t="shared" si="319"/>
        <v>Y-108</v>
      </c>
      <c r="M3433">
        <f t="shared" si="320"/>
        <v>0.03</v>
      </c>
      <c r="N3433">
        <f t="shared" si="321"/>
        <v>23.104906018664845</v>
      </c>
      <c r="O3433" t="str">
        <f t="shared" si="322"/>
        <v>Y-1080.03</v>
      </c>
      <c r="P3433" t="str">
        <f t="shared" si="323"/>
        <v/>
      </c>
    </row>
    <row r="3434" spans="1:16" x14ac:dyDescent="0.25">
      <c r="A3434">
        <v>39</v>
      </c>
      <c r="B3434">
        <v>70</v>
      </c>
      <c r="C3434" t="s">
        <v>742</v>
      </c>
      <c r="D3434">
        <v>0</v>
      </c>
      <c r="E3434">
        <v>25</v>
      </c>
      <c r="F3434" t="s">
        <v>17</v>
      </c>
      <c r="G3434">
        <v>5</v>
      </c>
      <c r="H3434" t="s">
        <v>12</v>
      </c>
      <c r="I3434">
        <v>100</v>
      </c>
      <c r="K3434">
        <f t="shared" si="318"/>
        <v>109</v>
      </c>
      <c r="L3434" t="str">
        <f t="shared" si="319"/>
        <v>Y-109</v>
      </c>
      <c r="M3434">
        <f t="shared" si="320"/>
        <v>2.5000000000000001E-2</v>
      </c>
      <c r="N3434">
        <f t="shared" si="321"/>
        <v>27.725887222397809</v>
      </c>
      <c r="O3434" t="str">
        <f t="shared" si="322"/>
        <v>Y-1090.025</v>
      </c>
      <c r="P3434" t="str">
        <f t="shared" si="323"/>
        <v/>
      </c>
    </row>
    <row r="3435" spans="1:16" x14ac:dyDescent="0.25">
      <c r="A3435">
        <v>39</v>
      </c>
      <c r="B3435">
        <v>37</v>
      </c>
      <c r="C3435" t="s">
        <v>764</v>
      </c>
      <c r="D3435">
        <v>0</v>
      </c>
      <c r="E3435">
        <v>24</v>
      </c>
      <c r="F3435" t="s">
        <v>17</v>
      </c>
      <c r="G3435">
        <f>12-6</f>
        <v>6</v>
      </c>
      <c r="H3435" t="s">
        <v>36</v>
      </c>
      <c r="K3435">
        <f t="shared" si="318"/>
        <v>76</v>
      </c>
      <c r="L3435" t="str">
        <f t="shared" si="319"/>
        <v>Y-76</v>
      </c>
      <c r="M3435">
        <f t="shared" si="320"/>
        <v>2.4E-2</v>
      </c>
      <c r="N3435">
        <f t="shared" si="321"/>
        <v>28.881132523331054</v>
      </c>
      <c r="O3435" t="str">
        <f t="shared" si="322"/>
        <v>Y-760.024</v>
      </c>
      <c r="P3435" t="str">
        <f t="shared" si="323"/>
        <v/>
      </c>
    </row>
    <row r="3436" spans="1:16" x14ac:dyDescent="0.25">
      <c r="A3436">
        <v>39</v>
      </c>
      <c r="B3436">
        <v>38</v>
      </c>
      <c r="C3436" t="s">
        <v>763</v>
      </c>
      <c r="D3436">
        <v>0</v>
      </c>
      <c r="E3436">
        <v>57</v>
      </c>
      <c r="F3436" t="s">
        <v>17</v>
      </c>
      <c r="G3436">
        <f>22-12</f>
        <v>10</v>
      </c>
      <c r="H3436" t="s">
        <v>36</v>
      </c>
      <c r="K3436">
        <f t="shared" si="318"/>
        <v>77</v>
      </c>
      <c r="L3436" t="str">
        <f t="shared" si="319"/>
        <v>Y-77</v>
      </c>
      <c r="M3436">
        <f t="shared" si="320"/>
        <v>5.7000000000000002E-2</v>
      </c>
      <c r="N3436">
        <f t="shared" si="321"/>
        <v>12.160476851928864</v>
      </c>
      <c r="O3436" t="str">
        <f t="shared" si="322"/>
        <v>Y-770.057</v>
      </c>
      <c r="P3436" t="str">
        <f t="shared" si="323"/>
        <v/>
      </c>
    </row>
    <row r="3437" spans="1:16" x14ac:dyDescent="0.25">
      <c r="A3437">
        <v>39</v>
      </c>
      <c r="B3437">
        <v>39</v>
      </c>
      <c r="C3437" t="s">
        <v>765</v>
      </c>
      <c r="D3437">
        <v>0</v>
      </c>
      <c r="E3437">
        <v>50</v>
      </c>
      <c r="F3437" t="s">
        <v>17</v>
      </c>
      <c r="G3437">
        <v>3</v>
      </c>
      <c r="H3437" t="s">
        <v>36</v>
      </c>
      <c r="I3437">
        <v>100</v>
      </c>
      <c r="K3437">
        <f t="shared" si="318"/>
        <v>78</v>
      </c>
      <c r="L3437" t="str">
        <f t="shared" si="319"/>
        <v>Y-78</v>
      </c>
      <c r="M3437">
        <f t="shared" si="320"/>
        <v>0.05</v>
      </c>
      <c r="N3437">
        <f t="shared" si="321"/>
        <v>13.862943611198904</v>
      </c>
      <c r="O3437" t="str">
        <f t="shared" si="322"/>
        <v>Y-780.05</v>
      </c>
      <c r="P3437" t="str">
        <f t="shared" si="323"/>
        <v/>
      </c>
    </row>
    <row r="3438" spans="1:16" x14ac:dyDescent="0.25">
      <c r="A3438">
        <v>39</v>
      </c>
      <c r="B3438">
        <v>39</v>
      </c>
      <c r="C3438" t="s">
        <v>765</v>
      </c>
      <c r="D3438" t="s">
        <v>70</v>
      </c>
      <c r="E3438">
        <v>5.8</v>
      </c>
      <c r="F3438" t="s">
        <v>11</v>
      </c>
      <c r="G3438">
        <v>0.6</v>
      </c>
      <c r="H3438" t="s">
        <v>36</v>
      </c>
      <c r="I3438">
        <v>100</v>
      </c>
      <c r="K3438">
        <f t="shared" si="318"/>
        <v>78</v>
      </c>
      <c r="L3438" t="str">
        <f t="shared" si="319"/>
        <v>Y-78</v>
      </c>
      <c r="M3438">
        <f t="shared" si="320"/>
        <v>5.8</v>
      </c>
      <c r="N3438">
        <f t="shared" si="321"/>
        <v>0.11950813457930091</v>
      </c>
      <c r="O3438" t="str">
        <f t="shared" si="322"/>
        <v>Y-785.8</v>
      </c>
      <c r="P3438" t="str">
        <f t="shared" si="323"/>
        <v/>
      </c>
    </row>
    <row r="3439" spans="1:16" x14ac:dyDescent="0.25">
      <c r="A3439">
        <v>39</v>
      </c>
      <c r="B3439">
        <v>40</v>
      </c>
      <c r="C3439" t="s">
        <v>758</v>
      </c>
      <c r="D3439">
        <v>0</v>
      </c>
      <c r="E3439">
        <v>14.8</v>
      </c>
      <c r="F3439" t="s">
        <v>11</v>
      </c>
      <c r="G3439">
        <v>0.6</v>
      </c>
      <c r="H3439" t="s">
        <v>36</v>
      </c>
      <c r="I3439">
        <v>100</v>
      </c>
      <c r="K3439">
        <f t="shared" si="318"/>
        <v>79</v>
      </c>
      <c r="L3439" t="str">
        <f t="shared" si="319"/>
        <v>Y-79</v>
      </c>
      <c r="M3439">
        <f t="shared" si="320"/>
        <v>14.8</v>
      </c>
      <c r="N3439">
        <f t="shared" si="321"/>
        <v>4.6834268956753057E-2</v>
      </c>
      <c r="O3439" t="str">
        <f t="shared" si="322"/>
        <v>Y-7914.8</v>
      </c>
      <c r="P3439" t="str">
        <f t="shared" si="323"/>
        <v/>
      </c>
    </row>
    <row r="3440" spans="1:16" x14ac:dyDescent="0.25">
      <c r="A3440">
        <v>39</v>
      </c>
      <c r="B3440">
        <v>41</v>
      </c>
      <c r="C3440" t="s">
        <v>757</v>
      </c>
      <c r="D3440">
        <v>0</v>
      </c>
      <c r="E3440">
        <v>30.1</v>
      </c>
      <c r="F3440" t="s">
        <v>11</v>
      </c>
      <c r="G3440">
        <v>0.5</v>
      </c>
      <c r="H3440" t="s">
        <v>36</v>
      </c>
      <c r="I3440">
        <v>100</v>
      </c>
      <c r="K3440">
        <f t="shared" si="318"/>
        <v>80</v>
      </c>
      <c r="L3440" t="str">
        <f t="shared" si="319"/>
        <v>Y-80</v>
      </c>
      <c r="M3440">
        <f t="shared" si="320"/>
        <v>30.1</v>
      </c>
      <c r="N3440">
        <f t="shared" si="321"/>
        <v>2.3028145533552997E-2</v>
      </c>
      <c r="O3440" t="str">
        <f t="shared" si="322"/>
        <v>Y-8030.1</v>
      </c>
      <c r="P3440" t="str">
        <f t="shared" si="323"/>
        <v/>
      </c>
    </row>
    <row r="3441" spans="1:16" x14ac:dyDescent="0.25">
      <c r="A3441">
        <v>39</v>
      </c>
      <c r="B3441">
        <v>41</v>
      </c>
      <c r="C3441" t="s">
        <v>757</v>
      </c>
      <c r="D3441">
        <v>0.22850000000000001</v>
      </c>
      <c r="E3441">
        <v>4.8</v>
      </c>
      <c r="F3441" t="s">
        <v>11</v>
      </c>
      <c r="G3441">
        <v>0.3</v>
      </c>
      <c r="H3441" t="s">
        <v>77</v>
      </c>
      <c r="I3441">
        <v>81</v>
      </c>
      <c r="J3441">
        <v>2</v>
      </c>
      <c r="K3441">
        <f t="shared" si="318"/>
        <v>80</v>
      </c>
      <c r="L3441" t="str">
        <f t="shared" si="319"/>
        <v>Y-80M</v>
      </c>
      <c r="M3441">
        <f t="shared" si="320"/>
        <v>4.8</v>
      </c>
      <c r="N3441">
        <f t="shared" si="321"/>
        <v>0.14440566261665527</v>
      </c>
      <c r="O3441" t="str">
        <f t="shared" si="322"/>
        <v>Y-80M4.8</v>
      </c>
      <c r="P3441" t="str">
        <f t="shared" si="323"/>
        <v/>
      </c>
    </row>
    <row r="3442" spans="1:16" x14ac:dyDescent="0.25">
      <c r="A3442">
        <v>39</v>
      </c>
      <c r="B3442">
        <v>42</v>
      </c>
      <c r="C3442" t="s">
        <v>760</v>
      </c>
      <c r="D3442">
        <v>0</v>
      </c>
      <c r="E3442">
        <v>70.400000000000006</v>
      </c>
      <c r="F3442" t="s">
        <v>11</v>
      </c>
      <c r="G3442">
        <v>1</v>
      </c>
      <c r="H3442" t="s">
        <v>36</v>
      </c>
      <c r="I3442">
        <v>100</v>
      </c>
      <c r="K3442">
        <f t="shared" si="318"/>
        <v>81</v>
      </c>
      <c r="L3442" t="str">
        <f t="shared" si="319"/>
        <v>Y-81</v>
      </c>
      <c r="M3442">
        <f t="shared" si="320"/>
        <v>70.400000000000006</v>
      </c>
      <c r="N3442">
        <f t="shared" si="321"/>
        <v>9.8458406329537673E-3</v>
      </c>
      <c r="O3442" t="str">
        <f t="shared" si="322"/>
        <v>Y-8170.4</v>
      </c>
      <c r="P3442" t="str">
        <f t="shared" si="323"/>
        <v/>
      </c>
    </row>
    <row r="3443" spans="1:16" x14ac:dyDescent="0.25">
      <c r="A3443">
        <v>39</v>
      </c>
      <c r="B3443">
        <v>43</v>
      </c>
      <c r="C3443" t="s">
        <v>759</v>
      </c>
      <c r="D3443">
        <v>0</v>
      </c>
      <c r="E3443">
        <v>8.3000000000000007</v>
      </c>
      <c r="F3443" t="s">
        <v>11</v>
      </c>
      <c r="G3443">
        <v>0.2</v>
      </c>
      <c r="H3443" t="s">
        <v>36</v>
      </c>
      <c r="I3443">
        <v>100</v>
      </c>
      <c r="K3443">
        <f t="shared" si="318"/>
        <v>82</v>
      </c>
      <c r="L3443" t="str">
        <f t="shared" si="319"/>
        <v>Y-82</v>
      </c>
      <c r="M3443">
        <f t="shared" si="320"/>
        <v>8.3000000000000007</v>
      </c>
      <c r="N3443">
        <f t="shared" si="321"/>
        <v>8.3511708501198226E-2</v>
      </c>
      <c r="O3443" t="str">
        <f t="shared" si="322"/>
        <v>Y-828.3</v>
      </c>
      <c r="P3443" t="str">
        <f t="shared" si="323"/>
        <v/>
      </c>
    </row>
    <row r="3444" spans="1:16" x14ac:dyDescent="0.25">
      <c r="A3444">
        <v>39</v>
      </c>
      <c r="B3444">
        <v>44</v>
      </c>
      <c r="C3444" t="s">
        <v>762</v>
      </c>
      <c r="D3444">
        <v>0</v>
      </c>
      <c r="E3444">
        <v>7.08</v>
      </c>
      <c r="F3444" t="s">
        <v>43</v>
      </c>
      <c r="G3444">
        <v>0.06</v>
      </c>
      <c r="H3444" t="s">
        <v>36</v>
      </c>
      <c r="I3444">
        <v>100</v>
      </c>
      <c r="K3444">
        <f t="shared" si="318"/>
        <v>83</v>
      </c>
      <c r="L3444" t="str">
        <f t="shared" si="319"/>
        <v>Y-83</v>
      </c>
      <c r="M3444">
        <f t="shared" si="320"/>
        <v>424.8</v>
      </c>
      <c r="N3444">
        <f t="shared" si="321"/>
        <v>1.6317024024480821E-3</v>
      </c>
      <c r="O3444" t="str">
        <f t="shared" si="322"/>
        <v>Y-83424.8</v>
      </c>
      <c r="P3444" t="str">
        <f t="shared" si="323"/>
        <v/>
      </c>
    </row>
    <row r="3445" spans="1:16" x14ac:dyDescent="0.25">
      <c r="A3445">
        <v>39</v>
      </c>
      <c r="B3445">
        <v>44</v>
      </c>
      <c r="C3445" t="s">
        <v>762</v>
      </c>
      <c r="D3445">
        <v>6.2039999999999998E-2</v>
      </c>
      <c r="E3445">
        <v>2.85</v>
      </c>
      <c r="F3445" t="s">
        <v>43</v>
      </c>
      <c r="G3445">
        <v>0.02</v>
      </c>
      <c r="H3445" t="s">
        <v>77</v>
      </c>
      <c r="I3445">
        <v>40</v>
      </c>
      <c r="J3445">
        <v>5</v>
      </c>
      <c r="K3445">
        <f t="shared" si="318"/>
        <v>83</v>
      </c>
      <c r="L3445" t="str">
        <f t="shared" si="319"/>
        <v>Y-83M</v>
      </c>
      <c r="M3445">
        <f t="shared" si="320"/>
        <v>171</v>
      </c>
      <c r="N3445">
        <f t="shared" si="321"/>
        <v>4.0534922839762884E-3</v>
      </c>
      <c r="O3445" t="str">
        <f t="shared" si="322"/>
        <v>Y-83M171</v>
      </c>
      <c r="P3445" t="str">
        <f t="shared" si="323"/>
        <v/>
      </c>
    </row>
    <row r="3446" spans="1:16" x14ac:dyDescent="0.25">
      <c r="A3446">
        <v>39</v>
      </c>
      <c r="B3446">
        <v>45</v>
      </c>
      <c r="C3446" t="s">
        <v>761</v>
      </c>
      <c r="D3446">
        <v>0</v>
      </c>
      <c r="E3446">
        <v>40.1</v>
      </c>
      <c r="F3446" t="s">
        <v>43</v>
      </c>
      <c r="G3446">
        <v>1.1000000000000001</v>
      </c>
      <c r="H3446" t="s">
        <v>36</v>
      </c>
      <c r="I3446">
        <v>100</v>
      </c>
      <c r="K3446">
        <f t="shared" si="318"/>
        <v>84</v>
      </c>
      <c r="L3446" t="str">
        <f t="shared" si="319"/>
        <v>Y-84</v>
      </c>
      <c r="M3446">
        <f t="shared" si="320"/>
        <v>2406</v>
      </c>
      <c r="N3446">
        <f t="shared" si="321"/>
        <v>2.8809109748958658E-4</v>
      </c>
      <c r="O3446" t="str">
        <f t="shared" si="322"/>
        <v>Y-842406</v>
      </c>
      <c r="P3446" t="str">
        <f t="shared" si="323"/>
        <v/>
      </c>
    </row>
    <row r="3447" spans="1:16" x14ac:dyDescent="0.25">
      <c r="A3447">
        <v>39</v>
      </c>
      <c r="B3447">
        <v>45</v>
      </c>
      <c r="C3447" t="s">
        <v>761</v>
      </c>
      <c r="D3447">
        <v>6.7000000000000004E-2</v>
      </c>
      <c r="E3447">
        <v>4.5999999999999996</v>
      </c>
      <c r="F3447" t="s">
        <v>11</v>
      </c>
      <c r="G3447">
        <v>0.2</v>
      </c>
      <c r="H3447" t="s">
        <v>36</v>
      </c>
      <c r="I3447">
        <v>100</v>
      </c>
      <c r="K3447">
        <f t="shared" si="318"/>
        <v>84</v>
      </c>
      <c r="L3447" t="str">
        <f t="shared" si="319"/>
        <v>Y-84</v>
      </c>
      <c r="M3447">
        <f t="shared" si="320"/>
        <v>4.5999999999999996</v>
      </c>
      <c r="N3447">
        <f t="shared" si="321"/>
        <v>0.15068416968694465</v>
      </c>
      <c r="O3447" t="str">
        <f t="shared" si="322"/>
        <v>Y-844.6</v>
      </c>
      <c r="P3447" t="str">
        <f t="shared" si="323"/>
        <v/>
      </c>
    </row>
    <row r="3448" spans="1:16" x14ac:dyDescent="0.25">
      <c r="A3448">
        <v>39</v>
      </c>
      <c r="B3448">
        <v>46</v>
      </c>
      <c r="C3448" t="s">
        <v>754</v>
      </c>
      <c r="D3448">
        <v>0</v>
      </c>
      <c r="E3448">
        <v>2.67</v>
      </c>
      <c r="F3448" t="s">
        <v>109</v>
      </c>
      <c r="G3448">
        <v>0.05</v>
      </c>
      <c r="H3448" t="s">
        <v>36</v>
      </c>
      <c r="I3448">
        <v>100</v>
      </c>
      <c r="K3448">
        <f t="shared" si="318"/>
        <v>85</v>
      </c>
      <c r="L3448" t="str">
        <f t="shared" si="319"/>
        <v>Y-85</v>
      </c>
      <c r="M3448">
        <f t="shared" si="320"/>
        <v>9612</v>
      </c>
      <c r="N3448">
        <f t="shared" si="321"/>
        <v>7.2112690445271042E-5</v>
      </c>
      <c r="O3448" t="str">
        <f t="shared" si="322"/>
        <v>Y-859612</v>
      </c>
      <c r="P3448" t="str">
        <f t="shared" si="323"/>
        <v/>
      </c>
    </row>
    <row r="3449" spans="1:16" x14ac:dyDescent="0.25">
      <c r="A3449">
        <v>39</v>
      </c>
      <c r="B3449">
        <v>46</v>
      </c>
      <c r="C3449" t="s">
        <v>754</v>
      </c>
      <c r="D3449">
        <v>1.968E-2</v>
      </c>
      <c r="E3449">
        <v>4.9000000000000004</v>
      </c>
      <c r="F3449" t="s">
        <v>109</v>
      </c>
      <c r="G3449">
        <v>0.1</v>
      </c>
      <c r="H3449" t="s">
        <v>36</v>
      </c>
      <c r="I3449">
        <v>100</v>
      </c>
      <c r="K3449">
        <f t="shared" si="318"/>
        <v>85</v>
      </c>
      <c r="L3449" t="str">
        <f t="shared" si="319"/>
        <v>Y-85</v>
      </c>
      <c r="M3449">
        <f t="shared" si="320"/>
        <v>17640</v>
      </c>
      <c r="N3449">
        <f t="shared" si="321"/>
        <v>3.9294057854872179E-5</v>
      </c>
      <c r="O3449" t="str">
        <f t="shared" si="322"/>
        <v>Y-8517640</v>
      </c>
      <c r="P3449" t="str">
        <f t="shared" si="323"/>
        <v/>
      </c>
    </row>
    <row r="3450" spans="1:16" x14ac:dyDescent="0.25">
      <c r="A3450">
        <v>39</v>
      </c>
      <c r="B3450">
        <v>47</v>
      </c>
      <c r="C3450" t="s">
        <v>753</v>
      </c>
      <c r="D3450">
        <v>0</v>
      </c>
      <c r="E3450">
        <v>14.74</v>
      </c>
      <c r="F3450" t="s">
        <v>109</v>
      </c>
      <c r="G3450">
        <v>0.02</v>
      </c>
      <c r="H3450" t="s">
        <v>36</v>
      </c>
      <c r="I3450">
        <v>100</v>
      </c>
      <c r="K3450">
        <f t="shared" si="318"/>
        <v>86</v>
      </c>
      <c r="L3450" t="str">
        <f t="shared" si="319"/>
        <v>Y-86</v>
      </c>
      <c r="M3450">
        <f t="shared" si="320"/>
        <v>53064</v>
      </c>
      <c r="N3450">
        <f t="shared" si="321"/>
        <v>1.3062475134930372E-5</v>
      </c>
      <c r="O3450" t="str">
        <f t="shared" si="322"/>
        <v>Y-8653064</v>
      </c>
      <c r="P3450" t="str">
        <f t="shared" si="323"/>
        <v/>
      </c>
    </row>
    <row r="3451" spans="1:16" x14ac:dyDescent="0.25">
      <c r="A3451">
        <v>39</v>
      </c>
      <c r="B3451">
        <v>47</v>
      </c>
      <c r="C3451" t="s">
        <v>753</v>
      </c>
      <c r="D3451">
        <v>0.21820999999999999</v>
      </c>
      <c r="E3451">
        <v>47.4</v>
      </c>
      <c r="F3451" t="s">
        <v>43</v>
      </c>
      <c r="G3451">
        <v>0.4</v>
      </c>
      <c r="H3451" t="s">
        <v>77</v>
      </c>
      <c r="I3451">
        <v>99.31</v>
      </c>
      <c r="J3451">
        <v>0.04</v>
      </c>
      <c r="K3451">
        <f t="shared" si="318"/>
        <v>86</v>
      </c>
      <c r="L3451" t="str">
        <f t="shared" si="319"/>
        <v>Y-86M</v>
      </c>
      <c r="M3451">
        <f t="shared" si="320"/>
        <v>2844</v>
      </c>
      <c r="N3451">
        <f t="shared" si="321"/>
        <v>2.4372263732768822E-4</v>
      </c>
      <c r="O3451" t="str">
        <f t="shared" si="322"/>
        <v>Y-86M2844</v>
      </c>
      <c r="P3451" t="str">
        <f t="shared" si="323"/>
        <v/>
      </c>
    </row>
    <row r="3452" spans="1:16" x14ac:dyDescent="0.25">
      <c r="A3452">
        <v>39</v>
      </c>
      <c r="B3452">
        <v>48</v>
      </c>
      <c r="C3452" t="s">
        <v>756</v>
      </c>
      <c r="D3452">
        <v>0</v>
      </c>
      <c r="E3452">
        <v>79.89</v>
      </c>
      <c r="F3452" t="s">
        <v>109</v>
      </c>
      <c r="G3452">
        <v>0.25</v>
      </c>
      <c r="H3452" t="s">
        <v>36</v>
      </c>
      <c r="I3452">
        <v>100</v>
      </c>
      <c r="K3452">
        <f t="shared" si="318"/>
        <v>87</v>
      </c>
      <c r="L3452" t="str">
        <f t="shared" si="319"/>
        <v>Y-87</v>
      </c>
      <c r="M3452">
        <f t="shared" si="320"/>
        <v>287604</v>
      </c>
      <c r="N3452">
        <f t="shared" si="321"/>
        <v>2.4100748965937375E-6</v>
      </c>
      <c r="O3452" t="str">
        <f t="shared" si="322"/>
        <v>Y-87287604</v>
      </c>
      <c r="P3452" t="str">
        <f t="shared" si="323"/>
        <v/>
      </c>
    </row>
    <row r="3453" spans="1:16" x14ac:dyDescent="0.25">
      <c r="A3453">
        <v>39</v>
      </c>
      <c r="B3453">
        <v>48</v>
      </c>
      <c r="C3453" t="s">
        <v>756</v>
      </c>
      <c r="D3453">
        <v>0.38081999999999999</v>
      </c>
      <c r="E3453">
        <v>13.38</v>
      </c>
      <c r="F3453" t="s">
        <v>109</v>
      </c>
      <c r="G3453">
        <v>0.03</v>
      </c>
      <c r="H3453" t="s">
        <v>77</v>
      </c>
      <c r="I3453">
        <v>98.43</v>
      </c>
      <c r="J3453">
        <v>0.11</v>
      </c>
      <c r="K3453">
        <f t="shared" si="318"/>
        <v>87</v>
      </c>
      <c r="L3453" t="str">
        <f t="shared" si="319"/>
        <v>Y-87M</v>
      </c>
      <c r="M3453">
        <f t="shared" si="320"/>
        <v>48168</v>
      </c>
      <c r="N3453">
        <f t="shared" si="321"/>
        <v>1.4390200559706554E-5</v>
      </c>
      <c r="O3453" t="str">
        <f t="shared" si="322"/>
        <v>Y-87M48168</v>
      </c>
      <c r="P3453" t="str">
        <f t="shared" si="323"/>
        <v/>
      </c>
    </row>
    <row r="3454" spans="1:16" x14ac:dyDescent="0.25">
      <c r="A3454">
        <v>39</v>
      </c>
      <c r="B3454">
        <v>49</v>
      </c>
      <c r="C3454" t="s">
        <v>755</v>
      </c>
      <c r="D3454">
        <v>0</v>
      </c>
      <c r="E3454">
        <v>106.626</v>
      </c>
      <c r="F3454" t="s">
        <v>25</v>
      </c>
      <c r="G3454">
        <v>0.02</v>
      </c>
      <c r="H3454" t="s">
        <v>36</v>
      </c>
      <c r="I3454">
        <v>100</v>
      </c>
      <c r="K3454">
        <f t="shared" si="318"/>
        <v>88</v>
      </c>
      <c r="L3454" t="str">
        <f t="shared" si="319"/>
        <v>Y-88</v>
      </c>
      <c r="M3454">
        <f t="shared" si="320"/>
        <v>9212486.4000000004</v>
      </c>
      <c r="N3454">
        <f t="shared" si="321"/>
        <v>7.5239967850584322E-8</v>
      </c>
      <c r="O3454" t="str">
        <f t="shared" si="322"/>
        <v>Y-889212486.4</v>
      </c>
      <c r="P3454" t="str">
        <f t="shared" si="323"/>
        <v/>
      </c>
    </row>
    <row r="3455" spans="1:16" x14ac:dyDescent="0.25">
      <c r="A3455">
        <v>39</v>
      </c>
      <c r="B3455">
        <v>50</v>
      </c>
      <c r="C3455" t="s">
        <v>746</v>
      </c>
      <c r="D3455">
        <v>0.90896999999999994</v>
      </c>
      <c r="E3455">
        <v>15.663</v>
      </c>
      <c r="F3455" t="s">
        <v>11</v>
      </c>
      <c r="G3455">
        <v>3.0000000000000001E-3</v>
      </c>
      <c r="H3455" t="s">
        <v>77</v>
      </c>
      <c r="I3455">
        <v>100</v>
      </c>
      <c r="K3455">
        <f t="shared" si="318"/>
        <v>89</v>
      </c>
      <c r="L3455" t="str">
        <f t="shared" si="319"/>
        <v>Y-89M</v>
      </c>
      <c r="M3455">
        <f t="shared" si="320"/>
        <v>15.663</v>
      </c>
      <c r="N3455">
        <f t="shared" si="321"/>
        <v>4.4253794328030727E-2</v>
      </c>
      <c r="O3455" t="str">
        <f t="shared" si="322"/>
        <v>Y-89M15.663</v>
      </c>
      <c r="P3455" t="str">
        <f t="shared" si="323"/>
        <v/>
      </c>
    </row>
    <row r="3456" spans="1:16" x14ac:dyDescent="0.25">
      <c r="A3456">
        <v>39</v>
      </c>
      <c r="B3456">
        <v>51</v>
      </c>
      <c r="C3456" t="s">
        <v>748</v>
      </c>
      <c r="D3456">
        <v>0</v>
      </c>
      <c r="E3456">
        <v>64.046000000000006</v>
      </c>
      <c r="F3456" t="s">
        <v>109</v>
      </c>
      <c r="G3456">
        <v>4.9000000000000002E-2</v>
      </c>
      <c r="H3456" t="s">
        <v>12</v>
      </c>
      <c r="I3456">
        <v>100</v>
      </c>
      <c r="K3456">
        <f t="shared" si="318"/>
        <v>90</v>
      </c>
      <c r="L3456" t="str">
        <f t="shared" si="319"/>
        <v>Y-90</v>
      </c>
      <c r="M3456">
        <f t="shared" si="320"/>
        <v>230565.60000000003</v>
      </c>
      <c r="N3456">
        <f t="shared" si="321"/>
        <v>3.0062905331929187E-6</v>
      </c>
      <c r="O3456" t="str">
        <f t="shared" si="322"/>
        <v>Y-90230565.6</v>
      </c>
      <c r="P3456" t="str">
        <f t="shared" si="323"/>
        <v/>
      </c>
    </row>
    <row r="3457" spans="1:16" x14ac:dyDescent="0.25">
      <c r="A3457">
        <v>39</v>
      </c>
      <c r="B3457">
        <v>51</v>
      </c>
      <c r="C3457" t="s">
        <v>748</v>
      </c>
      <c r="D3457">
        <v>0.68201000000000001</v>
      </c>
      <c r="E3457">
        <v>3.2320000000000002</v>
      </c>
      <c r="F3457" t="s">
        <v>109</v>
      </c>
      <c r="G3457">
        <v>0.01</v>
      </c>
      <c r="H3457" t="s">
        <v>77</v>
      </c>
      <c r="I3457">
        <v>99.998199999999997</v>
      </c>
      <c r="J3457">
        <v>2.0000000000000001E-4</v>
      </c>
      <c r="K3457">
        <f t="shared" si="318"/>
        <v>90</v>
      </c>
      <c r="L3457" t="str">
        <f t="shared" si="319"/>
        <v>Y-90M</v>
      </c>
      <c r="M3457">
        <f t="shared" si="320"/>
        <v>11635.2</v>
      </c>
      <c r="N3457">
        <f t="shared" si="321"/>
        <v>5.9573293158686163E-5</v>
      </c>
      <c r="O3457" t="str">
        <f t="shared" si="322"/>
        <v>Y-90M11635.2</v>
      </c>
      <c r="P3457" t="str">
        <f t="shared" si="323"/>
        <v/>
      </c>
    </row>
    <row r="3458" spans="1:16" x14ac:dyDescent="0.25">
      <c r="A3458">
        <v>39</v>
      </c>
      <c r="B3458">
        <v>52</v>
      </c>
      <c r="C3458" t="s">
        <v>747</v>
      </c>
      <c r="D3458">
        <v>0</v>
      </c>
      <c r="E3458">
        <v>58.56</v>
      </c>
      <c r="F3458" t="s">
        <v>25</v>
      </c>
      <c r="G3458">
        <v>0.09</v>
      </c>
      <c r="H3458" t="s">
        <v>12</v>
      </c>
      <c r="I3458">
        <v>100</v>
      </c>
      <c r="K3458">
        <f t="shared" ref="K3458:K3521" si="324">A3458+B3458</f>
        <v>91</v>
      </c>
      <c r="L3458" t="str">
        <f t="shared" ref="L3458:L3521" si="325">UPPER(SUBSTITUTE(C3458,K3458,""))&amp;"-"&amp;K3458&amp;IF(H3458="IT","M","")</f>
        <v>Y-91</v>
      </c>
      <c r="M3458">
        <f t="shared" ref="M3458:M3521" si="326">E3458*VLOOKUP(F3458,_TimeConvert,2,FALSE)</f>
        <v>5059584</v>
      </c>
      <c r="N3458">
        <f t="shared" ref="N3458:N3521" si="327">LN(2)/M3458</f>
        <v>1.3699687179023912E-7</v>
      </c>
      <c r="O3458" t="str">
        <f t="shared" ref="O3458:O3521" si="328">L3458&amp;M3458</f>
        <v>Y-915059584</v>
      </c>
      <c r="P3458" t="str">
        <f t="shared" ref="P3458:P3521" si="329">IF(AND(RIGHT(L3459,1)="M",M3458=M3459),"Delete","")</f>
        <v/>
      </c>
    </row>
    <row r="3459" spans="1:16" x14ac:dyDescent="0.25">
      <c r="A3459">
        <v>39</v>
      </c>
      <c r="B3459">
        <v>52</v>
      </c>
      <c r="C3459" t="s">
        <v>747</v>
      </c>
      <c r="D3459">
        <v>0.55557999999999996</v>
      </c>
      <c r="E3459">
        <v>49.72</v>
      </c>
      <c r="F3459" t="s">
        <v>43</v>
      </c>
      <c r="G3459">
        <v>0.09</v>
      </c>
      <c r="H3459" t="s">
        <v>77</v>
      </c>
      <c r="I3459">
        <v>98.5</v>
      </c>
      <c r="K3459">
        <f t="shared" si="324"/>
        <v>91</v>
      </c>
      <c r="L3459" t="str">
        <f t="shared" si="325"/>
        <v>Y-91M</v>
      </c>
      <c r="M3459">
        <f t="shared" si="326"/>
        <v>2983.2</v>
      </c>
      <c r="N3459">
        <f t="shared" si="327"/>
        <v>2.3235022142663761E-4</v>
      </c>
      <c r="O3459" t="str">
        <f t="shared" si="328"/>
        <v>Y-91M2983.2</v>
      </c>
      <c r="P3459" t="str">
        <f t="shared" si="329"/>
        <v/>
      </c>
    </row>
    <row r="3460" spans="1:16" x14ac:dyDescent="0.25">
      <c r="A3460">
        <v>39</v>
      </c>
      <c r="B3460">
        <v>53</v>
      </c>
      <c r="C3460" t="s">
        <v>750</v>
      </c>
      <c r="D3460">
        <v>0</v>
      </c>
      <c r="E3460">
        <v>3.54</v>
      </c>
      <c r="F3460" t="s">
        <v>109</v>
      </c>
      <c r="G3460">
        <v>0.01</v>
      </c>
      <c r="H3460" t="s">
        <v>12</v>
      </c>
      <c r="I3460">
        <v>100</v>
      </c>
      <c r="K3460">
        <f t="shared" si="324"/>
        <v>92</v>
      </c>
      <c r="L3460" t="str">
        <f t="shared" si="325"/>
        <v>Y-92</v>
      </c>
      <c r="M3460">
        <f t="shared" si="326"/>
        <v>12744</v>
      </c>
      <c r="N3460">
        <f t="shared" si="327"/>
        <v>5.4390080081602739E-5</v>
      </c>
      <c r="O3460" t="str">
        <f t="shared" si="328"/>
        <v>Y-9212744</v>
      </c>
      <c r="P3460" t="str">
        <f t="shared" si="329"/>
        <v/>
      </c>
    </row>
    <row r="3461" spans="1:16" x14ac:dyDescent="0.25">
      <c r="A3461">
        <v>39</v>
      </c>
      <c r="B3461">
        <v>54</v>
      </c>
      <c r="C3461" t="s">
        <v>749</v>
      </c>
      <c r="D3461">
        <v>0</v>
      </c>
      <c r="E3461">
        <v>10.17</v>
      </c>
      <c r="F3461" t="s">
        <v>109</v>
      </c>
      <c r="G3461">
        <v>0.08</v>
      </c>
      <c r="H3461" t="s">
        <v>12</v>
      </c>
      <c r="I3461">
        <v>100</v>
      </c>
      <c r="K3461">
        <f t="shared" si="324"/>
        <v>93</v>
      </c>
      <c r="L3461" t="str">
        <f t="shared" si="325"/>
        <v>Y-93</v>
      </c>
      <c r="M3461">
        <f t="shared" si="326"/>
        <v>36612</v>
      </c>
      <c r="N3461">
        <f t="shared" si="327"/>
        <v>1.8932240264392692E-5</v>
      </c>
      <c r="O3461" t="str">
        <f t="shared" si="328"/>
        <v>Y-9336612</v>
      </c>
      <c r="P3461" t="str">
        <f t="shared" si="329"/>
        <v/>
      </c>
    </row>
    <row r="3462" spans="1:16" x14ac:dyDescent="0.25">
      <c r="A3462">
        <v>39</v>
      </c>
      <c r="B3462">
        <v>54</v>
      </c>
      <c r="C3462" t="s">
        <v>749</v>
      </c>
      <c r="D3462">
        <v>0.75871900000000003</v>
      </c>
      <c r="E3462">
        <v>0.82</v>
      </c>
      <c r="F3462" t="s">
        <v>11</v>
      </c>
      <c r="G3462">
        <v>0.04</v>
      </c>
      <c r="H3462" t="s">
        <v>77</v>
      </c>
      <c r="I3462">
        <v>100</v>
      </c>
      <c r="K3462">
        <f t="shared" si="324"/>
        <v>93</v>
      </c>
      <c r="L3462" t="str">
        <f t="shared" si="325"/>
        <v>Y-93M</v>
      </c>
      <c r="M3462">
        <f t="shared" si="326"/>
        <v>0.82</v>
      </c>
      <c r="N3462">
        <f t="shared" si="327"/>
        <v>0.84530143970725036</v>
      </c>
      <c r="O3462" t="str">
        <f t="shared" si="328"/>
        <v>Y-93M0.82</v>
      </c>
      <c r="P3462" t="str">
        <f t="shared" si="329"/>
        <v/>
      </c>
    </row>
    <row r="3463" spans="1:16" x14ac:dyDescent="0.25">
      <c r="A3463">
        <v>39</v>
      </c>
      <c r="B3463">
        <v>55</v>
      </c>
      <c r="C3463" t="s">
        <v>752</v>
      </c>
      <c r="D3463">
        <v>0</v>
      </c>
      <c r="E3463">
        <v>18.7</v>
      </c>
      <c r="F3463" t="s">
        <v>43</v>
      </c>
      <c r="G3463">
        <v>0.1</v>
      </c>
      <c r="H3463" t="s">
        <v>12</v>
      </c>
      <c r="I3463">
        <v>100</v>
      </c>
      <c r="K3463">
        <f t="shared" si="324"/>
        <v>94</v>
      </c>
      <c r="L3463" t="str">
        <f t="shared" si="325"/>
        <v>Y-94</v>
      </c>
      <c r="M3463">
        <f t="shared" si="326"/>
        <v>1122</v>
      </c>
      <c r="N3463">
        <f t="shared" si="327"/>
        <v>6.1777823579317766E-4</v>
      </c>
      <c r="O3463" t="str">
        <f t="shared" si="328"/>
        <v>Y-941122</v>
      </c>
      <c r="P3463" t="str">
        <f t="shared" si="329"/>
        <v/>
      </c>
    </row>
    <row r="3464" spans="1:16" x14ac:dyDescent="0.25">
      <c r="A3464">
        <v>39</v>
      </c>
      <c r="B3464">
        <v>56</v>
      </c>
      <c r="C3464" t="s">
        <v>751</v>
      </c>
      <c r="D3464">
        <v>0</v>
      </c>
      <c r="E3464">
        <v>10.4</v>
      </c>
      <c r="F3464" t="s">
        <v>43</v>
      </c>
      <c r="G3464">
        <v>0.1</v>
      </c>
      <c r="H3464" t="s">
        <v>12</v>
      </c>
      <c r="I3464">
        <v>100</v>
      </c>
      <c r="K3464">
        <f t="shared" si="324"/>
        <v>95</v>
      </c>
      <c r="L3464" t="str">
        <f t="shared" si="325"/>
        <v>Y-95</v>
      </c>
      <c r="M3464">
        <f t="shared" si="326"/>
        <v>624</v>
      </c>
      <c r="N3464">
        <f t="shared" si="327"/>
        <v>1.1108127893588867E-3</v>
      </c>
      <c r="O3464" t="str">
        <f t="shared" si="328"/>
        <v>Y-95624</v>
      </c>
      <c r="P3464" t="str">
        <f t="shared" si="329"/>
        <v/>
      </c>
    </row>
    <row r="3465" spans="1:16" x14ac:dyDescent="0.25">
      <c r="A3465">
        <v>39</v>
      </c>
      <c r="B3465">
        <v>57</v>
      </c>
      <c r="C3465" t="s">
        <v>744</v>
      </c>
      <c r="D3465">
        <v>0</v>
      </c>
      <c r="E3465">
        <v>5.35</v>
      </c>
      <c r="F3465" t="s">
        <v>11</v>
      </c>
      <c r="G3465">
        <v>0.04</v>
      </c>
      <c r="H3465" t="s">
        <v>12</v>
      </c>
      <c r="I3465">
        <v>100</v>
      </c>
      <c r="K3465">
        <f t="shared" si="324"/>
        <v>96</v>
      </c>
      <c r="L3465" t="str">
        <f t="shared" si="325"/>
        <v>Y-96</v>
      </c>
      <c r="M3465">
        <f t="shared" si="326"/>
        <v>5.35</v>
      </c>
      <c r="N3465">
        <f t="shared" si="327"/>
        <v>0.12956022066541034</v>
      </c>
      <c r="O3465" t="str">
        <f t="shared" si="328"/>
        <v>Y-965.35</v>
      </c>
      <c r="P3465" t="str">
        <f t="shared" si="329"/>
        <v/>
      </c>
    </row>
    <row r="3466" spans="1:16" x14ac:dyDescent="0.25">
      <c r="A3466">
        <v>39</v>
      </c>
      <c r="B3466">
        <v>57</v>
      </c>
      <c r="C3466" t="s">
        <v>744</v>
      </c>
      <c r="D3466">
        <v>1.5405</v>
      </c>
      <c r="E3466">
        <v>9.6999999999999993</v>
      </c>
      <c r="F3466" t="s">
        <v>11</v>
      </c>
      <c r="G3466">
        <v>0.2</v>
      </c>
      <c r="H3466" t="s">
        <v>12</v>
      </c>
      <c r="I3466">
        <v>100</v>
      </c>
      <c r="K3466">
        <f t="shared" si="324"/>
        <v>96</v>
      </c>
      <c r="L3466" t="str">
        <f t="shared" si="325"/>
        <v>Y-96</v>
      </c>
      <c r="M3466">
        <f t="shared" si="326"/>
        <v>9.6999999999999993</v>
      </c>
      <c r="N3466">
        <f t="shared" si="327"/>
        <v>7.1458472222674776E-2</v>
      </c>
      <c r="O3466" t="str">
        <f t="shared" si="328"/>
        <v>Y-969.7</v>
      </c>
      <c r="P3466" t="str">
        <f t="shared" si="329"/>
        <v/>
      </c>
    </row>
    <row r="3467" spans="1:16" x14ac:dyDescent="0.25">
      <c r="A3467">
        <v>39</v>
      </c>
      <c r="B3467">
        <v>58</v>
      </c>
      <c r="C3467" t="s">
        <v>743</v>
      </c>
      <c r="D3467">
        <v>0</v>
      </c>
      <c r="E3467">
        <v>3.75</v>
      </c>
      <c r="F3467" t="s">
        <v>11</v>
      </c>
      <c r="G3467">
        <v>0.03</v>
      </c>
      <c r="H3467" t="s">
        <v>12</v>
      </c>
      <c r="I3467">
        <v>100</v>
      </c>
      <c r="K3467">
        <f t="shared" si="324"/>
        <v>97</v>
      </c>
      <c r="L3467" t="str">
        <f t="shared" si="325"/>
        <v>Y-97</v>
      </c>
      <c r="M3467">
        <f t="shared" si="326"/>
        <v>3.75</v>
      </c>
      <c r="N3467">
        <f t="shared" si="327"/>
        <v>0.18483924814931874</v>
      </c>
      <c r="O3467" t="str">
        <f t="shared" si="328"/>
        <v>Y-973.75</v>
      </c>
      <c r="P3467" t="str">
        <f t="shared" si="329"/>
        <v/>
      </c>
    </row>
    <row r="3468" spans="1:16" x14ac:dyDescent="0.25">
      <c r="A3468">
        <v>39</v>
      </c>
      <c r="B3468">
        <v>58</v>
      </c>
      <c r="C3468" t="s">
        <v>743</v>
      </c>
      <c r="D3468">
        <v>0.66752</v>
      </c>
      <c r="E3468">
        <v>1.17</v>
      </c>
      <c r="F3468" t="s">
        <v>11</v>
      </c>
      <c r="G3468">
        <v>0.03</v>
      </c>
      <c r="H3468" t="s">
        <v>12</v>
      </c>
      <c r="I3468">
        <v>99.3</v>
      </c>
      <c r="K3468">
        <f t="shared" si="324"/>
        <v>97</v>
      </c>
      <c r="L3468" t="str">
        <f t="shared" si="325"/>
        <v>Y-97</v>
      </c>
      <c r="M3468">
        <f t="shared" si="326"/>
        <v>1.17</v>
      </c>
      <c r="N3468">
        <f t="shared" si="327"/>
        <v>0.59243348765807291</v>
      </c>
      <c r="O3468" t="str">
        <f t="shared" si="328"/>
        <v>Y-971.17</v>
      </c>
      <c r="P3468" t="str">
        <f t="shared" si="329"/>
        <v/>
      </c>
    </row>
    <row r="3469" spans="1:16" x14ac:dyDescent="0.25">
      <c r="A3469">
        <v>39</v>
      </c>
      <c r="B3469">
        <v>58</v>
      </c>
      <c r="C3469" t="s">
        <v>743</v>
      </c>
      <c r="D3469">
        <v>3.5226000000000002</v>
      </c>
      <c r="E3469">
        <v>142</v>
      </c>
      <c r="F3469" t="s">
        <v>17</v>
      </c>
      <c r="G3469">
        <v>8</v>
      </c>
      <c r="H3469" t="s">
        <v>12</v>
      </c>
      <c r="I3469">
        <v>5.2</v>
      </c>
      <c r="J3469">
        <v>0.9</v>
      </c>
      <c r="K3469">
        <f t="shared" si="324"/>
        <v>97</v>
      </c>
      <c r="L3469" t="str">
        <f t="shared" si="325"/>
        <v>Y-97</v>
      </c>
      <c r="M3469">
        <f t="shared" si="326"/>
        <v>0.14200000000000002</v>
      </c>
      <c r="N3469">
        <f t="shared" si="327"/>
        <v>4.8813181729573607</v>
      </c>
      <c r="O3469" t="str">
        <f t="shared" si="328"/>
        <v>Y-970.142</v>
      </c>
      <c r="P3469" t="str">
        <f t="shared" si="329"/>
        <v/>
      </c>
    </row>
    <row r="3470" spans="1:16" x14ac:dyDescent="0.25">
      <c r="A3470">
        <v>39</v>
      </c>
      <c r="B3470">
        <v>58</v>
      </c>
      <c r="C3470" t="s">
        <v>743</v>
      </c>
      <c r="D3470">
        <v>0.66752</v>
      </c>
      <c r="E3470">
        <v>1.17</v>
      </c>
      <c r="F3470" t="s">
        <v>11</v>
      </c>
      <c r="G3470">
        <v>0.03</v>
      </c>
      <c r="H3470" t="s">
        <v>77</v>
      </c>
      <c r="I3470">
        <v>0.7</v>
      </c>
      <c r="K3470">
        <f t="shared" si="324"/>
        <v>97</v>
      </c>
      <c r="L3470" t="str">
        <f t="shared" si="325"/>
        <v>Y-97M</v>
      </c>
      <c r="M3470">
        <f t="shared" si="326"/>
        <v>1.17</v>
      </c>
      <c r="N3470">
        <f t="shared" si="327"/>
        <v>0.59243348765807291</v>
      </c>
      <c r="O3470" t="str">
        <f t="shared" si="328"/>
        <v>Y-97M1.17</v>
      </c>
      <c r="P3470" t="str">
        <f t="shared" si="329"/>
        <v/>
      </c>
    </row>
    <row r="3471" spans="1:16" x14ac:dyDescent="0.25">
      <c r="A3471">
        <v>39</v>
      </c>
      <c r="B3471">
        <v>58</v>
      </c>
      <c r="C3471" t="s">
        <v>743</v>
      </c>
      <c r="D3471">
        <v>3.5226000000000002</v>
      </c>
      <c r="E3471">
        <v>142</v>
      </c>
      <c r="F3471" t="s">
        <v>17</v>
      </c>
      <c r="G3471">
        <v>8</v>
      </c>
      <c r="H3471" t="s">
        <v>77</v>
      </c>
      <c r="I3471">
        <v>94.8</v>
      </c>
      <c r="J3471">
        <v>0.9</v>
      </c>
      <c r="K3471">
        <f t="shared" si="324"/>
        <v>97</v>
      </c>
      <c r="L3471" t="str">
        <f t="shared" si="325"/>
        <v>Y-97M</v>
      </c>
      <c r="M3471">
        <f t="shared" si="326"/>
        <v>0.14200000000000002</v>
      </c>
      <c r="N3471">
        <f t="shared" si="327"/>
        <v>4.8813181729573607</v>
      </c>
      <c r="O3471" t="str">
        <f t="shared" si="328"/>
        <v>Y-97M0.142</v>
      </c>
      <c r="P3471" t="str">
        <f t="shared" si="329"/>
        <v/>
      </c>
    </row>
    <row r="3472" spans="1:16" x14ac:dyDescent="0.25">
      <c r="A3472">
        <v>39</v>
      </c>
      <c r="B3472">
        <v>59</v>
      </c>
      <c r="C3472" t="s">
        <v>745</v>
      </c>
      <c r="D3472">
        <v>0</v>
      </c>
      <c r="E3472">
        <v>548</v>
      </c>
      <c r="F3472" t="s">
        <v>17</v>
      </c>
      <c r="G3472">
        <v>1</v>
      </c>
      <c r="H3472" t="s">
        <v>12</v>
      </c>
      <c r="I3472">
        <v>100</v>
      </c>
      <c r="K3472">
        <f t="shared" si="324"/>
        <v>98</v>
      </c>
      <c r="L3472" t="str">
        <f t="shared" si="325"/>
        <v>Y-98</v>
      </c>
      <c r="M3472">
        <f t="shared" si="326"/>
        <v>0.54800000000000004</v>
      </c>
      <c r="N3472">
        <f t="shared" si="327"/>
        <v>1.264867117810119</v>
      </c>
      <c r="O3472" t="str">
        <f t="shared" si="328"/>
        <v>Y-980.548</v>
      </c>
      <c r="P3472" t="str">
        <f t="shared" si="329"/>
        <v/>
      </c>
    </row>
    <row r="3473" spans="1:16" x14ac:dyDescent="0.25">
      <c r="A3473">
        <v>39</v>
      </c>
      <c r="B3473">
        <v>59</v>
      </c>
      <c r="C3473" t="s">
        <v>745</v>
      </c>
      <c r="D3473">
        <v>0.4657</v>
      </c>
      <c r="E3473">
        <v>2.3199999999999998</v>
      </c>
      <c r="F3473" t="s">
        <v>11</v>
      </c>
      <c r="G3473">
        <v>0.08</v>
      </c>
      <c r="H3473" t="s">
        <v>77</v>
      </c>
      <c r="K3473">
        <f t="shared" si="324"/>
        <v>98</v>
      </c>
      <c r="L3473" t="str">
        <f t="shared" si="325"/>
        <v>Y-98M</v>
      </c>
      <c r="M3473">
        <f t="shared" si="326"/>
        <v>2.3199999999999998</v>
      </c>
      <c r="N3473">
        <f t="shared" si="327"/>
        <v>0.29877033644825229</v>
      </c>
      <c r="O3473" t="str">
        <f t="shared" si="328"/>
        <v>Y-98M2.32</v>
      </c>
      <c r="P3473" t="str">
        <f t="shared" si="329"/>
        <v/>
      </c>
    </row>
    <row r="3474" spans="1:16" x14ac:dyDescent="0.25">
      <c r="A3474">
        <v>39</v>
      </c>
      <c r="B3474">
        <v>60</v>
      </c>
      <c r="C3474" t="s">
        <v>735</v>
      </c>
      <c r="D3474">
        <v>0</v>
      </c>
      <c r="E3474">
        <v>1.4830000000000001</v>
      </c>
      <c r="F3474" t="s">
        <v>11</v>
      </c>
      <c r="G3474">
        <v>6.0000000000000001E-3</v>
      </c>
      <c r="H3474" t="s">
        <v>12</v>
      </c>
      <c r="I3474">
        <v>100</v>
      </c>
      <c r="K3474">
        <f t="shared" si="324"/>
        <v>99</v>
      </c>
      <c r="L3474" t="str">
        <f t="shared" si="325"/>
        <v>Y-99</v>
      </c>
      <c r="M3474">
        <f t="shared" si="326"/>
        <v>1.4830000000000001</v>
      </c>
      <c r="N3474">
        <f t="shared" si="327"/>
        <v>0.46739526672956522</v>
      </c>
      <c r="O3474" t="str">
        <f t="shared" si="328"/>
        <v>Y-991.483</v>
      </c>
      <c r="P3474" t="str">
        <f t="shared" si="329"/>
        <v/>
      </c>
    </row>
    <row r="3475" spans="1:16" x14ac:dyDescent="0.25">
      <c r="A3475">
        <v>70</v>
      </c>
      <c r="B3475">
        <v>79</v>
      </c>
      <c r="C3475" t="s">
        <v>1812</v>
      </c>
      <c r="D3475">
        <v>0</v>
      </c>
      <c r="E3475">
        <v>0.7</v>
      </c>
      <c r="F3475" t="s">
        <v>11</v>
      </c>
      <c r="G3475">
        <v>0.2</v>
      </c>
      <c r="H3475" t="s">
        <v>36</v>
      </c>
      <c r="I3475">
        <v>100</v>
      </c>
      <c r="K3475">
        <f t="shared" si="324"/>
        <v>149</v>
      </c>
      <c r="L3475" t="str">
        <f t="shared" si="325"/>
        <v>YB-149</v>
      </c>
      <c r="M3475">
        <f t="shared" si="326"/>
        <v>0.7</v>
      </c>
      <c r="N3475">
        <f t="shared" si="327"/>
        <v>0.99021025794277906</v>
      </c>
      <c r="O3475" t="str">
        <f t="shared" si="328"/>
        <v>YB-1490.7</v>
      </c>
      <c r="P3475" t="str">
        <f t="shared" si="329"/>
        <v/>
      </c>
    </row>
    <row r="3476" spans="1:16" x14ac:dyDescent="0.25">
      <c r="A3476">
        <v>70</v>
      </c>
      <c r="B3476">
        <v>81</v>
      </c>
      <c r="C3476" t="s">
        <v>1819</v>
      </c>
      <c r="D3476">
        <v>0.68</v>
      </c>
      <c r="E3476">
        <v>1.6</v>
      </c>
      <c r="F3476" t="s">
        <v>11</v>
      </c>
      <c r="G3476">
        <v>0.1</v>
      </c>
      <c r="H3476" t="s">
        <v>77</v>
      </c>
      <c r="K3476">
        <f t="shared" si="324"/>
        <v>151</v>
      </c>
      <c r="L3476" t="str">
        <f t="shared" si="325"/>
        <v>YB-151M</v>
      </c>
      <c r="M3476">
        <f t="shared" si="326"/>
        <v>1.6</v>
      </c>
      <c r="N3476">
        <f t="shared" si="327"/>
        <v>0.43321698784996576</v>
      </c>
      <c r="O3476" t="str">
        <f t="shared" si="328"/>
        <v>YB-151M1.6</v>
      </c>
      <c r="P3476" t="str">
        <f t="shared" si="329"/>
        <v/>
      </c>
    </row>
    <row r="3477" spans="1:16" x14ac:dyDescent="0.25">
      <c r="A3477">
        <v>70</v>
      </c>
      <c r="B3477">
        <v>82</v>
      </c>
      <c r="C3477" t="s">
        <v>1818</v>
      </c>
      <c r="D3477">
        <v>0</v>
      </c>
      <c r="E3477">
        <v>3.1</v>
      </c>
      <c r="F3477" t="s">
        <v>11</v>
      </c>
      <c r="G3477">
        <v>0.2</v>
      </c>
      <c r="H3477" t="s">
        <v>36</v>
      </c>
      <c r="I3477">
        <v>100</v>
      </c>
      <c r="K3477">
        <f t="shared" si="324"/>
        <v>152</v>
      </c>
      <c r="L3477" t="str">
        <f t="shared" si="325"/>
        <v>YB-152</v>
      </c>
      <c r="M3477">
        <f t="shared" si="326"/>
        <v>3.1</v>
      </c>
      <c r="N3477">
        <f t="shared" si="327"/>
        <v>0.22359586469675655</v>
      </c>
      <c r="O3477" t="str">
        <f t="shared" si="328"/>
        <v>YB-1523.1</v>
      </c>
      <c r="P3477" t="str">
        <f t="shared" si="329"/>
        <v/>
      </c>
    </row>
    <row r="3478" spans="1:16" x14ac:dyDescent="0.25">
      <c r="A3478">
        <v>70</v>
      </c>
      <c r="B3478">
        <v>83</v>
      </c>
      <c r="C3478" t="s">
        <v>1821</v>
      </c>
      <c r="D3478">
        <v>0</v>
      </c>
      <c r="E3478">
        <v>4.2</v>
      </c>
      <c r="F3478" t="s">
        <v>11</v>
      </c>
      <c r="G3478">
        <v>0.1</v>
      </c>
      <c r="H3478" t="s">
        <v>27</v>
      </c>
      <c r="K3478">
        <f t="shared" si="324"/>
        <v>153</v>
      </c>
      <c r="L3478" t="str">
        <f t="shared" si="325"/>
        <v>YB-153</v>
      </c>
      <c r="M3478">
        <f t="shared" si="326"/>
        <v>4.2</v>
      </c>
      <c r="N3478">
        <f t="shared" si="327"/>
        <v>0.16503504299046315</v>
      </c>
      <c r="O3478" t="str">
        <f t="shared" si="328"/>
        <v>YB-1534.2</v>
      </c>
      <c r="P3478" t="str">
        <f t="shared" si="329"/>
        <v/>
      </c>
    </row>
    <row r="3479" spans="1:16" x14ac:dyDescent="0.25">
      <c r="A3479">
        <v>70</v>
      </c>
      <c r="B3479">
        <v>84</v>
      </c>
      <c r="C3479" t="s">
        <v>1820</v>
      </c>
      <c r="D3479">
        <v>0</v>
      </c>
      <c r="E3479">
        <v>409</v>
      </c>
      <c r="F3479" t="s">
        <v>17</v>
      </c>
      <c r="G3479">
        <v>2</v>
      </c>
      <c r="H3479" t="s">
        <v>27</v>
      </c>
      <c r="I3479">
        <v>92.6</v>
      </c>
      <c r="J3479">
        <v>1.2</v>
      </c>
      <c r="K3479">
        <f t="shared" si="324"/>
        <v>154</v>
      </c>
      <c r="L3479" t="str">
        <f t="shared" si="325"/>
        <v>YB-154</v>
      </c>
      <c r="M3479">
        <f t="shared" si="326"/>
        <v>0.40900000000000003</v>
      </c>
      <c r="N3479">
        <f t="shared" si="327"/>
        <v>1.6947363827871522</v>
      </c>
      <c r="O3479" t="str">
        <f t="shared" si="328"/>
        <v>YB-1540.409</v>
      </c>
      <c r="P3479" t="str">
        <f t="shared" si="329"/>
        <v/>
      </c>
    </row>
    <row r="3480" spans="1:16" x14ac:dyDescent="0.25">
      <c r="A3480">
        <v>70</v>
      </c>
      <c r="B3480">
        <v>85</v>
      </c>
      <c r="C3480" t="s">
        <v>1815</v>
      </c>
      <c r="D3480">
        <v>0</v>
      </c>
      <c r="E3480">
        <v>1.79</v>
      </c>
      <c r="F3480" t="s">
        <v>11</v>
      </c>
      <c r="G3480">
        <v>0.02</v>
      </c>
      <c r="H3480" t="s">
        <v>27</v>
      </c>
      <c r="I3480">
        <v>89</v>
      </c>
      <c r="J3480">
        <v>4</v>
      </c>
      <c r="K3480">
        <f t="shared" si="324"/>
        <v>155</v>
      </c>
      <c r="L3480" t="str">
        <f t="shared" si="325"/>
        <v>YB-155</v>
      </c>
      <c r="M3480">
        <f t="shared" si="326"/>
        <v>1.79</v>
      </c>
      <c r="N3480">
        <f t="shared" si="327"/>
        <v>0.38723306176533256</v>
      </c>
      <c r="O3480" t="str">
        <f t="shared" si="328"/>
        <v>YB-1551.79</v>
      </c>
      <c r="P3480" t="str">
        <f t="shared" si="329"/>
        <v/>
      </c>
    </row>
    <row r="3481" spans="1:16" x14ac:dyDescent="0.25">
      <c r="A3481">
        <v>70</v>
      </c>
      <c r="B3481">
        <v>86</v>
      </c>
      <c r="C3481" t="s">
        <v>1814</v>
      </c>
      <c r="D3481">
        <v>0</v>
      </c>
      <c r="E3481">
        <v>25</v>
      </c>
      <c r="F3481" t="s">
        <v>11</v>
      </c>
      <c r="G3481">
        <v>1.1000000000000001</v>
      </c>
      <c r="H3481" t="s">
        <v>27</v>
      </c>
      <c r="I3481">
        <v>10</v>
      </c>
      <c r="J3481">
        <v>4</v>
      </c>
      <c r="K3481">
        <f t="shared" si="324"/>
        <v>156</v>
      </c>
      <c r="L3481" t="str">
        <f t="shared" si="325"/>
        <v>YB-156</v>
      </c>
      <c r="M3481">
        <f t="shared" si="326"/>
        <v>25</v>
      </c>
      <c r="N3481">
        <f t="shared" si="327"/>
        <v>2.7725887222397813E-2</v>
      </c>
      <c r="O3481" t="str">
        <f t="shared" si="328"/>
        <v>YB-15625</v>
      </c>
      <c r="P3481" t="str">
        <f t="shared" si="329"/>
        <v/>
      </c>
    </row>
    <row r="3482" spans="1:16" x14ac:dyDescent="0.25">
      <c r="A3482">
        <v>70</v>
      </c>
      <c r="B3482">
        <v>87</v>
      </c>
      <c r="C3482" t="s">
        <v>1817</v>
      </c>
      <c r="D3482">
        <v>0</v>
      </c>
      <c r="E3482">
        <v>38.6</v>
      </c>
      <c r="F3482" t="s">
        <v>11</v>
      </c>
      <c r="G3482">
        <v>1</v>
      </c>
      <c r="H3482" t="s">
        <v>36</v>
      </c>
      <c r="I3482">
        <v>100</v>
      </c>
      <c r="K3482">
        <f t="shared" si="324"/>
        <v>157</v>
      </c>
      <c r="L3482" t="str">
        <f t="shared" si="325"/>
        <v>YB-157</v>
      </c>
      <c r="M3482">
        <f t="shared" si="326"/>
        <v>38.6</v>
      </c>
      <c r="N3482">
        <f t="shared" si="327"/>
        <v>1.7957180843521898E-2</v>
      </c>
      <c r="O3482" t="str">
        <f t="shared" si="328"/>
        <v>YB-15738.6</v>
      </c>
      <c r="P3482" t="str">
        <f t="shared" si="329"/>
        <v/>
      </c>
    </row>
    <row r="3483" spans="1:16" x14ac:dyDescent="0.25">
      <c r="A3483">
        <v>70</v>
      </c>
      <c r="B3483">
        <v>88</v>
      </c>
      <c r="C3483" t="s">
        <v>1816</v>
      </c>
      <c r="D3483">
        <v>0</v>
      </c>
      <c r="E3483">
        <v>1.49</v>
      </c>
      <c r="F3483" t="s">
        <v>43</v>
      </c>
      <c r="G3483">
        <v>0.13</v>
      </c>
      <c r="H3483" t="s">
        <v>36</v>
      </c>
      <c r="I3483">
        <v>99.997900000000001</v>
      </c>
      <c r="J3483">
        <v>1.1999999999999999E-3</v>
      </c>
      <c r="K3483">
        <f t="shared" si="324"/>
        <v>158</v>
      </c>
      <c r="L3483" t="str">
        <f t="shared" si="325"/>
        <v>YB-158</v>
      </c>
      <c r="M3483">
        <f t="shared" si="326"/>
        <v>89.4</v>
      </c>
      <c r="N3483">
        <f t="shared" si="327"/>
        <v>7.7533241673371951E-3</v>
      </c>
      <c r="O3483" t="str">
        <f t="shared" si="328"/>
        <v>YB-15889.4</v>
      </c>
      <c r="P3483" t="str">
        <f t="shared" si="329"/>
        <v/>
      </c>
    </row>
    <row r="3484" spans="1:16" x14ac:dyDescent="0.25">
      <c r="A3484">
        <v>70</v>
      </c>
      <c r="B3484">
        <v>89</v>
      </c>
      <c r="C3484" t="s">
        <v>1813</v>
      </c>
      <c r="D3484">
        <v>0</v>
      </c>
      <c r="E3484">
        <v>1.73</v>
      </c>
      <c r="F3484" t="s">
        <v>43</v>
      </c>
      <c r="G3484">
        <v>0.09</v>
      </c>
      <c r="H3484" t="s">
        <v>36</v>
      </c>
      <c r="I3484">
        <v>100</v>
      </c>
      <c r="K3484">
        <f t="shared" si="324"/>
        <v>159</v>
      </c>
      <c r="L3484" t="str">
        <f t="shared" si="325"/>
        <v>YB-159</v>
      </c>
      <c r="M3484">
        <f t="shared" si="326"/>
        <v>103.8</v>
      </c>
      <c r="N3484">
        <f t="shared" si="327"/>
        <v>6.6777185025042899E-3</v>
      </c>
      <c r="O3484" t="str">
        <f t="shared" si="328"/>
        <v>YB-159103.8</v>
      </c>
      <c r="P3484" t="str">
        <f t="shared" si="329"/>
        <v/>
      </c>
    </row>
    <row r="3485" spans="1:16" x14ac:dyDescent="0.25">
      <c r="A3485">
        <v>70</v>
      </c>
      <c r="B3485">
        <v>90</v>
      </c>
      <c r="C3485" t="s">
        <v>1830</v>
      </c>
      <c r="D3485">
        <v>0</v>
      </c>
      <c r="E3485">
        <v>4.8</v>
      </c>
      <c r="F3485" t="s">
        <v>43</v>
      </c>
      <c r="G3485">
        <v>0.2</v>
      </c>
      <c r="H3485" t="s">
        <v>36</v>
      </c>
      <c r="I3485">
        <v>100</v>
      </c>
      <c r="K3485">
        <f t="shared" si="324"/>
        <v>160</v>
      </c>
      <c r="L3485" t="str">
        <f t="shared" si="325"/>
        <v>YB-160</v>
      </c>
      <c r="M3485">
        <f t="shared" si="326"/>
        <v>288</v>
      </c>
      <c r="N3485">
        <f t="shared" si="327"/>
        <v>2.4067610436109212E-3</v>
      </c>
      <c r="O3485" t="str">
        <f t="shared" si="328"/>
        <v>YB-160288</v>
      </c>
      <c r="P3485" t="str">
        <f t="shared" si="329"/>
        <v/>
      </c>
    </row>
    <row r="3486" spans="1:16" x14ac:dyDescent="0.25">
      <c r="A3486">
        <v>70</v>
      </c>
      <c r="B3486">
        <v>91</v>
      </c>
      <c r="C3486" t="s">
        <v>1829</v>
      </c>
      <c r="D3486">
        <v>0</v>
      </c>
      <c r="E3486">
        <v>4.2</v>
      </c>
      <c r="F3486" t="s">
        <v>43</v>
      </c>
      <c r="G3486">
        <v>0.2</v>
      </c>
      <c r="H3486" t="s">
        <v>36</v>
      </c>
      <c r="I3486">
        <v>100</v>
      </c>
      <c r="K3486">
        <f t="shared" si="324"/>
        <v>161</v>
      </c>
      <c r="L3486" t="str">
        <f t="shared" si="325"/>
        <v>YB-161</v>
      </c>
      <c r="M3486">
        <f t="shared" si="326"/>
        <v>252</v>
      </c>
      <c r="N3486">
        <f t="shared" si="327"/>
        <v>2.7505840498410527E-3</v>
      </c>
      <c r="O3486" t="str">
        <f t="shared" si="328"/>
        <v>YB-161252</v>
      </c>
      <c r="P3486" t="str">
        <f t="shared" si="329"/>
        <v/>
      </c>
    </row>
    <row r="3487" spans="1:16" x14ac:dyDescent="0.25">
      <c r="A3487">
        <v>70</v>
      </c>
      <c r="B3487">
        <v>92</v>
      </c>
      <c r="C3487" t="s">
        <v>1826</v>
      </c>
      <c r="D3487">
        <v>0</v>
      </c>
      <c r="E3487">
        <v>18.89</v>
      </c>
      <c r="F3487" t="s">
        <v>43</v>
      </c>
      <c r="G3487">
        <v>0.18</v>
      </c>
      <c r="H3487" t="s">
        <v>36</v>
      </c>
      <c r="I3487">
        <v>100</v>
      </c>
      <c r="K3487">
        <f t="shared" si="324"/>
        <v>162</v>
      </c>
      <c r="L3487" t="str">
        <f t="shared" si="325"/>
        <v>YB-162</v>
      </c>
      <c r="M3487">
        <f t="shared" si="326"/>
        <v>1133.4000000000001</v>
      </c>
      <c r="N3487">
        <f t="shared" si="327"/>
        <v>6.1156447905412492E-4</v>
      </c>
      <c r="O3487" t="str">
        <f t="shared" si="328"/>
        <v>YB-1621133.4</v>
      </c>
      <c r="P3487" t="str">
        <f t="shared" si="329"/>
        <v/>
      </c>
    </row>
    <row r="3488" spans="1:16" x14ac:dyDescent="0.25">
      <c r="A3488">
        <v>70</v>
      </c>
      <c r="B3488">
        <v>93</v>
      </c>
      <c r="C3488" t="s">
        <v>1825</v>
      </c>
      <c r="D3488">
        <v>0</v>
      </c>
      <c r="E3488">
        <v>11.05</v>
      </c>
      <c r="F3488" t="s">
        <v>43</v>
      </c>
      <c r="G3488">
        <v>0.25</v>
      </c>
      <c r="H3488" t="s">
        <v>36</v>
      </c>
      <c r="I3488">
        <v>100</v>
      </c>
      <c r="K3488">
        <f t="shared" si="324"/>
        <v>163</v>
      </c>
      <c r="L3488" t="str">
        <f t="shared" si="325"/>
        <v>YB-163</v>
      </c>
      <c r="M3488">
        <f t="shared" si="326"/>
        <v>663</v>
      </c>
      <c r="N3488">
        <f t="shared" si="327"/>
        <v>1.0454708605730698E-3</v>
      </c>
      <c r="O3488" t="str">
        <f t="shared" si="328"/>
        <v>YB-163663</v>
      </c>
      <c r="P3488" t="str">
        <f t="shared" si="329"/>
        <v/>
      </c>
    </row>
    <row r="3489" spans="1:16" x14ac:dyDescent="0.25">
      <c r="A3489">
        <v>70</v>
      </c>
      <c r="B3489">
        <v>94</v>
      </c>
      <c r="C3489" t="s">
        <v>1828</v>
      </c>
      <c r="D3489">
        <v>0</v>
      </c>
      <c r="E3489">
        <v>75.8</v>
      </c>
      <c r="F3489" t="s">
        <v>43</v>
      </c>
      <c r="G3489">
        <v>1.7</v>
      </c>
      <c r="H3489" t="s">
        <v>26</v>
      </c>
      <c r="I3489">
        <v>100</v>
      </c>
      <c r="K3489">
        <f t="shared" si="324"/>
        <v>164</v>
      </c>
      <c r="L3489" t="str">
        <f t="shared" si="325"/>
        <v>YB-164</v>
      </c>
      <c r="M3489">
        <f t="shared" si="326"/>
        <v>4548</v>
      </c>
      <c r="N3489">
        <f t="shared" si="327"/>
        <v>1.5240703178538814E-4</v>
      </c>
      <c r="O3489" t="str">
        <f t="shared" si="328"/>
        <v>YB-1644548</v>
      </c>
      <c r="P3489" t="str">
        <f t="shared" si="329"/>
        <v/>
      </c>
    </row>
    <row r="3490" spans="1:16" x14ac:dyDescent="0.25">
      <c r="A3490">
        <v>70</v>
      </c>
      <c r="B3490">
        <v>95</v>
      </c>
      <c r="C3490" t="s">
        <v>1827</v>
      </c>
      <c r="D3490">
        <v>0</v>
      </c>
      <c r="E3490">
        <v>9.8000000000000007</v>
      </c>
      <c r="F3490" t="s">
        <v>43</v>
      </c>
      <c r="G3490">
        <v>0.5</v>
      </c>
      <c r="H3490" t="s">
        <v>36</v>
      </c>
      <c r="I3490">
        <v>100</v>
      </c>
      <c r="K3490">
        <f t="shared" si="324"/>
        <v>165</v>
      </c>
      <c r="L3490" t="str">
        <f t="shared" si="325"/>
        <v>YB-165</v>
      </c>
      <c r="M3490">
        <f t="shared" si="326"/>
        <v>588</v>
      </c>
      <c r="N3490">
        <f t="shared" si="327"/>
        <v>1.1788217356461655E-3</v>
      </c>
      <c r="O3490" t="str">
        <f t="shared" si="328"/>
        <v>YB-165588</v>
      </c>
      <c r="P3490" t="str">
        <f t="shared" si="329"/>
        <v/>
      </c>
    </row>
    <row r="3491" spans="1:16" x14ac:dyDescent="0.25">
      <c r="A3491">
        <v>70</v>
      </c>
      <c r="B3491">
        <v>96</v>
      </c>
      <c r="C3491" t="s">
        <v>1823</v>
      </c>
      <c r="D3491">
        <v>0</v>
      </c>
      <c r="E3491">
        <v>56.7</v>
      </c>
      <c r="F3491" t="s">
        <v>109</v>
      </c>
      <c r="G3491">
        <v>0.1</v>
      </c>
      <c r="H3491" t="s">
        <v>26</v>
      </c>
      <c r="I3491">
        <v>100</v>
      </c>
      <c r="K3491">
        <f t="shared" si="324"/>
        <v>166</v>
      </c>
      <c r="L3491" t="str">
        <f t="shared" si="325"/>
        <v>YB-166</v>
      </c>
      <c r="M3491">
        <f t="shared" si="326"/>
        <v>204120</v>
      </c>
      <c r="N3491">
        <f t="shared" si="327"/>
        <v>3.3957827775815464E-6</v>
      </c>
      <c r="O3491" t="str">
        <f t="shared" si="328"/>
        <v>YB-166204120</v>
      </c>
      <c r="P3491" t="str">
        <f t="shared" si="329"/>
        <v/>
      </c>
    </row>
    <row r="3492" spans="1:16" x14ac:dyDescent="0.25">
      <c r="A3492">
        <v>70</v>
      </c>
      <c r="B3492">
        <v>97</v>
      </c>
      <c r="C3492" t="s">
        <v>1822</v>
      </c>
      <c r="D3492">
        <v>0</v>
      </c>
      <c r="E3492">
        <v>17.5</v>
      </c>
      <c r="F3492" t="s">
        <v>43</v>
      </c>
      <c r="G3492">
        <v>0.1</v>
      </c>
      <c r="H3492" t="s">
        <v>36</v>
      </c>
      <c r="I3492">
        <v>100</v>
      </c>
      <c r="K3492">
        <f t="shared" si="324"/>
        <v>167</v>
      </c>
      <c r="L3492" t="str">
        <f t="shared" si="325"/>
        <v>YB-167</v>
      </c>
      <c r="M3492">
        <f t="shared" si="326"/>
        <v>1050</v>
      </c>
      <c r="N3492">
        <f t="shared" si="327"/>
        <v>6.6014017196185267E-4</v>
      </c>
      <c r="O3492" t="str">
        <f t="shared" si="328"/>
        <v>YB-1671050</v>
      </c>
      <c r="P3492" t="str">
        <f t="shared" si="329"/>
        <v/>
      </c>
    </row>
    <row r="3493" spans="1:16" x14ac:dyDescent="0.25">
      <c r="A3493">
        <v>70</v>
      </c>
      <c r="B3493">
        <v>99</v>
      </c>
      <c r="C3493" t="s">
        <v>1824</v>
      </c>
      <c r="D3493">
        <v>0</v>
      </c>
      <c r="E3493">
        <v>32.015000000000001</v>
      </c>
      <c r="F3493" t="s">
        <v>25</v>
      </c>
      <c r="G3493">
        <v>8.9999999999999993E-3</v>
      </c>
      <c r="H3493" t="s">
        <v>26</v>
      </c>
      <c r="I3493">
        <v>100</v>
      </c>
      <c r="K3493">
        <f t="shared" si="324"/>
        <v>169</v>
      </c>
      <c r="L3493" t="str">
        <f t="shared" si="325"/>
        <v>YB-169</v>
      </c>
      <c r="M3493">
        <f t="shared" si="326"/>
        <v>2766096</v>
      </c>
      <c r="N3493">
        <f t="shared" si="327"/>
        <v>2.5058681280763406E-7</v>
      </c>
      <c r="O3493" t="str">
        <f t="shared" si="328"/>
        <v>YB-1692766096</v>
      </c>
      <c r="P3493" t="str">
        <f t="shared" si="329"/>
        <v/>
      </c>
    </row>
    <row r="3494" spans="1:16" x14ac:dyDescent="0.25">
      <c r="A3494">
        <v>70</v>
      </c>
      <c r="B3494">
        <v>99</v>
      </c>
      <c r="C3494" t="s">
        <v>1824</v>
      </c>
      <c r="D3494">
        <v>2.41999E-2</v>
      </c>
      <c r="E3494">
        <v>46</v>
      </c>
      <c r="F3494" t="s">
        <v>11</v>
      </c>
      <c r="G3494">
        <v>2</v>
      </c>
      <c r="H3494" t="s">
        <v>77</v>
      </c>
      <c r="I3494">
        <v>100</v>
      </c>
      <c r="K3494">
        <f t="shared" si="324"/>
        <v>169</v>
      </c>
      <c r="L3494" t="str">
        <f t="shared" si="325"/>
        <v>YB-169M</v>
      </c>
      <c r="M3494">
        <f t="shared" si="326"/>
        <v>46</v>
      </c>
      <c r="N3494">
        <f t="shared" si="327"/>
        <v>1.5068416968694463E-2</v>
      </c>
      <c r="O3494" t="str">
        <f t="shared" si="328"/>
        <v>YB-169M46</v>
      </c>
      <c r="P3494" t="str">
        <f t="shared" si="329"/>
        <v/>
      </c>
    </row>
    <row r="3495" spans="1:16" x14ac:dyDescent="0.25">
      <c r="A3495">
        <v>70</v>
      </c>
      <c r="B3495">
        <v>105</v>
      </c>
      <c r="C3495" t="s">
        <v>1832</v>
      </c>
      <c r="D3495">
        <v>0</v>
      </c>
      <c r="E3495">
        <v>4.1615000000000002</v>
      </c>
      <c r="F3495" t="s">
        <v>25</v>
      </c>
      <c r="G3495">
        <v>3.0000000000000001E-3</v>
      </c>
      <c r="H3495" t="s">
        <v>12</v>
      </c>
      <c r="I3495">
        <v>100</v>
      </c>
      <c r="K3495">
        <f t="shared" si="324"/>
        <v>175</v>
      </c>
      <c r="L3495" t="str">
        <f t="shared" si="325"/>
        <v>YB-175</v>
      </c>
      <c r="M3495">
        <f t="shared" si="326"/>
        <v>359553.60000000003</v>
      </c>
      <c r="N3495">
        <f t="shared" si="327"/>
        <v>1.9277993060282115E-6</v>
      </c>
      <c r="O3495" t="str">
        <f t="shared" si="328"/>
        <v>YB-175359553.6</v>
      </c>
      <c r="P3495" t="str">
        <f t="shared" si="329"/>
        <v/>
      </c>
    </row>
    <row r="3496" spans="1:16" x14ac:dyDescent="0.25">
      <c r="A3496">
        <v>70</v>
      </c>
      <c r="B3496">
        <v>106</v>
      </c>
      <c r="C3496" t="s">
        <v>1836</v>
      </c>
      <c r="D3496">
        <v>1.0498000000000001</v>
      </c>
      <c r="E3496">
        <v>11.4</v>
      </c>
      <c r="F3496" t="s">
        <v>11</v>
      </c>
      <c r="G3496">
        <v>0.3</v>
      </c>
      <c r="H3496" t="s">
        <v>77</v>
      </c>
      <c r="I3496">
        <v>100</v>
      </c>
      <c r="K3496">
        <f t="shared" si="324"/>
        <v>176</v>
      </c>
      <c r="L3496" t="str">
        <f t="shared" si="325"/>
        <v>YB-176M</v>
      </c>
      <c r="M3496">
        <f t="shared" si="326"/>
        <v>11.4</v>
      </c>
      <c r="N3496">
        <f t="shared" si="327"/>
        <v>6.0802384259644321E-2</v>
      </c>
      <c r="O3496" t="str">
        <f t="shared" si="328"/>
        <v>YB-176M11.4</v>
      </c>
      <c r="P3496" t="str">
        <f t="shared" si="329"/>
        <v/>
      </c>
    </row>
    <row r="3497" spans="1:16" x14ac:dyDescent="0.25">
      <c r="A3497">
        <v>70</v>
      </c>
      <c r="B3497">
        <v>107</v>
      </c>
      <c r="C3497" t="s">
        <v>1835</v>
      </c>
      <c r="D3497">
        <v>0</v>
      </c>
      <c r="E3497">
        <v>1.911</v>
      </c>
      <c r="F3497" t="s">
        <v>109</v>
      </c>
      <c r="G3497">
        <v>3.0000000000000001E-3</v>
      </c>
      <c r="H3497" t="s">
        <v>12</v>
      </c>
      <c r="I3497">
        <v>100</v>
      </c>
      <c r="K3497">
        <f t="shared" si="324"/>
        <v>177</v>
      </c>
      <c r="L3497" t="str">
        <f t="shared" si="325"/>
        <v>YB-177</v>
      </c>
      <c r="M3497">
        <f t="shared" si="326"/>
        <v>6879.6</v>
      </c>
      <c r="N3497">
        <f t="shared" si="327"/>
        <v>1.0075399449967226E-4</v>
      </c>
      <c r="O3497" t="str">
        <f t="shared" si="328"/>
        <v>YB-1776879.6</v>
      </c>
      <c r="P3497" t="str">
        <f t="shared" si="329"/>
        <v/>
      </c>
    </row>
    <row r="3498" spans="1:16" x14ac:dyDescent="0.25">
      <c r="A3498">
        <v>70</v>
      </c>
      <c r="B3498">
        <v>107</v>
      </c>
      <c r="C3498" t="s">
        <v>1835</v>
      </c>
      <c r="D3498">
        <v>0.33150000000000002</v>
      </c>
      <c r="E3498">
        <v>6.5</v>
      </c>
      <c r="F3498" t="s">
        <v>11</v>
      </c>
      <c r="G3498">
        <v>0.02</v>
      </c>
      <c r="H3498" t="s">
        <v>77</v>
      </c>
      <c r="I3498">
        <v>100</v>
      </c>
      <c r="K3498">
        <f t="shared" si="324"/>
        <v>177</v>
      </c>
      <c r="L3498" t="str">
        <f t="shared" si="325"/>
        <v>YB-177M</v>
      </c>
      <c r="M3498">
        <f t="shared" si="326"/>
        <v>6.5</v>
      </c>
      <c r="N3498">
        <f t="shared" si="327"/>
        <v>0.10663802777845312</v>
      </c>
      <c r="O3498" t="str">
        <f t="shared" si="328"/>
        <v>YB-177M6.5</v>
      </c>
      <c r="P3498" t="str">
        <f t="shared" si="329"/>
        <v/>
      </c>
    </row>
    <row r="3499" spans="1:16" x14ac:dyDescent="0.25">
      <c r="A3499">
        <v>70</v>
      </c>
      <c r="B3499">
        <v>108</v>
      </c>
      <c r="C3499" t="s">
        <v>1834</v>
      </c>
      <c r="D3499">
        <v>0</v>
      </c>
      <c r="E3499">
        <v>74</v>
      </c>
      <c r="F3499" t="s">
        <v>43</v>
      </c>
      <c r="G3499">
        <v>3</v>
      </c>
      <c r="H3499" t="s">
        <v>12</v>
      </c>
      <c r="I3499">
        <v>100</v>
      </c>
      <c r="K3499">
        <f t="shared" si="324"/>
        <v>178</v>
      </c>
      <c r="L3499" t="str">
        <f t="shared" si="325"/>
        <v>YB-178</v>
      </c>
      <c r="M3499">
        <f t="shared" si="326"/>
        <v>4440</v>
      </c>
      <c r="N3499">
        <f t="shared" si="327"/>
        <v>1.5611422985584354E-4</v>
      </c>
      <c r="O3499" t="str">
        <f t="shared" si="328"/>
        <v>YB-1784440</v>
      </c>
      <c r="P3499" t="str">
        <f t="shared" si="329"/>
        <v/>
      </c>
    </row>
    <row r="3500" spans="1:16" x14ac:dyDescent="0.25">
      <c r="A3500">
        <v>70</v>
      </c>
      <c r="B3500">
        <v>109</v>
      </c>
      <c r="C3500" t="s">
        <v>1833</v>
      </c>
      <c r="D3500">
        <v>0</v>
      </c>
      <c r="E3500">
        <v>8</v>
      </c>
      <c r="F3500" t="s">
        <v>43</v>
      </c>
      <c r="G3500">
        <v>0.4</v>
      </c>
      <c r="H3500" t="s">
        <v>12</v>
      </c>
      <c r="I3500">
        <v>100</v>
      </c>
      <c r="K3500">
        <f t="shared" si="324"/>
        <v>179</v>
      </c>
      <c r="L3500" t="str">
        <f t="shared" si="325"/>
        <v>YB-179</v>
      </c>
      <c r="M3500">
        <f t="shared" si="326"/>
        <v>480</v>
      </c>
      <c r="N3500">
        <f t="shared" si="327"/>
        <v>1.4440566261665526E-3</v>
      </c>
      <c r="O3500" t="str">
        <f t="shared" si="328"/>
        <v>YB-179480</v>
      </c>
      <c r="P3500" t="str">
        <f t="shared" si="329"/>
        <v/>
      </c>
    </row>
    <row r="3501" spans="1:16" x14ac:dyDescent="0.25">
      <c r="A3501">
        <v>70</v>
      </c>
      <c r="B3501">
        <v>110</v>
      </c>
      <c r="C3501" t="s">
        <v>1831</v>
      </c>
      <c r="D3501">
        <v>0</v>
      </c>
      <c r="E3501">
        <v>2.4</v>
      </c>
      <c r="F3501" t="s">
        <v>43</v>
      </c>
      <c r="G3501">
        <v>0.5</v>
      </c>
      <c r="H3501" t="s">
        <v>12</v>
      </c>
      <c r="I3501">
        <v>100</v>
      </c>
      <c r="K3501">
        <f t="shared" si="324"/>
        <v>180</v>
      </c>
      <c r="L3501" t="str">
        <f t="shared" si="325"/>
        <v>YB-180</v>
      </c>
      <c r="M3501">
        <f t="shared" si="326"/>
        <v>144</v>
      </c>
      <c r="N3501">
        <f t="shared" si="327"/>
        <v>4.8135220872218424E-3</v>
      </c>
      <c r="O3501" t="str">
        <f t="shared" si="328"/>
        <v>YB-180144</v>
      </c>
      <c r="P3501" t="str">
        <f t="shared" si="329"/>
        <v/>
      </c>
    </row>
    <row r="3502" spans="1:16" x14ac:dyDescent="0.25">
      <c r="A3502">
        <v>30</v>
      </c>
      <c r="B3502">
        <v>24</v>
      </c>
      <c r="C3502" t="s">
        <v>490</v>
      </c>
      <c r="D3502">
        <v>0</v>
      </c>
      <c r="E3502">
        <v>1.59</v>
      </c>
      <c r="F3502" t="s">
        <v>17</v>
      </c>
      <c r="G3502">
        <f>0.6-0.35</f>
        <v>0.25</v>
      </c>
      <c r="H3502" t="s">
        <v>23</v>
      </c>
      <c r="I3502">
        <v>92</v>
      </c>
      <c r="K3502">
        <f t="shared" si="324"/>
        <v>54</v>
      </c>
      <c r="L3502" t="str">
        <f t="shared" si="325"/>
        <v>ZN-54</v>
      </c>
      <c r="M3502">
        <f t="shared" si="326"/>
        <v>1.5900000000000001E-3</v>
      </c>
      <c r="N3502">
        <f t="shared" si="327"/>
        <v>435.94162299367628</v>
      </c>
      <c r="O3502" t="str">
        <f t="shared" si="328"/>
        <v>ZN-540.00159</v>
      </c>
      <c r="P3502" t="str">
        <f t="shared" si="329"/>
        <v/>
      </c>
    </row>
    <row r="3503" spans="1:16" x14ac:dyDescent="0.25">
      <c r="A3503">
        <v>30</v>
      </c>
      <c r="B3503">
        <v>25</v>
      </c>
      <c r="C3503" t="s">
        <v>492</v>
      </c>
      <c r="D3503">
        <v>0</v>
      </c>
      <c r="E3503">
        <v>19.8</v>
      </c>
      <c r="F3503" t="s">
        <v>17</v>
      </c>
      <c r="G3503">
        <v>1.3</v>
      </c>
      <c r="H3503" t="s">
        <v>36</v>
      </c>
      <c r="I3503">
        <v>100</v>
      </c>
      <c r="K3503">
        <f t="shared" si="324"/>
        <v>55</v>
      </c>
      <c r="L3503" t="str">
        <f t="shared" si="325"/>
        <v>ZN-55</v>
      </c>
      <c r="M3503">
        <f t="shared" si="326"/>
        <v>1.9800000000000002E-2</v>
      </c>
      <c r="N3503">
        <f t="shared" si="327"/>
        <v>35.007433361613394</v>
      </c>
      <c r="O3503" t="str">
        <f t="shared" si="328"/>
        <v>ZN-550.0198</v>
      </c>
      <c r="P3503" t="str">
        <f t="shared" si="329"/>
        <v/>
      </c>
    </row>
    <row r="3504" spans="1:16" x14ac:dyDescent="0.25">
      <c r="A3504">
        <v>30</v>
      </c>
      <c r="B3504">
        <v>26</v>
      </c>
      <c r="C3504" t="s">
        <v>491</v>
      </c>
      <c r="D3504">
        <v>0</v>
      </c>
      <c r="E3504">
        <v>32</v>
      </c>
      <c r="F3504" t="s">
        <v>17</v>
      </c>
      <c r="G3504">
        <v>0.7</v>
      </c>
      <c r="H3504" t="s">
        <v>36</v>
      </c>
      <c r="I3504">
        <v>100</v>
      </c>
      <c r="K3504">
        <f t="shared" si="324"/>
        <v>56</v>
      </c>
      <c r="L3504" t="str">
        <f t="shared" si="325"/>
        <v>ZN-56</v>
      </c>
      <c r="M3504">
        <f t="shared" si="326"/>
        <v>3.2000000000000001E-2</v>
      </c>
      <c r="N3504">
        <f t="shared" si="327"/>
        <v>21.660849392498289</v>
      </c>
      <c r="O3504" t="str">
        <f t="shared" si="328"/>
        <v>ZN-560.032</v>
      </c>
      <c r="P3504" t="str">
        <f t="shared" si="329"/>
        <v/>
      </c>
    </row>
    <row r="3505" spans="1:16" x14ac:dyDescent="0.25">
      <c r="A3505">
        <v>30</v>
      </c>
      <c r="B3505">
        <v>27</v>
      </c>
      <c r="C3505" t="s">
        <v>488</v>
      </c>
      <c r="D3505" t="s">
        <v>70</v>
      </c>
      <c r="E3505">
        <v>45.6</v>
      </c>
      <c r="F3505" t="s">
        <v>17</v>
      </c>
      <c r="G3505">
        <v>0.7</v>
      </c>
      <c r="H3505" t="s">
        <v>36</v>
      </c>
      <c r="I3505">
        <v>100</v>
      </c>
      <c r="K3505">
        <f t="shared" si="324"/>
        <v>57</v>
      </c>
      <c r="L3505" t="str">
        <f t="shared" si="325"/>
        <v>ZN-57</v>
      </c>
      <c r="M3505">
        <f t="shared" si="326"/>
        <v>4.5600000000000002E-2</v>
      </c>
      <c r="N3505">
        <f t="shared" si="327"/>
        <v>15.20059606491108</v>
      </c>
      <c r="O3505" t="str">
        <f t="shared" si="328"/>
        <v>ZN-570.0456</v>
      </c>
      <c r="P3505" t="str">
        <f t="shared" si="329"/>
        <v/>
      </c>
    </row>
    <row r="3506" spans="1:16" x14ac:dyDescent="0.25">
      <c r="A3506">
        <v>30</v>
      </c>
      <c r="B3506">
        <v>28</v>
      </c>
      <c r="C3506" t="s">
        <v>487</v>
      </c>
      <c r="D3506">
        <v>0</v>
      </c>
      <c r="E3506">
        <v>86</v>
      </c>
      <c r="F3506" t="s">
        <v>17</v>
      </c>
      <c r="G3506">
        <v>2</v>
      </c>
      <c r="H3506" t="s">
        <v>36</v>
      </c>
      <c r="I3506">
        <v>100</v>
      </c>
      <c r="K3506">
        <f t="shared" si="324"/>
        <v>58</v>
      </c>
      <c r="L3506" t="str">
        <f t="shared" si="325"/>
        <v>ZN-58</v>
      </c>
      <c r="M3506">
        <f t="shared" si="326"/>
        <v>8.6000000000000007E-2</v>
      </c>
      <c r="N3506">
        <f t="shared" si="327"/>
        <v>8.0598509367435494</v>
      </c>
      <c r="O3506" t="str">
        <f t="shared" si="328"/>
        <v>ZN-580.086</v>
      </c>
      <c r="P3506" t="str">
        <f t="shared" si="329"/>
        <v/>
      </c>
    </row>
    <row r="3507" spans="1:16" x14ac:dyDescent="0.25">
      <c r="A3507">
        <v>30</v>
      </c>
      <c r="B3507">
        <v>29</v>
      </c>
      <c r="C3507" t="s">
        <v>489</v>
      </c>
      <c r="D3507">
        <v>0</v>
      </c>
      <c r="E3507">
        <v>182.1</v>
      </c>
      <c r="F3507" t="s">
        <v>17</v>
      </c>
      <c r="G3507">
        <v>0.8</v>
      </c>
      <c r="H3507" t="s">
        <v>36</v>
      </c>
      <c r="I3507">
        <v>100</v>
      </c>
      <c r="K3507">
        <f t="shared" si="324"/>
        <v>59</v>
      </c>
      <c r="L3507" t="str">
        <f t="shared" si="325"/>
        <v>ZN-59</v>
      </c>
      <c r="M3507">
        <f t="shared" si="326"/>
        <v>0.18210000000000001</v>
      </c>
      <c r="N3507">
        <f t="shared" si="327"/>
        <v>3.8064095582643889</v>
      </c>
      <c r="O3507" t="str">
        <f t="shared" si="328"/>
        <v>ZN-590.1821</v>
      </c>
      <c r="P3507" t="str">
        <f t="shared" si="329"/>
        <v/>
      </c>
    </row>
    <row r="3508" spans="1:16" x14ac:dyDescent="0.25">
      <c r="A3508">
        <v>30</v>
      </c>
      <c r="B3508">
        <v>30</v>
      </c>
      <c r="C3508" t="s">
        <v>508</v>
      </c>
      <c r="D3508">
        <v>0</v>
      </c>
      <c r="E3508">
        <v>2.41</v>
      </c>
      <c r="F3508" t="s">
        <v>43</v>
      </c>
      <c r="G3508">
        <v>0.03</v>
      </c>
      <c r="H3508" t="s">
        <v>36</v>
      </c>
      <c r="I3508">
        <v>100</v>
      </c>
      <c r="K3508">
        <f t="shared" si="324"/>
        <v>60</v>
      </c>
      <c r="L3508" t="str">
        <f t="shared" si="325"/>
        <v>ZN-60</v>
      </c>
      <c r="M3508">
        <f t="shared" si="326"/>
        <v>144.60000000000002</v>
      </c>
      <c r="N3508">
        <f t="shared" si="327"/>
        <v>4.7935489665279747E-3</v>
      </c>
      <c r="O3508" t="str">
        <f t="shared" si="328"/>
        <v>ZN-60144.6</v>
      </c>
      <c r="P3508" t="str">
        <f t="shared" si="329"/>
        <v/>
      </c>
    </row>
    <row r="3509" spans="1:16" x14ac:dyDescent="0.25">
      <c r="A3509">
        <v>30</v>
      </c>
      <c r="B3509">
        <v>31</v>
      </c>
      <c r="C3509" t="s">
        <v>507</v>
      </c>
      <c r="D3509">
        <v>0</v>
      </c>
      <c r="E3509">
        <v>88.8</v>
      </c>
      <c r="F3509" t="s">
        <v>11</v>
      </c>
      <c r="G3509">
        <v>0.5</v>
      </c>
      <c r="H3509" t="s">
        <v>36</v>
      </c>
      <c r="I3509">
        <v>100</v>
      </c>
      <c r="K3509">
        <f t="shared" si="324"/>
        <v>61</v>
      </c>
      <c r="L3509" t="str">
        <f t="shared" si="325"/>
        <v>ZN-61</v>
      </c>
      <c r="M3509">
        <f t="shared" si="326"/>
        <v>88.8</v>
      </c>
      <c r="N3509">
        <f t="shared" si="327"/>
        <v>7.8057114927921768E-3</v>
      </c>
      <c r="O3509" t="str">
        <f t="shared" si="328"/>
        <v>ZN-6188.8</v>
      </c>
      <c r="P3509" t="str">
        <f t="shared" si="329"/>
        <v/>
      </c>
    </row>
    <row r="3510" spans="1:16" x14ac:dyDescent="0.25">
      <c r="A3510">
        <v>30</v>
      </c>
      <c r="B3510">
        <v>32</v>
      </c>
      <c r="C3510" t="s">
        <v>510</v>
      </c>
      <c r="D3510">
        <v>0</v>
      </c>
      <c r="E3510">
        <v>9.1929999999999996</v>
      </c>
      <c r="F3510" t="s">
        <v>109</v>
      </c>
      <c r="G3510">
        <v>1.2E-2</v>
      </c>
      <c r="H3510" t="s">
        <v>36</v>
      </c>
      <c r="I3510">
        <v>100</v>
      </c>
      <c r="K3510">
        <f t="shared" si="324"/>
        <v>62</v>
      </c>
      <c r="L3510" t="str">
        <f t="shared" si="325"/>
        <v>ZN-62</v>
      </c>
      <c r="M3510">
        <f t="shared" si="326"/>
        <v>33094.799999999996</v>
      </c>
      <c r="N3510">
        <f t="shared" si="327"/>
        <v>2.0944292775902722E-5</v>
      </c>
      <c r="O3510" t="str">
        <f t="shared" si="328"/>
        <v>ZN-6233094.8</v>
      </c>
      <c r="P3510" t="str">
        <f t="shared" si="329"/>
        <v/>
      </c>
    </row>
    <row r="3511" spans="1:16" x14ac:dyDescent="0.25">
      <c r="A3511">
        <v>30</v>
      </c>
      <c r="B3511">
        <v>33</v>
      </c>
      <c r="C3511" t="s">
        <v>509</v>
      </c>
      <c r="D3511">
        <v>0</v>
      </c>
      <c r="E3511">
        <v>38.380000000000003</v>
      </c>
      <c r="F3511" t="s">
        <v>43</v>
      </c>
      <c r="G3511">
        <v>7.0000000000000007E-2</v>
      </c>
      <c r="H3511" t="s">
        <v>36</v>
      </c>
      <c r="I3511">
        <v>100</v>
      </c>
      <c r="K3511">
        <f t="shared" si="324"/>
        <v>63</v>
      </c>
      <c r="L3511" t="str">
        <f t="shared" si="325"/>
        <v>ZN-63</v>
      </c>
      <c r="M3511">
        <f t="shared" si="326"/>
        <v>2302.8000000000002</v>
      </c>
      <c r="N3511">
        <f t="shared" si="327"/>
        <v>3.0100190227546692E-4</v>
      </c>
      <c r="O3511" t="str">
        <f t="shared" si="328"/>
        <v>ZN-632302.8</v>
      </c>
      <c r="P3511" t="str">
        <f t="shared" si="329"/>
        <v/>
      </c>
    </row>
    <row r="3512" spans="1:16" x14ac:dyDescent="0.25">
      <c r="A3512">
        <v>30</v>
      </c>
      <c r="B3512">
        <v>35</v>
      </c>
      <c r="C3512" t="s">
        <v>512</v>
      </c>
      <c r="D3512">
        <v>0</v>
      </c>
      <c r="E3512">
        <v>243.93</v>
      </c>
      <c r="F3512" t="s">
        <v>25</v>
      </c>
      <c r="G3512">
        <v>0.08</v>
      </c>
      <c r="H3512" t="s">
        <v>36</v>
      </c>
      <c r="I3512">
        <v>100</v>
      </c>
      <c r="K3512">
        <f t="shared" si="324"/>
        <v>65</v>
      </c>
      <c r="L3512" t="str">
        <f t="shared" si="325"/>
        <v>ZN-65</v>
      </c>
      <c r="M3512">
        <f t="shared" si="326"/>
        <v>21075552</v>
      </c>
      <c r="N3512">
        <f t="shared" si="327"/>
        <v>3.2888684507999854E-8</v>
      </c>
      <c r="O3512" t="str">
        <f t="shared" si="328"/>
        <v>ZN-6521075552</v>
      </c>
      <c r="P3512" t="str">
        <f t="shared" si="329"/>
        <v/>
      </c>
    </row>
    <row r="3513" spans="1:16" x14ac:dyDescent="0.25">
      <c r="A3513">
        <v>30</v>
      </c>
      <c r="B3513">
        <v>39</v>
      </c>
      <c r="C3513" t="s">
        <v>511</v>
      </c>
      <c r="D3513">
        <v>0</v>
      </c>
      <c r="E3513">
        <v>56.4</v>
      </c>
      <c r="F3513" t="s">
        <v>43</v>
      </c>
      <c r="G3513">
        <v>0.7</v>
      </c>
      <c r="H3513" t="s">
        <v>12</v>
      </c>
      <c r="I3513">
        <v>100</v>
      </c>
      <c r="K3513">
        <f t="shared" si="324"/>
        <v>69</v>
      </c>
      <c r="L3513" t="str">
        <f t="shared" si="325"/>
        <v>ZN-69</v>
      </c>
      <c r="M3513">
        <f t="shared" si="326"/>
        <v>3384</v>
      </c>
      <c r="N3513">
        <f t="shared" si="327"/>
        <v>2.0483072711582307E-4</v>
      </c>
      <c r="O3513" t="str">
        <f t="shared" si="328"/>
        <v>ZN-693384</v>
      </c>
      <c r="P3513" t="str">
        <f t="shared" si="329"/>
        <v/>
      </c>
    </row>
    <row r="3514" spans="1:16" x14ac:dyDescent="0.25">
      <c r="A3514">
        <v>30</v>
      </c>
      <c r="B3514">
        <v>39</v>
      </c>
      <c r="C3514" t="s">
        <v>511</v>
      </c>
      <c r="D3514">
        <v>0.43863600000000003</v>
      </c>
      <c r="E3514">
        <v>13.747999999999999</v>
      </c>
      <c r="F3514" t="s">
        <v>109</v>
      </c>
      <c r="G3514">
        <v>0.01</v>
      </c>
      <c r="H3514" t="s">
        <v>77</v>
      </c>
      <c r="I3514">
        <v>99.966999999999999</v>
      </c>
      <c r="J3514">
        <v>3.0000000000000001E-3</v>
      </c>
      <c r="K3514">
        <f t="shared" si="324"/>
        <v>69</v>
      </c>
      <c r="L3514" t="str">
        <f t="shared" si="325"/>
        <v>ZN-69M</v>
      </c>
      <c r="M3514">
        <f t="shared" si="326"/>
        <v>49492.799999999996</v>
      </c>
      <c r="N3514">
        <f t="shared" si="327"/>
        <v>1.4005010437072571E-5</v>
      </c>
      <c r="O3514" t="str">
        <f t="shared" si="328"/>
        <v>ZN-69M49492.8</v>
      </c>
      <c r="P3514" t="str">
        <f t="shared" si="329"/>
        <v/>
      </c>
    </row>
    <row r="3515" spans="1:16" x14ac:dyDescent="0.25">
      <c r="A3515">
        <v>30</v>
      </c>
      <c r="B3515">
        <v>41</v>
      </c>
      <c r="C3515" t="s">
        <v>499</v>
      </c>
      <c r="D3515">
        <v>0</v>
      </c>
      <c r="E3515">
        <v>2.42</v>
      </c>
      <c r="F3515" t="s">
        <v>43</v>
      </c>
      <c r="G3515">
        <v>0.08</v>
      </c>
      <c r="H3515" t="s">
        <v>12</v>
      </c>
      <c r="I3515">
        <v>100</v>
      </c>
      <c r="K3515">
        <f t="shared" si="324"/>
        <v>71</v>
      </c>
      <c r="L3515" t="str">
        <f t="shared" si="325"/>
        <v>ZN-71</v>
      </c>
      <c r="M3515">
        <f t="shared" si="326"/>
        <v>145.19999999999999</v>
      </c>
      <c r="N3515">
        <f t="shared" si="327"/>
        <v>4.7737409129472823E-3</v>
      </c>
      <c r="O3515" t="str">
        <f t="shared" si="328"/>
        <v>ZN-71145.2</v>
      </c>
      <c r="P3515" t="str">
        <f t="shared" si="329"/>
        <v/>
      </c>
    </row>
    <row r="3516" spans="1:16" x14ac:dyDescent="0.25">
      <c r="A3516">
        <v>30</v>
      </c>
      <c r="B3516">
        <v>41</v>
      </c>
      <c r="C3516" t="s">
        <v>499</v>
      </c>
      <c r="D3516">
        <v>0.15769999999999901</v>
      </c>
      <c r="E3516">
        <v>4.1369999999999996</v>
      </c>
      <c r="F3516" t="s">
        <v>109</v>
      </c>
      <c r="G3516">
        <v>3.1E-2</v>
      </c>
      <c r="H3516" t="s">
        <v>77</v>
      </c>
      <c r="I3516">
        <v>0.05</v>
      </c>
      <c r="K3516">
        <f t="shared" si="324"/>
        <v>71</v>
      </c>
      <c r="L3516" t="str">
        <f t="shared" si="325"/>
        <v>ZN-71M</v>
      </c>
      <c r="M3516">
        <f t="shared" si="326"/>
        <v>14893.199999999999</v>
      </c>
      <c r="N3516">
        <f t="shared" si="327"/>
        <v>4.6541185276498361E-5</v>
      </c>
      <c r="O3516" t="str">
        <f t="shared" si="328"/>
        <v>ZN-71M14893.2</v>
      </c>
      <c r="P3516" t="str">
        <f t="shared" si="329"/>
        <v/>
      </c>
    </row>
    <row r="3517" spans="1:16" x14ac:dyDescent="0.25">
      <c r="A3517">
        <v>30</v>
      </c>
      <c r="B3517">
        <v>42</v>
      </c>
      <c r="C3517" t="s">
        <v>498</v>
      </c>
      <c r="D3517">
        <v>0</v>
      </c>
      <c r="E3517">
        <v>46.5</v>
      </c>
      <c r="F3517" t="s">
        <v>109</v>
      </c>
      <c r="G3517">
        <v>0.1</v>
      </c>
      <c r="H3517" t="s">
        <v>12</v>
      </c>
      <c r="I3517">
        <v>100</v>
      </c>
      <c r="K3517">
        <f t="shared" si="324"/>
        <v>72</v>
      </c>
      <c r="L3517" t="str">
        <f t="shared" si="325"/>
        <v>ZN-72</v>
      </c>
      <c r="M3517">
        <f t="shared" si="326"/>
        <v>167400</v>
      </c>
      <c r="N3517">
        <f t="shared" si="327"/>
        <v>4.1406641610510472E-6</v>
      </c>
      <c r="O3517" t="str">
        <f t="shared" si="328"/>
        <v>ZN-72167400</v>
      </c>
      <c r="P3517" t="str">
        <f t="shared" si="329"/>
        <v/>
      </c>
    </row>
    <row r="3518" spans="1:16" x14ac:dyDescent="0.25">
      <c r="A3518">
        <v>30</v>
      </c>
      <c r="B3518">
        <v>43</v>
      </c>
      <c r="C3518" t="s">
        <v>501</v>
      </c>
      <c r="D3518">
        <v>0</v>
      </c>
      <c r="E3518">
        <v>24.5</v>
      </c>
      <c r="F3518" t="s">
        <v>11</v>
      </c>
      <c r="G3518">
        <v>0.2</v>
      </c>
      <c r="H3518" t="s">
        <v>12</v>
      </c>
      <c r="I3518">
        <v>100</v>
      </c>
      <c r="K3518">
        <f t="shared" si="324"/>
        <v>73</v>
      </c>
      <c r="L3518" t="str">
        <f t="shared" si="325"/>
        <v>ZN-73</v>
      </c>
      <c r="M3518">
        <f t="shared" si="326"/>
        <v>24.5</v>
      </c>
      <c r="N3518">
        <f t="shared" si="327"/>
        <v>2.829172165550797E-2</v>
      </c>
      <c r="O3518" t="str">
        <f t="shared" si="328"/>
        <v>ZN-7324.5</v>
      </c>
      <c r="P3518" t="str">
        <f t="shared" si="329"/>
        <v/>
      </c>
    </row>
    <row r="3519" spans="1:16" x14ac:dyDescent="0.25">
      <c r="A3519">
        <v>30</v>
      </c>
      <c r="B3519">
        <v>44</v>
      </c>
      <c r="C3519" t="s">
        <v>500</v>
      </c>
      <c r="D3519">
        <v>0</v>
      </c>
      <c r="E3519">
        <v>96</v>
      </c>
      <c r="F3519" t="s">
        <v>11</v>
      </c>
      <c r="G3519">
        <v>1</v>
      </c>
      <c r="H3519" t="s">
        <v>12</v>
      </c>
      <c r="I3519">
        <v>100</v>
      </c>
      <c r="K3519">
        <f t="shared" si="324"/>
        <v>74</v>
      </c>
      <c r="L3519" t="str">
        <f t="shared" si="325"/>
        <v>ZN-74</v>
      </c>
      <c r="M3519">
        <f t="shared" si="326"/>
        <v>96</v>
      </c>
      <c r="N3519">
        <f t="shared" si="327"/>
        <v>7.2202831308327631E-3</v>
      </c>
      <c r="O3519" t="str">
        <f t="shared" si="328"/>
        <v>ZN-7496</v>
      </c>
      <c r="P3519" t="str">
        <f t="shared" si="329"/>
        <v/>
      </c>
    </row>
    <row r="3520" spans="1:16" x14ac:dyDescent="0.25">
      <c r="A3520">
        <v>30</v>
      </c>
      <c r="B3520">
        <v>45</v>
      </c>
      <c r="C3520" t="s">
        <v>504</v>
      </c>
      <c r="D3520">
        <v>0</v>
      </c>
      <c r="E3520">
        <v>10.199999999999999</v>
      </c>
      <c r="F3520" t="s">
        <v>11</v>
      </c>
      <c r="G3520">
        <v>0.2</v>
      </c>
      <c r="H3520" t="s">
        <v>12</v>
      </c>
      <c r="I3520">
        <v>100</v>
      </c>
      <c r="K3520">
        <f t="shared" si="324"/>
        <v>75</v>
      </c>
      <c r="L3520" t="str">
        <f t="shared" si="325"/>
        <v>ZN-75</v>
      </c>
      <c r="M3520">
        <f t="shared" si="326"/>
        <v>10.199999999999999</v>
      </c>
      <c r="N3520">
        <f t="shared" si="327"/>
        <v>6.7955605937249544E-2</v>
      </c>
      <c r="O3520" t="str">
        <f t="shared" si="328"/>
        <v>ZN-7510.2</v>
      </c>
      <c r="P3520" t="str">
        <f t="shared" si="329"/>
        <v/>
      </c>
    </row>
    <row r="3521" spans="1:16" x14ac:dyDescent="0.25">
      <c r="A3521">
        <v>30</v>
      </c>
      <c r="B3521">
        <v>46</v>
      </c>
      <c r="C3521" t="s">
        <v>503</v>
      </c>
      <c r="D3521">
        <v>0</v>
      </c>
      <c r="E3521">
        <v>5.3</v>
      </c>
      <c r="F3521" t="s">
        <v>11</v>
      </c>
      <c r="G3521">
        <v>0.4</v>
      </c>
      <c r="H3521" t="s">
        <v>12</v>
      </c>
      <c r="I3521">
        <v>100</v>
      </c>
      <c r="K3521">
        <f t="shared" si="324"/>
        <v>76</v>
      </c>
      <c r="L3521" t="str">
        <f t="shared" si="325"/>
        <v>ZN-76</v>
      </c>
      <c r="M3521">
        <f t="shared" si="326"/>
        <v>5.3</v>
      </c>
      <c r="N3521">
        <f t="shared" si="327"/>
        <v>0.1307824868981029</v>
      </c>
      <c r="O3521" t="str">
        <f t="shared" si="328"/>
        <v>ZN-765.3</v>
      </c>
      <c r="P3521" t="str">
        <f t="shared" si="329"/>
        <v/>
      </c>
    </row>
    <row r="3522" spans="1:16" x14ac:dyDescent="0.25">
      <c r="A3522">
        <v>30</v>
      </c>
      <c r="B3522">
        <v>47</v>
      </c>
      <c r="C3522" t="s">
        <v>506</v>
      </c>
      <c r="D3522">
        <v>0</v>
      </c>
      <c r="E3522">
        <v>2.09</v>
      </c>
      <c r="F3522" t="s">
        <v>11</v>
      </c>
      <c r="G3522">
        <v>0.05</v>
      </c>
      <c r="H3522" t="s">
        <v>12</v>
      </c>
      <c r="I3522">
        <v>100</v>
      </c>
      <c r="K3522">
        <f t="shared" ref="K3522:K3564" si="330">A3522+B3522</f>
        <v>77</v>
      </c>
      <c r="L3522" t="str">
        <f t="shared" ref="L3522:L3564" si="331">UPPER(SUBSTITUTE(C3522,K3522,""))&amp;"-"&amp;K3522&amp;IF(H3522="IT","M","")</f>
        <v>ZN-77</v>
      </c>
      <c r="M3522">
        <f t="shared" ref="M3522:M3565" si="332">E3522*VLOOKUP(F3522,_TimeConvert,2,FALSE)</f>
        <v>2.09</v>
      </c>
      <c r="N3522">
        <f t="shared" ref="N3522:N3565" si="333">LN(2)/M3522</f>
        <v>0.33164936868896905</v>
      </c>
      <c r="O3522" t="str">
        <f t="shared" ref="O3522:O3565" si="334">L3522&amp;M3522</f>
        <v>ZN-772.09</v>
      </c>
      <c r="P3522" t="str">
        <f t="shared" ref="P3522:P3565" si="335">IF(AND(RIGHT(L3523,1)="M",M3522=M3523),"Delete","")</f>
        <v/>
      </c>
    </row>
    <row r="3523" spans="1:16" x14ac:dyDescent="0.25">
      <c r="A3523">
        <v>30</v>
      </c>
      <c r="B3523">
        <v>47</v>
      </c>
      <c r="C3523" t="s">
        <v>506</v>
      </c>
      <c r="D3523">
        <v>0.77244000000000002</v>
      </c>
      <c r="E3523">
        <v>1.05</v>
      </c>
      <c r="F3523" t="s">
        <v>11</v>
      </c>
      <c r="G3523">
        <v>0.1</v>
      </c>
      <c r="H3523" t="s">
        <v>77</v>
      </c>
      <c r="I3523">
        <v>34</v>
      </c>
      <c r="J3523">
        <v>7</v>
      </c>
      <c r="K3523">
        <f t="shared" si="330"/>
        <v>77</v>
      </c>
      <c r="L3523" t="str">
        <f t="shared" si="331"/>
        <v>ZN-77M</v>
      </c>
      <c r="M3523">
        <f t="shared" si="332"/>
        <v>1.05</v>
      </c>
      <c r="N3523">
        <f t="shared" si="333"/>
        <v>0.6601401719618526</v>
      </c>
      <c r="O3523" t="str">
        <f t="shared" si="334"/>
        <v>ZN-77M1.05</v>
      </c>
      <c r="P3523" t="str">
        <f t="shared" si="335"/>
        <v/>
      </c>
    </row>
    <row r="3524" spans="1:16" x14ac:dyDescent="0.25">
      <c r="A3524">
        <v>30</v>
      </c>
      <c r="B3524">
        <v>48</v>
      </c>
      <c r="C3524" t="s">
        <v>505</v>
      </c>
      <c r="D3524">
        <v>0</v>
      </c>
      <c r="E3524">
        <v>1.47</v>
      </c>
      <c r="F3524" t="s">
        <v>11</v>
      </c>
      <c r="G3524">
        <v>0.15</v>
      </c>
      <c r="H3524" t="s">
        <v>12</v>
      </c>
      <c r="I3524">
        <v>100</v>
      </c>
      <c r="K3524">
        <f t="shared" si="330"/>
        <v>78</v>
      </c>
      <c r="L3524" t="str">
        <f t="shared" si="331"/>
        <v>ZN-78</v>
      </c>
      <c r="M3524">
        <f t="shared" si="332"/>
        <v>1.47</v>
      </c>
      <c r="N3524">
        <f t="shared" si="333"/>
        <v>0.47152869425846616</v>
      </c>
      <c r="O3524" t="str">
        <f t="shared" si="334"/>
        <v>ZN-781.47</v>
      </c>
      <c r="P3524" t="str">
        <f t="shared" si="335"/>
        <v/>
      </c>
    </row>
    <row r="3525" spans="1:16" x14ac:dyDescent="0.25">
      <c r="A3525">
        <v>30</v>
      </c>
      <c r="B3525">
        <v>49</v>
      </c>
      <c r="C3525" t="s">
        <v>502</v>
      </c>
      <c r="D3525">
        <v>0</v>
      </c>
      <c r="E3525">
        <v>746</v>
      </c>
      <c r="F3525" t="s">
        <v>17</v>
      </c>
      <c r="G3525">
        <v>42</v>
      </c>
      <c r="H3525" t="s">
        <v>12</v>
      </c>
      <c r="I3525">
        <v>100</v>
      </c>
      <c r="K3525">
        <f t="shared" si="330"/>
        <v>79</v>
      </c>
      <c r="L3525" t="str">
        <f t="shared" si="331"/>
        <v>ZN-79</v>
      </c>
      <c r="M3525">
        <f t="shared" si="332"/>
        <v>0.746</v>
      </c>
      <c r="N3525">
        <f t="shared" si="333"/>
        <v>0.92915171656829132</v>
      </c>
      <c r="O3525" t="str">
        <f t="shared" si="334"/>
        <v>ZN-790.746</v>
      </c>
      <c r="P3525" t="str">
        <f t="shared" si="335"/>
        <v/>
      </c>
    </row>
    <row r="3526" spans="1:16" x14ac:dyDescent="0.25">
      <c r="A3526">
        <v>30</v>
      </c>
      <c r="B3526">
        <v>50</v>
      </c>
      <c r="C3526" t="s">
        <v>497</v>
      </c>
      <c r="D3526">
        <v>0</v>
      </c>
      <c r="E3526">
        <v>561.9</v>
      </c>
      <c r="F3526" t="s">
        <v>17</v>
      </c>
      <c r="G3526">
        <v>2.9</v>
      </c>
      <c r="H3526" t="s">
        <v>12</v>
      </c>
      <c r="I3526">
        <v>100</v>
      </c>
      <c r="K3526">
        <f t="shared" si="330"/>
        <v>80</v>
      </c>
      <c r="L3526" t="str">
        <f t="shared" si="331"/>
        <v>ZN-80</v>
      </c>
      <c r="M3526">
        <f t="shared" si="332"/>
        <v>0.56189999999999996</v>
      </c>
      <c r="N3526">
        <f t="shared" si="333"/>
        <v>1.2335774702971087</v>
      </c>
      <c r="O3526" t="str">
        <f t="shared" si="334"/>
        <v>ZN-800.5619</v>
      </c>
      <c r="P3526" t="str">
        <f t="shared" si="335"/>
        <v/>
      </c>
    </row>
    <row r="3527" spans="1:16" x14ac:dyDescent="0.25">
      <c r="A3527">
        <v>30</v>
      </c>
      <c r="B3527">
        <v>51</v>
      </c>
      <c r="C3527" t="s">
        <v>496</v>
      </c>
      <c r="D3527">
        <v>0</v>
      </c>
      <c r="E3527">
        <v>299.39999999999998</v>
      </c>
      <c r="F3527" t="s">
        <v>17</v>
      </c>
      <c r="G3527">
        <v>4.2</v>
      </c>
      <c r="H3527" t="s">
        <v>12</v>
      </c>
      <c r="I3527">
        <v>100</v>
      </c>
      <c r="K3527">
        <f t="shared" si="330"/>
        <v>81</v>
      </c>
      <c r="L3527" t="str">
        <f t="shared" si="331"/>
        <v>ZN-81</v>
      </c>
      <c r="M3527">
        <f t="shared" si="332"/>
        <v>0.2994</v>
      </c>
      <c r="N3527">
        <f t="shared" si="333"/>
        <v>2.3151208435535913</v>
      </c>
      <c r="O3527" t="str">
        <f t="shared" si="334"/>
        <v>ZN-810.2994</v>
      </c>
      <c r="P3527" t="str">
        <f t="shared" si="335"/>
        <v/>
      </c>
    </row>
    <row r="3528" spans="1:16" x14ac:dyDescent="0.25">
      <c r="A3528">
        <v>30</v>
      </c>
      <c r="B3528">
        <v>52</v>
      </c>
      <c r="C3528" t="s">
        <v>494</v>
      </c>
      <c r="D3528">
        <v>0</v>
      </c>
      <c r="E3528">
        <v>177.7</v>
      </c>
      <c r="F3528" t="s">
        <v>17</v>
      </c>
      <c r="G3528">
        <v>2.5</v>
      </c>
      <c r="H3528" t="s">
        <v>12</v>
      </c>
      <c r="I3528">
        <v>100</v>
      </c>
      <c r="K3528">
        <f t="shared" si="330"/>
        <v>82</v>
      </c>
      <c r="L3528" t="str">
        <f t="shared" si="331"/>
        <v>ZN-82</v>
      </c>
      <c r="M3528">
        <f t="shared" si="332"/>
        <v>0.1777</v>
      </c>
      <c r="N3528">
        <f t="shared" si="333"/>
        <v>3.9006594291499455</v>
      </c>
      <c r="O3528" t="str">
        <f t="shared" si="334"/>
        <v>ZN-820.1777</v>
      </c>
      <c r="P3528" t="str">
        <f t="shared" si="335"/>
        <v/>
      </c>
    </row>
    <row r="3529" spans="1:16" x14ac:dyDescent="0.25">
      <c r="A3529">
        <v>30</v>
      </c>
      <c r="B3529">
        <v>53</v>
      </c>
      <c r="C3529" t="s">
        <v>493</v>
      </c>
      <c r="D3529">
        <v>0</v>
      </c>
      <c r="E3529">
        <v>119</v>
      </c>
      <c r="F3529" t="s">
        <v>17</v>
      </c>
      <c r="G3529">
        <v>16</v>
      </c>
      <c r="H3529" t="s">
        <v>12</v>
      </c>
      <c r="I3529">
        <v>100</v>
      </c>
      <c r="K3529">
        <f t="shared" si="330"/>
        <v>83</v>
      </c>
      <c r="L3529" t="str">
        <f t="shared" si="331"/>
        <v>ZN-83</v>
      </c>
      <c r="M3529">
        <f t="shared" si="332"/>
        <v>0.11900000000000001</v>
      </c>
      <c r="N3529">
        <f t="shared" si="333"/>
        <v>5.8247662231928174</v>
      </c>
      <c r="O3529" t="str">
        <f t="shared" si="334"/>
        <v>ZN-830.119</v>
      </c>
      <c r="P3529" t="str">
        <f t="shared" si="335"/>
        <v/>
      </c>
    </row>
    <row r="3530" spans="1:16" x14ac:dyDescent="0.25">
      <c r="A3530">
        <v>30</v>
      </c>
      <c r="B3530">
        <v>54</v>
      </c>
      <c r="C3530" t="s">
        <v>495</v>
      </c>
      <c r="D3530">
        <v>0</v>
      </c>
      <c r="E3530">
        <v>53.6</v>
      </c>
      <c r="F3530" t="s">
        <v>17</v>
      </c>
      <c r="G3530">
        <v>8.1</v>
      </c>
      <c r="H3530" t="s">
        <v>12</v>
      </c>
      <c r="I3530">
        <v>100</v>
      </c>
      <c r="K3530">
        <f t="shared" si="330"/>
        <v>84</v>
      </c>
      <c r="L3530" t="str">
        <f t="shared" si="331"/>
        <v>ZN-84</v>
      </c>
      <c r="M3530">
        <f t="shared" si="332"/>
        <v>5.3600000000000002E-2</v>
      </c>
      <c r="N3530">
        <f t="shared" si="333"/>
        <v>12.931850383581068</v>
      </c>
      <c r="O3530" t="str">
        <f t="shared" si="334"/>
        <v>ZN-840.0536</v>
      </c>
      <c r="P3530" t="str">
        <f t="shared" si="335"/>
        <v/>
      </c>
    </row>
    <row r="3531" spans="1:16" x14ac:dyDescent="0.25">
      <c r="A3531">
        <v>40</v>
      </c>
      <c r="B3531">
        <v>60</v>
      </c>
      <c r="C3531" t="s">
        <v>771</v>
      </c>
      <c r="D3531">
        <v>0</v>
      </c>
      <c r="E3531">
        <v>7.1</v>
      </c>
      <c r="F3531" t="s">
        <v>11</v>
      </c>
      <c r="G3531">
        <v>0.4</v>
      </c>
      <c r="H3531" t="s">
        <v>12</v>
      </c>
      <c r="I3531">
        <v>100</v>
      </c>
      <c r="K3531">
        <f t="shared" si="330"/>
        <v>100</v>
      </c>
      <c r="L3531" t="str">
        <f t="shared" si="331"/>
        <v>ZR-100</v>
      </c>
      <c r="M3531">
        <f t="shared" si="332"/>
        <v>7.1</v>
      </c>
      <c r="N3531">
        <f t="shared" si="333"/>
        <v>9.7626363459147228E-2</v>
      </c>
      <c r="O3531" t="str">
        <f t="shared" si="334"/>
        <v>ZR-1007.1</v>
      </c>
      <c r="P3531" t="str">
        <f t="shared" si="335"/>
        <v/>
      </c>
    </row>
    <row r="3532" spans="1:16" x14ac:dyDescent="0.25">
      <c r="A3532">
        <v>40</v>
      </c>
      <c r="B3532">
        <v>61</v>
      </c>
      <c r="C3532" t="s">
        <v>770</v>
      </c>
      <c r="D3532">
        <v>0</v>
      </c>
      <c r="E3532">
        <v>2.3199999999999998</v>
      </c>
      <c r="F3532" t="s">
        <v>11</v>
      </c>
      <c r="G3532">
        <v>7.0000000000000007E-2</v>
      </c>
      <c r="H3532" t="s">
        <v>12</v>
      </c>
      <c r="I3532">
        <v>100</v>
      </c>
      <c r="K3532">
        <f t="shared" si="330"/>
        <v>101</v>
      </c>
      <c r="L3532" t="str">
        <f t="shared" si="331"/>
        <v>ZR-101</v>
      </c>
      <c r="M3532">
        <f t="shared" si="332"/>
        <v>2.3199999999999998</v>
      </c>
      <c r="N3532">
        <f t="shared" si="333"/>
        <v>0.29877033644825229</v>
      </c>
      <c r="O3532" t="str">
        <f t="shared" si="334"/>
        <v>ZR-1012.32</v>
      </c>
      <c r="P3532" t="str">
        <f t="shared" si="335"/>
        <v/>
      </c>
    </row>
    <row r="3533" spans="1:16" x14ac:dyDescent="0.25">
      <c r="A3533">
        <v>40</v>
      </c>
      <c r="B3533">
        <v>62</v>
      </c>
      <c r="C3533" t="s">
        <v>775</v>
      </c>
      <c r="D3533">
        <v>0</v>
      </c>
      <c r="E3533">
        <v>2.0099999999999998</v>
      </c>
      <c r="F3533" t="s">
        <v>11</v>
      </c>
      <c r="G3533">
        <v>0.08</v>
      </c>
      <c r="H3533" t="s">
        <v>12</v>
      </c>
      <c r="I3533">
        <v>100</v>
      </c>
      <c r="K3533">
        <f t="shared" si="330"/>
        <v>102</v>
      </c>
      <c r="L3533" t="str">
        <f t="shared" si="331"/>
        <v>ZR-102</v>
      </c>
      <c r="M3533">
        <f t="shared" si="332"/>
        <v>2.0099999999999998</v>
      </c>
      <c r="N3533">
        <f t="shared" si="333"/>
        <v>0.34484934356216185</v>
      </c>
      <c r="O3533" t="str">
        <f t="shared" si="334"/>
        <v>ZR-1022.01</v>
      </c>
      <c r="P3533" t="str">
        <f t="shared" si="335"/>
        <v/>
      </c>
    </row>
    <row r="3534" spans="1:16" x14ac:dyDescent="0.25">
      <c r="A3534">
        <v>40</v>
      </c>
      <c r="B3534">
        <v>63</v>
      </c>
      <c r="C3534" t="s">
        <v>774</v>
      </c>
      <c r="D3534">
        <v>0</v>
      </c>
      <c r="E3534">
        <v>1.38</v>
      </c>
      <c r="F3534" t="s">
        <v>11</v>
      </c>
      <c r="G3534">
        <v>7.1999999999999995E-2</v>
      </c>
      <c r="H3534" t="s">
        <v>12</v>
      </c>
      <c r="I3534">
        <v>100</v>
      </c>
      <c r="K3534">
        <f t="shared" si="330"/>
        <v>103</v>
      </c>
      <c r="L3534" t="str">
        <f t="shared" si="331"/>
        <v>ZR-103</v>
      </c>
      <c r="M3534">
        <f t="shared" si="332"/>
        <v>1.38</v>
      </c>
      <c r="N3534">
        <f t="shared" si="333"/>
        <v>0.50228056562314882</v>
      </c>
      <c r="O3534" t="str">
        <f t="shared" si="334"/>
        <v>ZR-1031.38</v>
      </c>
      <c r="P3534" t="str">
        <f t="shared" si="335"/>
        <v/>
      </c>
    </row>
    <row r="3535" spans="1:16" x14ac:dyDescent="0.25">
      <c r="A3535">
        <v>40</v>
      </c>
      <c r="B3535">
        <v>64</v>
      </c>
      <c r="C3535" t="s">
        <v>773</v>
      </c>
      <c r="D3535">
        <v>0</v>
      </c>
      <c r="E3535">
        <v>922</v>
      </c>
      <c r="F3535" t="s">
        <v>17</v>
      </c>
      <c r="G3535">
        <v>28</v>
      </c>
      <c r="H3535" t="s">
        <v>12</v>
      </c>
      <c r="I3535">
        <v>100</v>
      </c>
      <c r="K3535">
        <f t="shared" si="330"/>
        <v>104</v>
      </c>
      <c r="L3535" t="str">
        <f t="shared" si="331"/>
        <v>ZR-104</v>
      </c>
      <c r="M3535">
        <f t="shared" si="332"/>
        <v>0.92200000000000004</v>
      </c>
      <c r="N3535">
        <f t="shared" si="333"/>
        <v>0.75178652989148076</v>
      </c>
      <c r="O3535" t="str">
        <f t="shared" si="334"/>
        <v>ZR-1040.922</v>
      </c>
      <c r="P3535" t="str">
        <f t="shared" si="335"/>
        <v/>
      </c>
    </row>
    <row r="3536" spans="1:16" x14ac:dyDescent="0.25">
      <c r="A3536">
        <v>40</v>
      </c>
      <c r="B3536">
        <v>65</v>
      </c>
      <c r="C3536" t="s">
        <v>772</v>
      </c>
      <c r="D3536">
        <v>0</v>
      </c>
      <c r="E3536">
        <v>670</v>
      </c>
      <c r="F3536" t="s">
        <v>17</v>
      </c>
      <c r="G3536">
        <v>28</v>
      </c>
      <c r="H3536" t="s">
        <v>12</v>
      </c>
      <c r="I3536">
        <v>100</v>
      </c>
      <c r="K3536">
        <f t="shared" si="330"/>
        <v>105</v>
      </c>
      <c r="L3536" t="str">
        <f t="shared" si="331"/>
        <v>ZR-105</v>
      </c>
      <c r="M3536">
        <f t="shared" si="332"/>
        <v>0.67</v>
      </c>
      <c r="N3536">
        <f t="shared" si="333"/>
        <v>1.0345480306864854</v>
      </c>
      <c r="O3536" t="str">
        <f t="shared" si="334"/>
        <v>ZR-1050.67</v>
      </c>
      <c r="P3536" t="str">
        <f t="shared" si="335"/>
        <v/>
      </c>
    </row>
    <row r="3537" spans="1:16" x14ac:dyDescent="0.25">
      <c r="A3537">
        <v>40</v>
      </c>
      <c r="B3537">
        <v>66</v>
      </c>
      <c r="C3537" t="s">
        <v>769</v>
      </c>
      <c r="D3537">
        <v>0</v>
      </c>
      <c r="E3537">
        <v>178</v>
      </c>
      <c r="F3537" t="s">
        <v>17</v>
      </c>
      <c r="G3537">
        <v>6</v>
      </c>
      <c r="H3537" t="s">
        <v>12</v>
      </c>
      <c r="I3537">
        <v>100</v>
      </c>
      <c r="K3537">
        <f t="shared" si="330"/>
        <v>106</v>
      </c>
      <c r="L3537" t="str">
        <f t="shared" si="331"/>
        <v>ZR-106</v>
      </c>
      <c r="M3537">
        <f t="shared" si="332"/>
        <v>0.17799999999999999</v>
      </c>
      <c r="N3537">
        <f t="shared" si="333"/>
        <v>3.8940852840446367</v>
      </c>
      <c r="O3537" t="str">
        <f t="shared" si="334"/>
        <v>ZR-1060.178</v>
      </c>
      <c r="P3537" t="str">
        <f t="shared" si="335"/>
        <v/>
      </c>
    </row>
    <row r="3538" spans="1:16" x14ac:dyDescent="0.25">
      <c r="A3538">
        <v>40</v>
      </c>
      <c r="B3538">
        <v>67</v>
      </c>
      <c r="C3538" t="s">
        <v>768</v>
      </c>
      <c r="D3538">
        <v>0</v>
      </c>
      <c r="E3538">
        <v>146</v>
      </c>
      <c r="F3538" t="s">
        <v>17</v>
      </c>
      <c r="G3538">
        <v>4</v>
      </c>
      <c r="H3538" t="s">
        <v>12</v>
      </c>
      <c r="I3538">
        <v>100</v>
      </c>
      <c r="K3538">
        <f t="shared" si="330"/>
        <v>107</v>
      </c>
      <c r="L3538" t="str">
        <f t="shared" si="331"/>
        <v>ZR-107</v>
      </c>
      <c r="M3538">
        <f t="shared" si="332"/>
        <v>0.14599999999999999</v>
      </c>
      <c r="N3538">
        <f t="shared" si="333"/>
        <v>4.747583428492776</v>
      </c>
      <c r="O3538" t="str">
        <f t="shared" si="334"/>
        <v>ZR-1070.146</v>
      </c>
      <c r="P3538" t="str">
        <f t="shared" si="335"/>
        <v/>
      </c>
    </row>
    <row r="3539" spans="1:16" x14ac:dyDescent="0.25">
      <c r="A3539">
        <v>40</v>
      </c>
      <c r="B3539">
        <v>68</v>
      </c>
      <c r="C3539" t="s">
        <v>767</v>
      </c>
      <c r="D3539">
        <v>0</v>
      </c>
      <c r="E3539">
        <v>77.400000000000006</v>
      </c>
      <c r="F3539" t="s">
        <v>17</v>
      </c>
      <c r="G3539">
        <v>2.2000000000000002</v>
      </c>
      <c r="H3539" t="s">
        <v>12</v>
      </c>
      <c r="I3539">
        <v>100</v>
      </c>
      <c r="K3539">
        <f t="shared" si="330"/>
        <v>108</v>
      </c>
      <c r="L3539" t="str">
        <f t="shared" si="331"/>
        <v>ZR-108</v>
      </c>
      <c r="M3539">
        <f t="shared" si="332"/>
        <v>7.740000000000001E-2</v>
      </c>
      <c r="N3539">
        <f t="shared" si="333"/>
        <v>8.9553899297150537</v>
      </c>
      <c r="O3539" t="str">
        <f t="shared" si="334"/>
        <v>ZR-1080.0774</v>
      </c>
      <c r="P3539" t="str">
        <f t="shared" si="335"/>
        <v/>
      </c>
    </row>
    <row r="3540" spans="1:16" x14ac:dyDescent="0.25">
      <c r="A3540">
        <v>40</v>
      </c>
      <c r="B3540">
        <v>69</v>
      </c>
      <c r="C3540" t="s">
        <v>766</v>
      </c>
      <c r="D3540">
        <v>0</v>
      </c>
      <c r="E3540">
        <v>56</v>
      </c>
      <c r="F3540" t="s">
        <v>17</v>
      </c>
      <c r="G3540">
        <v>3</v>
      </c>
      <c r="H3540" t="s">
        <v>12</v>
      </c>
      <c r="I3540">
        <v>100</v>
      </c>
      <c r="K3540">
        <f t="shared" si="330"/>
        <v>109</v>
      </c>
      <c r="L3540" t="str">
        <f t="shared" si="331"/>
        <v>ZR-109</v>
      </c>
      <c r="M3540">
        <f t="shared" si="332"/>
        <v>5.6000000000000001E-2</v>
      </c>
      <c r="N3540">
        <f t="shared" si="333"/>
        <v>12.377628224284736</v>
      </c>
      <c r="O3540" t="str">
        <f t="shared" si="334"/>
        <v>ZR-1090.056</v>
      </c>
      <c r="P3540" t="str">
        <f t="shared" si="335"/>
        <v/>
      </c>
    </row>
    <row r="3541" spans="1:16" x14ac:dyDescent="0.25">
      <c r="A3541">
        <v>40</v>
      </c>
      <c r="B3541">
        <v>70</v>
      </c>
      <c r="C3541" t="s">
        <v>797</v>
      </c>
      <c r="D3541">
        <v>0</v>
      </c>
      <c r="E3541">
        <v>37.6</v>
      </c>
      <c r="F3541" t="s">
        <v>17</v>
      </c>
      <c r="G3541">
        <v>1.7</v>
      </c>
      <c r="H3541" t="s">
        <v>12</v>
      </c>
      <c r="I3541">
        <v>100</v>
      </c>
      <c r="K3541">
        <f t="shared" si="330"/>
        <v>110</v>
      </c>
      <c r="L3541" t="str">
        <f t="shared" si="331"/>
        <v>ZR-110</v>
      </c>
      <c r="M3541">
        <f t="shared" si="332"/>
        <v>3.7600000000000001E-2</v>
      </c>
      <c r="N3541">
        <f t="shared" si="333"/>
        <v>18.434765440424076</v>
      </c>
      <c r="O3541" t="str">
        <f t="shared" si="334"/>
        <v>ZR-1100.0376</v>
      </c>
      <c r="P3541" t="str">
        <f t="shared" si="335"/>
        <v/>
      </c>
    </row>
    <row r="3542" spans="1:16" x14ac:dyDescent="0.25">
      <c r="A3542">
        <v>40</v>
      </c>
      <c r="B3542">
        <v>71</v>
      </c>
      <c r="C3542" t="s">
        <v>796</v>
      </c>
      <c r="D3542">
        <v>0</v>
      </c>
      <c r="E3542">
        <v>24</v>
      </c>
      <c r="F3542" t="s">
        <v>17</v>
      </c>
      <c r="G3542">
        <v>5</v>
      </c>
      <c r="H3542" t="s">
        <v>12</v>
      </c>
      <c r="I3542">
        <v>100</v>
      </c>
      <c r="K3542">
        <f t="shared" si="330"/>
        <v>111</v>
      </c>
      <c r="L3542" t="str">
        <f t="shared" si="331"/>
        <v>ZR-111</v>
      </c>
      <c r="M3542">
        <f t="shared" si="332"/>
        <v>2.4E-2</v>
      </c>
      <c r="N3542">
        <f t="shared" si="333"/>
        <v>28.881132523331054</v>
      </c>
      <c r="O3542" t="str">
        <f t="shared" si="334"/>
        <v>ZR-1110.024</v>
      </c>
      <c r="P3542" t="str">
        <f t="shared" si="335"/>
        <v/>
      </c>
    </row>
    <row r="3543" spans="1:16" x14ac:dyDescent="0.25">
      <c r="A3543">
        <v>40</v>
      </c>
      <c r="B3543">
        <v>72</v>
      </c>
      <c r="C3543" t="s">
        <v>795</v>
      </c>
      <c r="D3543">
        <v>0</v>
      </c>
      <c r="E3543">
        <v>30</v>
      </c>
      <c r="F3543" t="s">
        <v>17</v>
      </c>
      <c r="G3543">
        <f>30-10</f>
        <v>20</v>
      </c>
      <c r="H3543" t="s">
        <v>12</v>
      </c>
      <c r="I3543">
        <v>100</v>
      </c>
      <c r="K3543">
        <f t="shared" si="330"/>
        <v>112</v>
      </c>
      <c r="L3543" t="str">
        <f t="shared" si="331"/>
        <v>ZR-112</v>
      </c>
      <c r="M3543">
        <f t="shared" si="332"/>
        <v>0.03</v>
      </c>
      <c r="N3543">
        <f t="shared" si="333"/>
        <v>23.104906018664845</v>
      </c>
      <c r="O3543" t="str">
        <f t="shared" si="334"/>
        <v>ZR-1120.03</v>
      </c>
      <c r="P3543" t="str">
        <f t="shared" si="335"/>
        <v/>
      </c>
    </row>
    <row r="3544" spans="1:16" x14ac:dyDescent="0.25">
      <c r="A3544">
        <v>40</v>
      </c>
      <c r="B3544">
        <v>39</v>
      </c>
      <c r="C3544" t="s">
        <v>794</v>
      </c>
      <c r="D3544">
        <v>0</v>
      </c>
      <c r="E3544">
        <v>56</v>
      </c>
      <c r="F3544" t="s">
        <v>17</v>
      </c>
      <c r="G3544">
        <v>30</v>
      </c>
      <c r="H3544" t="s">
        <v>36</v>
      </c>
      <c r="I3544">
        <v>100</v>
      </c>
      <c r="K3544">
        <f t="shared" si="330"/>
        <v>79</v>
      </c>
      <c r="L3544" t="str">
        <f t="shared" si="331"/>
        <v>ZR-79</v>
      </c>
      <c r="M3544">
        <f t="shared" si="332"/>
        <v>5.6000000000000001E-2</v>
      </c>
      <c r="N3544">
        <f t="shared" si="333"/>
        <v>12.377628224284736</v>
      </c>
      <c r="O3544" t="str">
        <f t="shared" si="334"/>
        <v>ZR-790.056</v>
      </c>
      <c r="P3544" t="str">
        <f t="shared" si="335"/>
        <v/>
      </c>
    </row>
    <row r="3545" spans="1:16" x14ac:dyDescent="0.25">
      <c r="A3545">
        <v>40</v>
      </c>
      <c r="B3545">
        <v>40</v>
      </c>
      <c r="C3545" t="s">
        <v>793</v>
      </c>
      <c r="D3545">
        <v>0</v>
      </c>
      <c r="E3545">
        <v>4.5999999999999996</v>
      </c>
      <c r="F3545" t="s">
        <v>11</v>
      </c>
      <c r="G3545">
        <v>0.6</v>
      </c>
      <c r="H3545" t="s">
        <v>36</v>
      </c>
      <c r="I3545">
        <v>100</v>
      </c>
      <c r="K3545">
        <f t="shared" si="330"/>
        <v>80</v>
      </c>
      <c r="L3545" t="str">
        <f t="shared" si="331"/>
        <v>ZR-80</v>
      </c>
      <c r="M3545">
        <f t="shared" si="332"/>
        <v>4.5999999999999996</v>
      </c>
      <c r="N3545">
        <f t="shared" si="333"/>
        <v>0.15068416968694465</v>
      </c>
      <c r="O3545" t="str">
        <f t="shared" si="334"/>
        <v>ZR-804.6</v>
      </c>
      <c r="P3545" t="str">
        <f t="shared" si="335"/>
        <v/>
      </c>
    </row>
    <row r="3546" spans="1:16" x14ac:dyDescent="0.25">
      <c r="A3546">
        <v>40</v>
      </c>
      <c r="B3546">
        <v>41</v>
      </c>
      <c r="C3546" t="s">
        <v>792</v>
      </c>
      <c r="D3546">
        <v>0</v>
      </c>
      <c r="E3546">
        <v>5</v>
      </c>
      <c r="F3546" t="s">
        <v>11</v>
      </c>
      <c r="G3546">
        <v>0.2</v>
      </c>
      <c r="H3546" t="s">
        <v>36</v>
      </c>
      <c r="I3546">
        <v>100</v>
      </c>
      <c r="K3546">
        <f t="shared" si="330"/>
        <v>81</v>
      </c>
      <c r="L3546" t="str">
        <f t="shared" si="331"/>
        <v>ZR-81</v>
      </c>
      <c r="M3546">
        <f t="shared" si="332"/>
        <v>5</v>
      </c>
      <c r="N3546">
        <f t="shared" si="333"/>
        <v>0.13862943611198905</v>
      </c>
      <c r="O3546" t="str">
        <f t="shared" si="334"/>
        <v>ZR-815</v>
      </c>
      <c r="P3546" t="str">
        <f t="shared" si="335"/>
        <v/>
      </c>
    </row>
    <row r="3547" spans="1:16" x14ac:dyDescent="0.25">
      <c r="A3547">
        <v>40</v>
      </c>
      <c r="B3547">
        <v>42</v>
      </c>
      <c r="C3547" t="s">
        <v>791</v>
      </c>
      <c r="D3547">
        <v>0</v>
      </c>
      <c r="E3547">
        <v>32</v>
      </c>
      <c r="F3547" t="s">
        <v>11</v>
      </c>
      <c r="G3547">
        <v>5</v>
      </c>
      <c r="H3547" t="s">
        <v>36</v>
      </c>
      <c r="I3547">
        <v>100</v>
      </c>
      <c r="K3547">
        <f t="shared" si="330"/>
        <v>82</v>
      </c>
      <c r="L3547" t="str">
        <f t="shared" si="331"/>
        <v>ZR-82</v>
      </c>
      <c r="M3547">
        <f t="shared" si="332"/>
        <v>32</v>
      </c>
      <c r="N3547">
        <f t="shared" si="333"/>
        <v>2.166084939249829E-2</v>
      </c>
      <c r="O3547" t="str">
        <f t="shared" si="334"/>
        <v>ZR-8232</v>
      </c>
      <c r="P3547" t="str">
        <f t="shared" si="335"/>
        <v/>
      </c>
    </row>
    <row r="3548" spans="1:16" x14ac:dyDescent="0.25">
      <c r="A3548">
        <v>40</v>
      </c>
      <c r="B3548">
        <v>43</v>
      </c>
      <c r="C3548" t="s">
        <v>790</v>
      </c>
      <c r="D3548">
        <v>0</v>
      </c>
      <c r="E3548">
        <v>41.5</v>
      </c>
      <c r="F3548" t="s">
        <v>11</v>
      </c>
      <c r="G3548">
        <v>2.1</v>
      </c>
      <c r="H3548" t="s">
        <v>36</v>
      </c>
      <c r="I3548">
        <v>100</v>
      </c>
      <c r="K3548">
        <f t="shared" si="330"/>
        <v>83</v>
      </c>
      <c r="L3548" t="str">
        <f t="shared" si="331"/>
        <v>ZR-83</v>
      </c>
      <c r="M3548">
        <f t="shared" si="332"/>
        <v>41.5</v>
      </c>
      <c r="N3548">
        <f t="shared" si="333"/>
        <v>1.6702341700239647E-2</v>
      </c>
      <c r="O3548" t="str">
        <f t="shared" si="334"/>
        <v>ZR-8341.5</v>
      </c>
      <c r="P3548" t="str">
        <f t="shared" si="335"/>
        <v/>
      </c>
    </row>
    <row r="3549" spans="1:16" x14ac:dyDescent="0.25">
      <c r="A3549">
        <v>40</v>
      </c>
      <c r="B3549">
        <v>44</v>
      </c>
      <c r="C3549" t="s">
        <v>787</v>
      </c>
      <c r="D3549">
        <v>0</v>
      </c>
      <c r="E3549">
        <v>26</v>
      </c>
      <c r="F3549" t="s">
        <v>43</v>
      </c>
      <c r="G3549">
        <v>0.6</v>
      </c>
      <c r="H3549" t="s">
        <v>36</v>
      </c>
      <c r="I3549">
        <v>100</v>
      </c>
      <c r="K3549">
        <f t="shared" si="330"/>
        <v>84</v>
      </c>
      <c r="L3549" t="str">
        <f t="shared" si="331"/>
        <v>ZR-84</v>
      </c>
      <c r="M3549">
        <f t="shared" si="332"/>
        <v>1560</v>
      </c>
      <c r="N3549">
        <f t="shared" si="333"/>
        <v>4.4432511574355469E-4</v>
      </c>
      <c r="O3549" t="str">
        <f t="shared" si="334"/>
        <v>ZR-841560</v>
      </c>
      <c r="P3549" t="str">
        <f t="shared" si="335"/>
        <v/>
      </c>
    </row>
    <row r="3550" spans="1:16" x14ac:dyDescent="0.25">
      <c r="A3550">
        <v>40</v>
      </c>
      <c r="B3550">
        <v>45</v>
      </c>
      <c r="C3550" t="s">
        <v>786</v>
      </c>
      <c r="D3550">
        <v>0</v>
      </c>
      <c r="E3550">
        <v>7.86</v>
      </c>
      <c r="F3550" t="s">
        <v>43</v>
      </c>
      <c r="G3550">
        <v>0.04</v>
      </c>
      <c r="H3550" t="s">
        <v>36</v>
      </c>
      <c r="I3550">
        <v>100</v>
      </c>
      <c r="K3550">
        <f t="shared" si="330"/>
        <v>85</v>
      </c>
      <c r="L3550" t="str">
        <f t="shared" si="331"/>
        <v>ZR-85</v>
      </c>
      <c r="M3550">
        <f t="shared" si="332"/>
        <v>471.6</v>
      </c>
      <c r="N3550">
        <f t="shared" si="333"/>
        <v>1.4697777365562876E-3</v>
      </c>
      <c r="O3550" t="str">
        <f t="shared" si="334"/>
        <v>ZR-85471.6</v>
      </c>
      <c r="P3550" t="str">
        <f t="shared" si="335"/>
        <v/>
      </c>
    </row>
    <row r="3551" spans="1:16" x14ac:dyDescent="0.25">
      <c r="A3551">
        <v>40</v>
      </c>
      <c r="B3551">
        <v>45</v>
      </c>
      <c r="C3551" t="s">
        <v>786</v>
      </c>
      <c r="D3551">
        <v>0.29220000000000002</v>
      </c>
      <c r="E3551">
        <v>10.9</v>
      </c>
      <c r="F3551" t="s">
        <v>11</v>
      </c>
      <c r="G3551">
        <v>0.3</v>
      </c>
      <c r="H3551" t="s">
        <v>77</v>
      </c>
      <c r="I3551">
        <v>100</v>
      </c>
      <c r="K3551">
        <f t="shared" si="330"/>
        <v>85</v>
      </c>
      <c r="L3551" t="str">
        <f t="shared" si="331"/>
        <v>ZR-85M</v>
      </c>
      <c r="M3551">
        <f t="shared" si="332"/>
        <v>10.9</v>
      </c>
      <c r="N3551">
        <f t="shared" si="333"/>
        <v>6.3591484455040856E-2</v>
      </c>
      <c r="O3551" t="str">
        <f t="shared" si="334"/>
        <v>ZR-85M10.9</v>
      </c>
      <c r="P3551" t="str">
        <f t="shared" si="335"/>
        <v/>
      </c>
    </row>
    <row r="3552" spans="1:16" x14ac:dyDescent="0.25">
      <c r="A3552">
        <v>40</v>
      </c>
      <c r="B3552">
        <v>46</v>
      </c>
      <c r="C3552" t="s">
        <v>785</v>
      </c>
      <c r="D3552">
        <v>0</v>
      </c>
      <c r="E3552">
        <v>16.5</v>
      </c>
      <c r="F3552" t="s">
        <v>109</v>
      </c>
      <c r="G3552">
        <v>0.1</v>
      </c>
      <c r="H3552" t="s">
        <v>36</v>
      </c>
      <c r="I3552">
        <v>100</v>
      </c>
      <c r="K3552">
        <f t="shared" si="330"/>
        <v>86</v>
      </c>
      <c r="L3552" t="str">
        <f t="shared" si="331"/>
        <v>ZR-86</v>
      </c>
      <c r="M3552">
        <f t="shared" si="332"/>
        <v>59400</v>
      </c>
      <c r="N3552">
        <f t="shared" si="333"/>
        <v>1.1669144453871133E-5</v>
      </c>
      <c r="O3552" t="str">
        <f t="shared" si="334"/>
        <v>ZR-8659400</v>
      </c>
      <c r="P3552" t="str">
        <f t="shared" si="335"/>
        <v/>
      </c>
    </row>
    <row r="3553" spans="1:16" x14ac:dyDescent="0.25">
      <c r="A3553">
        <v>40</v>
      </c>
      <c r="B3553">
        <v>47</v>
      </c>
      <c r="C3553" t="s">
        <v>784</v>
      </c>
      <c r="D3553">
        <v>0</v>
      </c>
      <c r="E3553">
        <v>1.68</v>
      </c>
      <c r="F3553" t="s">
        <v>109</v>
      </c>
      <c r="G3553">
        <v>0.01</v>
      </c>
      <c r="H3553" t="s">
        <v>36</v>
      </c>
      <c r="I3553">
        <v>100</v>
      </c>
      <c r="K3553">
        <f t="shared" si="330"/>
        <v>87</v>
      </c>
      <c r="L3553" t="str">
        <f t="shared" si="331"/>
        <v>ZR-87</v>
      </c>
      <c r="M3553">
        <f t="shared" si="332"/>
        <v>6048</v>
      </c>
      <c r="N3553">
        <f t="shared" si="333"/>
        <v>1.146076687433772E-4</v>
      </c>
      <c r="O3553" t="str">
        <f t="shared" si="334"/>
        <v>ZR-876048</v>
      </c>
      <c r="P3553" t="str">
        <f t="shared" si="335"/>
        <v/>
      </c>
    </row>
    <row r="3554" spans="1:16" x14ac:dyDescent="0.25">
      <c r="A3554">
        <v>40</v>
      </c>
      <c r="B3554">
        <v>47</v>
      </c>
      <c r="C3554" t="s">
        <v>784</v>
      </c>
      <c r="D3554">
        <v>0.33583999999999897</v>
      </c>
      <c r="E3554">
        <v>14</v>
      </c>
      <c r="F3554" t="s">
        <v>11</v>
      </c>
      <c r="G3554">
        <v>0.2</v>
      </c>
      <c r="H3554" t="s">
        <v>77</v>
      </c>
      <c r="I3554">
        <v>100</v>
      </c>
      <c r="K3554">
        <f t="shared" si="330"/>
        <v>87</v>
      </c>
      <c r="L3554" t="str">
        <f t="shared" si="331"/>
        <v>ZR-87M</v>
      </c>
      <c r="M3554">
        <f t="shared" si="332"/>
        <v>14</v>
      </c>
      <c r="N3554">
        <f t="shared" si="333"/>
        <v>4.9510512897138946E-2</v>
      </c>
      <c r="O3554" t="str">
        <f t="shared" si="334"/>
        <v>ZR-87M14</v>
      </c>
      <c r="P3554" t="str">
        <f t="shared" si="335"/>
        <v/>
      </c>
    </row>
    <row r="3555" spans="1:16" x14ac:dyDescent="0.25">
      <c r="A3555">
        <v>40</v>
      </c>
      <c r="B3555">
        <v>48</v>
      </c>
      <c r="C3555" t="s">
        <v>789</v>
      </c>
      <c r="D3555">
        <v>0</v>
      </c>
      <c r="E3555">
        <v>83.4</v>
      </c>
      <c r="F3555" t="s">
        <v>25</v>
      </c>
      <c r="G3555">
        <v>0.3</v>
      </c>
      <c r="H3555" t="s">
        <v>26</v>
      </c>
      <c r="I3555">
        <v>100</v>
      </c>
      <c r="K3555">
        <f t="shared" si="330"/>
        <v>88</v>
      </c>
      <c r="L3555" t="str">
        <f t="shared" si="331"/>
        <v>ZR-88</v>
      </c>
      <c r="M3555">
        <f t="shared" si="332"/>
        <v>7205760.0000000009</v>
      </c>
      <c r="N3555">
        <f t="shared" si="333"/>
        <v>9.619348695487293E-8</v>
      </c>
      <c r="O3555" t="str">
        <f t="shared" si="334"/>
        <v>ZR-887205760</v>
      </c>
      <c r="P3555" t="str">
        <f t="shared" si="335"/>
        <v/>
      </c>
    </row>
    <row r="3556" spans="1:16" x14ac:dyDescent="0.25">
      <c r="A3556">
        <v>40</v>
      </c>
      <c r="B3556">
        <v>49</v>
      </c>
      <c r="C3556" t="s">
        <v>788</v>
      </c>
      <c r="D3556">
        <v>0</v>
      </c>
      <c r="E3556">
        <v>78.364000000000004</v>
      </c>
      <c r="F3556" t="s">
        <v>109</v>
      </c>
      <c r="G3556">
        <v>1.4999999999999999E-2</v>
      </c>
      <c r="H3556" t="s">
        <v>36</v>
      </c>
      <c r="I3556">
        <v>100</v>
      </c>
      <c r="K3556">
        <f t="shared" si="330"/>
        <v>89</v>
      </c>
      <c r="L3556" t="str">
        <f t="shared" si="331"/>
        <v>ZR-89</v>
      </c>
      <c r="M3556">
        <f t="shared" si="332"/>
        <v>282110.40000000002</v>
      </c>
      <c r="N3556">
        <f t="shared" si="333"/>
        <v>2.4570068333529896E-6</v>
      </c>
      <c r="O3556" t="str">
        <f t="shared" si="334"/>
        <v>ZR-89282110.4</v>
      </c>
      <c r="P3556" t="str">
        <f t="shared" si="335"/>
        <v/>
      </c>
    </row>
    <row r="3557" spans="1:16" x14ac:dyDescent="0.25">
      <c r="A3557">
        <v>40</v>
      </c>
      <c r="B3557">
        <v>49</v>
      </c>
      <c r="C3557" t="s">
        <v>788</v>
      </c>
      <c r="D3557">
        <v>0.58782000000000001</v>
      </c>
      <c r="E3557">
        <v>4.1609999999999996</v>
      </c>
      <c r="F3557" t="s">
        <v>43</v>
      </c>
      <c r="G3557">
        <v>1.2E-2</v>
      </c>
      <c r="H3557" t="s">
        <v>77</v>
      </c>
      <c r="I3557">
        <v>93.77</v>
      </c>
      <c r="J3557">
        <v>0.12</v>
      </c>
      <c r="K3557">
        <f t="shared" si="330"/>
        <v>89</v>
      </c>
      <c r="L3557" t="str">
        <f t="shared" si="331"/>
        <v>ZR-89M</v>
      </c>
      <c r="M3557">
        <f t="shared" si="332"/>
        <v>249.65999999999997</v>
      </c>
      <c r="N3557">
        <f t="shared" si="333"/>
        <v>2.7763645780659514E-3</v>
      </c>
      <c r="O3557" t="str">
        <f t="shared" si="334"/>
        <v>ZR-89M249.66</v>
      </c>
      <c r="P3557" t="str">
        <f t="shared" si="335"/>
        <v/>
      </c>
    </row>
    <row r="3558" spans="1:16" x14ac:dyDescent="0.25">
      <c r="A3558">
        <v>40</v>
      </c>
      <c r="B3558">
        <v>50</v>
      </c>
      <c r="C3558" t="s">
        <v>782</v>
      </c>
      <c r="D3558">
        <v>2.319</v>
      </c>
      <c r="E3558">
        <v>809.2</v>
      </c>
      <c r="F3558" t="s">
        <v>17</v>
      </c>
      <c r="G3558">
        <v>2</v>
      </c>
      <c r="H3558" t="s">
        <v>77</v>
      </c>
      <c r="I3558">
        <v>100</v>
      </c>
      <c r="K3558">
        <f t="shared" si="330"/>
        <v>90</v>
      </c>
      <c r="L3558" t="str">
        <f t="shared" si="331"/>
        <v>ZR-90M</v>
      </c>
      <c r="M3558">
        <f t="shared" si="332"/>
        <v>0.80920000000000003</v>
      </c>
      <c r="N3558">
        <f t="shared" si="333"/>
        <v>0.8565832681165908</v>
      </c>
      <c r="O3558" t="str">
        <f t="shared" si="334"/>
        <v>ZR-90M0.8092</v>
      </c>
      <c r="P3558" t="str">
        <f t="shared" si="335"/>
        <v/>
      </c>
    </row>
    <row r="3559" spans="1:16" x14ac:dyDescent="0.25">
      <c r="A3559">
        <v>40</v>
      </c>
      <c r="B3559">
        <v>53</v>
      </c>
      <c r="C3559" t="s">
        <v>783</v>
      </c>
      <c r="D3559">
        <v>0</v>
      </c>
      <c r="E3559" s="1">
        <v>1610000</v>
      </c>
      <c r="F3559" t="s">
        <v>14</v>
      </c>
      <c r="G3559" s="1">
        <v>51400</v>
      </c>
      <c r="H3559" t="s">
        <v>12</v>
      </c>
      <c r="I3559">
        <v>100</v>
      </c>
      <c r="K3559">
        <f t="shared" si="330"/>
        <v>93</v>
      </c>
      <c r="L3559" t="str">
        <f t="shared" si="331"/>
        <v>ZR-93</v>
      </c>
      <c r="M3559">
        <f t="shared" si="332"/>
        <v>50807736000000</v>
      </c>
      <c r="N3559">
        <f t="shared" si="333"/>
        <v>1.3642552003496973E-14</v>
      </c>
      <c r="O3559" t="str">
        <f t="shared" si="334"/>
        <v>ZR-9350807736000000</v>
      </c>
      <c r="P3559" t="str">
        <f t="shared" si="335"/>
        <v/>
      </c>
    </row>
    <row r="3560" spans="1:16" x14ac:dyDescent="0.25">
      <c r="A3560">
        <v>40</v>
      </c>
      <c r="B3560">
        <v>55</v>
      </c>
      <c r="C3560" t="s">
        <v>780</v>
      </c>
      <c r="D3560">
        <v>0</v>
      </c>
      <c r="E3560">
        <v>64.031999999999996</v>
      </c>
      <c r="F3560" t="s">
        <v>25</v>
      </c>
      <c r="G3560">
        <v>6.0000000000000001E-3</v>
      </c>
      <c r="H3560" t="s">
        <v>12</v>
      </c>
      <c r="I3560">
        <v>100</v>
      </c>
      <c r="K3560">
        <f t="shared" si="330"/>
        <v>95</v>
      </c>
      <c r="L3560" t="str">
        <f t="shared" si="331"/>
        <v>ZR-95</v>
      </c>
      <c r="M3560">
        <f t="shared" si="332"/>
        <v>5532364.7999999998</v>
      </c>
      <c r="N3560">
        <f t="shared" si="333"/>
        <v>1.2528949294159802E-7</v>
      </c>
      <c r="O3560" t="str">
        <f t="shared" si="334"/>
        <v>ZR-955532364.8</v>
      </c>
      <c r="P3560" t="str">
        <f t="shared" si="335"/>
        <v/>
      </c>
    </row>
    <row r="3561" spans="1:16" x14ac:dyDescent="0.25">
      <c r="A3561">
        <v>40</v>
      </c>
      <c r="B3561">
        <v>56</v>
      </c>
      <c r="C3561" t="s">
        <v>778</v>
      </c>
      <c r="D3561">
        <v>0</v>
      </c>
      <c r="E3561" s="1">
        <v>2.29E+19</v>
      </c>
      <c r="F3561" t="s">
        <v>14</v>
      </c>
      <c r="G3561" t="s">
        <v>779</v>
      </c>
      <c r="H3561" t="s">
        <v>272</v>
      </c>
      <c r="I3561">
        <v>100</v>
      </c>
      <c r="K3561">
        <f t="shared" si="330"/>
        <v>96</v>
      </c>
      <c r="L3561" t="str">
        <f t="shared" si="331"/>
        <v>ZR-96</v>
      </c>
      <c r="M3561">
        <f t="shared" si="332"/>
        <v>7.2266904000000003E+26</v>
      </c>
      <c r="N3561">
        <f t="shared" si="333"/>
        <v>9.5914885264760368E-28</v>
      </c>
      <c r="O3561" t="str">
        <f t="shared" si="334"/>
        <v>ZR-967.2266904E+26</v>
      </c>
      <c r="P3561" t="str">
        <f t="shared" si="335"/>
        <v/>
      </c>
    </row>
    <row r="3562" spans="1:16" x14ac:dyDescent="0.25">
      <c r="A3562">
        <v>40</v>
      </c>
      <c r="B3562">
        <v>57</v>
      </c>
      <c r="C3562" t="s">
        <v>777</v>
      </c>
      <c r="D3562">
        <v>0</v>
      </c>
      <c r="E3562">
        <v>16.748999999999999</v>
      </c>
      <c r="F3562" t="s">
        <v>109</v>
      </c>
      <c r="G3562">
        <v>8.0000000000000002E-3</v>
      </c>
      <c r="H3562" t="s">
        <v>12</v>
      </c>
      <c r="I3562">
        <v>100</v>
      </c>
      <c r="K3562">
        <f t="shared" si="330"/>
        <v>97</v>
      </c>
      <c r="L3562" t="str">
        <f t="shared" si="331"/>
        <v>ZR-97</v>
      </c>
      <c r="M3562">
        <f t="shared" si="332"/>
        <v>60296.399999999994</v>
      </c>
      <c r="N3562">
        <f t="shared" si="333"/>
        <v>1.1495664427062732E-5</v>
      </c>
      <c r="O3562" t="str">
        <f t="shared" si="334"/>
        <v>ZR-9760296.4</v>
      </c>
      <c r="P3562" t="str">
        <f t="shared" si="335"/>
        <v/>
      </c>
    </row>
    <row r="3563" spans="1:16" x14ac:dyDescent="0.25">
      <c r="A3563">
        <v>40</v>
      </c>
      <c r="B3563">
        <v>58</v>
      </c>
      <c r="C3563" t="s">
        <v>776</v>
      </c>
      <c r="D3563">
        <v>0</v>
      </c>
      <c r="E3563">
        <v>30.7</v>
      </c>
      <c r="F3563" t="s">
        <v>11</v>
      </c>
      <c r="G3563">
        <v>0.4</v>
      </c>
      <c r="H3563" t="s">
        <v>12</v>
      </c>
      <c r="I3563">
        <v>100</v>
      </c>
      <c r="K3563">
        <f t="shared" si="330"/>
        <v>98</v>
      </c>
      <c r="L3563" t="str">
        <f t="shared" si="331"/>
        <v>ZR-98</v>
      </c>
      <c r="M3563">
        <f t="shared" si="332"/>
        <v>30.7</v>
      </c>
      <c r="N3563">
        <f t="shared" si="333"/>
        <v>2.2578084057327207E-2</v>
      </c>
      <c r="O3563" t="str">
        <f t="shared" si="334"/>
        <v>ZR-9830.7</v>
      </c>
      <c r="P3563" t="str">
        <f t="shared" si="335"/>
        <v/>
      </c>
    </row>
    <row r="3564" spans="1:16" x14ac:dyDescent="0.25">
      <c r="A3564">
        <v>40</v>
      </c>
      <c r="B3564">
        <v>59</v>
      </c>
      <c r="C3564" t="s">
        <v>781</v>
      </c>
      <c r="D3564">
        <v>0</v>
      </c>
      <c r="E3564">
        <v>2.1</v>
      </c>
      <c r="F3564" t="s">
        <v>11</v>
      </c>
      <c r="G3564">
        <v>0.1</v>
      </c>
      <c r="H3564" t="s">
        <v>12</v>
      </c>
      <c r="I3564">
        <v>100</v>
      </c>
      <c r="K3564">
        <f t="shared" si="330"/>
        <v>99</v>
      </c>
      <c r="L3564" t="str">
        <f t="shared" si="331"/>
        <v>ZR-99</v>
      </c>
      <c r="M3564">
        <f t="shared" si="332"/>
        <v>2.1</v>
      </c>
      <c r="N3564">
        <f t="shared" si="333"/>
        <v>0.3300700859809263</v>
      </c>
      <c r="O3564" t="str">
        <f t="shared" si="334"/>
        <v>ZR-992.1</v>
      </c>
      <c r="P3564" t="str">
        <f t="shared" si="335"/>
        <v/>
      </c>
    </row>
    <row r="3565" spans="1:16" x14ac:dyDescent="0.25">
      <c r="A3565">
        <v>118</v>
      </c>
      <c r="B3565">
        <v>176</v>
      </c>
      <c r="C3565" t="s">
        <v>2917</v>
      </c>
      <c r="D3565">
        <v>0</v>
      </c>
      <c r="E3565">
        <v>0.57999999999999996</v>
      </c>
      <c r="F3565" t="s">
        <v>17</v>
      </c>
      <c r="G3565">
        <f>0.44-0.18</f>
        <v>0.26</v>
      </c>
      <c r="H3565" t="s">
        <v>2525</v>
      </c>
      <c r="I3565">
        <v>20</v>
      </c>
      <c r="M3565">
        <f t="shared" si="332"/>
        <v>5.8E-4</v>
      </c>
      <c r="N3565">
        <f t="shared" si="333"/>
        <v>1195.0813457930092</v>
      </c>
      <c r="O3565" t="str">
        <f t="shared" si="334"/>
        <v>0.00058</v>
      </c>
      <c r="P3565" t="str">
        <f t="shared" si="335"/>
        <v/>
      </c>
    </row>
  </sheetData>
  <autoFilter ref="A1:P3565" xr:uid="{55308575-FC84-43CD-ABB0-B0B7D6614D93}">
    <sortState xmlns:xlrd2="http://schemas.microsoft.com/office/spreadsheetml/2017/richdata2" ref="A2:P3565">
      <sortCondition ref="P1:P356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2C972-0C83-4F19-8C2F-EBFDD4603417}">
  <dimension ref="A6:CW83"/>
  <sheetViews>
    <sheetView topLeftCell="A46" workbookViewId="0">
      <selection activeCell="D58" sqref="D58"/>
    </sheetView>
  </sheetViews>
  <sheetFormatPr defaultRowHeight="15" x14ac:dyDescent="0.25"/>
  <sheetData>
    <row r="6" spans="3:101" x14ac:dyDescent="0.25">
      <c r="C6" t="s">
        <v>2939</v>
      </c>
      <c r="D6" t="s">
        <v>2940</v>
      </c>
      <c r="E6" t="s">
        <v>2941</v>
      </c>
      <c r="F6" t="s">
        <v>2942</v>
      </c>
      <c r="G6" t="s">
        <v>2943</v>
      </c>
      <c r="H6" t="s">
        <v>2944</v>
      </c>
      <c r="I6" t="s">
        <v>2946</v>
      </c>
      <c r="J6" t="s">
        <v>2947</v>
      </c>
      <c r="K6" t="s">
        <v>2948</v>
      </c>
      <c r="L6" t="s">
        <v>2949</v>
      </c>
      <c r="M6" t="s">
        <v>2950</v>
      </c>
      <c r="N6" t="s">
        <v>2952</v>
      </c>
      <c r="O6" t="s">
        <v>2953</v>
      </c>
      <c r="P6" t="s">
        <v>2955</v>
      </c>
      <c r="Q6" t="s">
        <v>2956</v>
      </c>
      <c r="R6" t="s">
        <v>2945</v>
      </c>
      <c r="S6" t="s">
        <v>2951</v>
      </c>
      <c r="T6" t="s">
        <v>2959</v>
      </c>
      <c r="U6" t="s">
        <v>2954</v>
      </c>
      <c r="V6" t="s">
        <v>2960</v>
      </c>
      <c r="W6" t="s">
        <v>2961</v>
      </c>
      <c r="X6" t="s">
        <v>2962</v>
      </c>
      <c r="Y6" t="s">
        <v>2963</v>
      </c>
      <c r="Z6" t="s">
        <v>2965</v>
      </c>
      <c r="AA6" t="s">
        <v>2966</v>
      </c>
      <c r="AB6" t="s">
        <v>2967</v>
      </c>
      <c r="AC6" t="s">
        <v>2968</v>
      </c>
      <c r="AD6" t="s">
        <v>2969</v>
      </c>
      <c r="AE6" t="s">
        <v>2970</v>
      </c>
      <c r="AF6" t="s">
        <v>2971</v>
      </c>
      <c r="AG6" t="s">
        <v>2972</v>
      </c>
      <c r="AH6" t="s">
        <v>2973</v>
      </c>
      <c r="AI6" t="s">
        <v>2976</v>
      </c>
      <c r="AJ6" t="s">
        <v>2964</v>
      </c>
      <c r="AK6" t="s">
        <v>2974</v>
      </c>
      <c r="AL6" t="s">
        <v>2975</v>
      </c>
      <c r="AM6" t="s">
        <v>2978</v>
      </c>
      <c r="AN6" t="s">
        <v>2979</v>
      </c>
      <c r="AO6" t="s">
        <v>2980</v>
      </c>
      <c r="AP6" t="s">
        <v>2981</v>
      </c>
      <c r="AQ6" t="s">
        <v>2982</v>
      </c>
      <c r="AR6" t="s">
        <v>2983</v>
      </c>
      <c r="AS6" t="s">
        <v>2984</v>
      </c>
      <c r="AT6" t="s">
        <v>2985</v>
      </c>
      <c r="AU6" t="s">
        <v>2986</v>
      </c>
      <c r="AV6" t="s">
        <v>2987</v>
      </c>
      <c r="AW6" t="s">
        <v>2988</v>
      </c>
      <c r="AX6" t="s">
        <v>2989</v>
      </c>
      <c r="AY6" t="s">
        <v>2992</v>
      </c>
      <c r="AZ6" t="s">
        <v>2993</v>
      </c>
      <c r="BA6" t="s">
        <v>2994</v>
      </c>
      <c r="BB6" t="s">
        <v>2995</v>
      </c>
      <c r="BC6" t="s">
        <v>2996</v>
      </c>
      <c r="BD6" t="s">
        <v>2997</v>
      </c>
      <c r="BE6" t="s">
        <v>2998</v>
      </c>
      <c r="BF6" t="s">
        <v>2999</v>
      </c>
      <c r="BG6" t="s">
        <v>3000</v>
      </c>
      <c r="BH6" t="s">
        <v>3001</v>
      </c>
      <c r="BI6" t="s">
        <v>3002</v>
      </c>
      <c r="BJ6" t="s">
        <v>3004</v>
      </c>
      <c r="BK6" t="s">
        <v>3005</v>
      </c>
      <c r="BL6" t="s">
        <v>3006</v>
      </c>
      <c r="BM6" t="s">
        <v>3007</v>
      </c>
      <c r="BN6" t="s">
        <v>3009</v>
      </c>
      <c r="BO6" t="s">
        <v>3003</v>
      </c>
      <c r="BP6" t="s">
        <v>3008</v>
      </c>
      <c r="BQ6" t="s">
        <v>3013</v>
      </c>
      <c r="BR6" t="s">
        <v>3014</v>
      </c>
      <c r="BS6" t="s">
        <v>3015</v>
      </c>
      <c r="BT6" t="s">
        <v>3016</v>
      </c>
      <c r="BU6" t="s">
        <v>3017</v>
      </c>
      <c r="BV6" t="s">
        <v>3018</v>
      </c>
      <c r="BW6" t="s">
        <v>3019</v>
      </c>
      <c r="BX6" t="s">
        <v>3020</v>
      </c>
      <c r="BY6" t="s">
        <v>3021</v>
      </c>
      <c r="BZ6" t="s">
        <v>3012</v>
      </c>
      <c r="CA6" t="s">
        <v>3022</v>
      </c>
      <c r="CB6" t="s">
        <v>3023</v>
      </c>
      <c r="CC6" t="s">
        <v>3024</v>
      </c>
      <c r="CD6" t="s">
        <v>3025</v>
      </c>
      <c r="CE6" t="s">
        <v>3027</v>
      </c>
      <c r="CF6" t="s">
        <v>3029</v>
      </c>
      <c r="CG6" t="s">
        <v>3031</v>
      </c>
      <c r="CH6" t="s">
        <v>3032</v>
      </c>
      <c r="CI6" t="s">
        <v>3033</v>
      </c>
      <c r="CJ6" t="s">
        <v>3034</v>
      </c>
      <c r="CK6" t="s">
        <v>3037</v>
      </c>
      <c r="CL6" t="s">
        <v>3038</v>
      </c>
      <c r="CM6" t="s">
        <v>3039</v>
      </c>
      <c r="CN6" t="s">
        <v>3041</v>
      </c>
      <c r="CO6" t="s">
        <v>3044</v>
      </c>
      <c r="CP6" t="s">
        <v>3045</v>
      </c>
      <c r="CQ6" t="s">
        <v>3048</v>
      </c>
      <c r="CR6" t="s">
        <v>3049</v>
      </c>
      <c r="CS6" t="s">
        <v>3051</v>
      </c>
      <c r="CT6" t="s">
        <v>3053</v>
      </c>
      <c r="CU6" t="s">
        <v>3055</v>
      </c>
      <c r="CV6" t="s">
        <v>3057</v>
      </c>
      <c r="CW6" t="s">
        <v>3059</v>
      </c>
    </row>
    <row r="7" spans="3:101" x14ac:dyDescent="0.25">
      <c r="C7" t="s">
        <v>2940</v>
      </c>
      <c r="D7" t="s">
        <v>2941</v>
      </c>
      <c r="E7" t="s">
        <v>2942</v>
      </c>
      <c r="F7" t="s">
        <v>2943</v>
      </c>
      <c r="G7" t="s">
        <v>2944</v>
      </c>
      <c r="H7" t="s">
        <v>2946</v>
      </c>
      <c r="I7" t="s">
        <v>2947</v>
      </c>
      <c r="J7" t="s">
        <v>2948</v>
      </c>
      <c r="K7" t="s">
        <v>2949</v>
      </c>
      <c r="L7" t="s">
        <v>2950</v>
      </c>
      <c r="M7" t="s">
        <v>2952</v>
      </c>
      <c r="N7" t="s">
        <v>2953</v>
      </c>
      <c r="O7" t="s">
        <v>2955</v>
      </c>
      <c r="P7" t="s">
        <v>2956</v>
      </c>
      <c r="Q7" t="s">
        <v>2957</v>
      </c>
      <c r="R7" t="s">
        <v>2944</v>
      </c>
      <c r="S7" t="s">
        <v>2952</v>
      </c>
      <c r="T7" t="s">
        <v>2953</v>
      </c>
      <c r="U7" t="s">
        <v>2955</v>
      </c>
      <c r="V7" t="s">
        <v>2961</v>
      </c>
      <c r="W7" t="s">
        <v>2962</v>
      </c>
      <c r="X7" t="s">
        <v>2963</v>
      </c>
      <c r="Y7" t="s">
        <v>2965</v>
      </c>
      <c r="Z7" t="s">
        <v>2966</v>
      </c>
      <c r="AA7" t="s">
        <v>2967</v>
      </c>
      <c r="AB7" t="s">
        <v>2968</v>
      </c>
      <c r="AC7" t="s">
        <v>2969</v>
      </c>
      <c r="AD7" t="s">
        <v>2970</v>
      </c>
      <c r="AE7" t="s">
        <v>2971</v>
      </c>
      <c r="AF7" t="s">
        <v>2972</v>
      </c>
      <c r="AG7" t="s">
        <v>2973</v>
      </c>
      <c r="AH7" t="s">
        <v>2975</v>
      </c>
      <c r="AI7" t="s">
        <v>2977</v>
      </c>
      <c r="AJ7" t="s">
        <v>2965</v>
      </c>
      <c r="AK7" t="s">
        <v>2975</v>
      </c>
      <c r="AL7" t="s">
        <v>2977</v>
      </c>
      <c r="AM7" t="s">
        <v>2979</v>
      </c>
      <c r="AN7" t="s">
        <v>2980</v>
      </c>
      <c r="AO7" t="s">
        <v>2981</v>
      </c>
      <c r="AP7" t="s">
        <v>2982</v>
      </c>
      <c r="AQ7" t="s">
        <v>2983</v>
      </c>
      <c r="AR7" t="s">
        <v>2984</v>
      </c>
      <c r="AS7" t="s">
        <v>2985</v>
      </c>
      <c r="AT7" t="s">
        <v>2986</v>
      </c>
      <c r="AU7" t="s">
        <v>2987</v>
      </c>
      <c r="AV7" t="s">
        <v>2988</v>
      </c>
      <c r="AW7" t="s">
        <v>2989</v>
      </c>
      <c r="AX7" t="s">
        <v>2990</v>
      </c>
      <c r="AY7" t="s">
        <v>2993</v>
      </c>
      <c r="AZ7" t="s">
        <v>2994</v>
      </c>
      <c r="BA7" t="s">
        <v>2995</v>
      </c>
      <c r="BB7" t="s">
        <v>2996</v>
      </c>
      <c r="BC7" t="s">
        <v>2997</v>
      </c>
      <c r="BD7" t="s">
        <v>2998</v>
      </c>
      <c r="BE7" t="s">
        <v>2999</v>
      </c>
      <c r="BF7" t="s">
        <v>3000</v>
      </c>
      <c r="BG7" t="s">
        <v>3001</v>
      </c>
      <c r="BH7" t="s">
        <v>3002</v>
      </c>
      <c r="BI7" t="s">
        <v>3004</v>
      </c>
      <c r="BJ7" t="s">
        <v>3005</v>
      </c>
      <c r="BK7" t="s">
        <v>3006</v>
      </c>
      <c r="BL7" t="s">
        <v>3007</v>
      </c>
      <c r="BM7" t="s">
        <v>3009</v>
      </c>
      <c r="BN7" t="s">
        <v>3010</v>
      </c>
      <c r="BO7" t="s">
        <v>3012</v>
      </c>
      <c r="BP7" t="s">
        <v>3009</v>
      </c>
      <c r="BQ7" t="s">
        <v>2997</v>
      </c>
      <c r="BR7" t="s">
        <v>3015</v>
      </c>
      <c r="BS7" t="s">
        <v>3016</v>
      </c>
      <c r="BT7" t="s">
        <v>2944</v>
      </c>
      <c r="BU7" t="s">
        <v>3014</v>
      </c>
      <c r="BV7" t="s">
        <v>3016</v>
      </c>
      <c r="BW7" t="s">
        <v>2980</v>
      </c>
      <c r="BX7" t="s">
        <v>3021</v>
      </c>
      <c r="BY7" t="s">
        <v>2984</v>
      </c>
      <c r="BZ7" t="s">
        <v>3022</v>
      </c>
      <c r="CA7" t="s">
        <v>3006</v>
      </c>
      <c r="CB7" t="s">
        <v>3024</v>
      </c>
      <c r="CC7" t="s">
        <v>3025</v>
      </c>
      <c r="CD7" t="s">
        <v>3026</v>
      </c>
      <c r="CE7" t="s">
        <v>3028</v>
      </c>
      <c r="CF7" t="s">
        <v>3030</v>
      </c>
      <c r="CG7" t="s">
        <v>3032</v>
      </c>
      <c r="CH7" t="s">
        <v>3026</v>
      </c>
      <c r="CI7" t="s">
        <v>3060</v>
      </c>
      <c r="CJ7" t="s">
        <v>3035</v>
      </c>
      <c r="CK7" t="s">
        <v>3036</v>
      </c>
      <c r="CL7" t="s">
        <v>3037</v>
      </c>
      <c r="CM7" t="s">
        <v>3040</v>
      </c>
      <c r="CN7" t="s">
        <v>3042</v>
      </c>
      <c r="CO7" t="s">
        <v>3043</v>
      </c>
      <c r="CP7" t="s">
        <v>3046</v>
      </c>
      <c r="CQ7" t="s">
        <v>3047</v>
      </c>
      <c r="CR7" t="s">
        <v>3050</v>
      </c>
      <c r="CS7" t="s">
        <v>3052</v>
      </c>
      <c r="CT7" t="s">
        <v>3054</v>
      </c>
      <c r="CU7" t="s">
        <v>3056</v>
      </c>
      <c r="CV7" t="s">
        <v>3058</v>
      </c>
      <c r="CW7" t="s">
        <v>3057</v>
      </c>
    </row>
    <row r="8" spans="3:101" x14ac:dyDescent="0.25">
      <c r="C8" t="s">
        <v>2941</v>
      </c>
      <c r="D8" t="s">
        <v>2942</v>
      </c>
      <c r="E8" t="s">
        <v>2943</v>
      </c>
      <c r="F8" t="s">
        <v>2944</v>
      </c>
      <c r="G8" t="s">
        <v>2946</v>
      </c>
      <c r="H8" t="s">
        <v>2947</v>
      </c>
      <c r="I8" t="s">
        <v>2948</v>
      </c>
      <c r="J8" t="s">
        <v>2949</v>
      </c>
      <c r="K8" t="s">
        <v>2950</v>
      </c>
      <c r="L8" t="s">
        <v>2952</v>
      </c>
      <c r="M8" t="s">
        <v>2953</v>
      </c>
      <c r="N8" t="s">
        <v>2955</v>
      </c>
      <c r="O8" t="s">
        <v>2956</v>
      </c>
      <c r="P8" t="s">
        <v>2957</v>
      </c>
      <c r="Q8" t="s">
        <v>2958</v>
      </c>
      <c r="R8" t="s">
        <v>2946</v>
      </c>
      <c r="S8" t="s">
        <v>2953</v>
      </c>
      <c r="T8" t="s">
        <v>2955</v>
      </c>
      <c r="U8" t="s">
        <v>2956</v>
      </c>
      <c r="V8" t="s">
        <v>2962</v>
      </c>
      <c r="W8" t="s">
        <v>2963</v>
      </c>
      <c r="X8" t="s">
        <v>2965</v>
      </c>
      <c r="Y8" t="s">
        <v>2966</v>
      </c>
      <c r="Z8" t="s">
        <v>2967</v>
      </c>
      <c r="AA8" t="s">
        <v>2968</v>
      </c>
      <c r="AB8" t="s">
        <v>2969</v>
      </c>
      <c r="AC8" t="s">
        <v>2970</v>
      </c>
      <c r="AD8" t="s">
        <v>2971</v>
      </c>
      <c r="AE8" t="s">
        <v>2972</v>
      </c>
      <c r="AF8" t="s">
        <v>2973</v>
      </c>
      <c r="AG8" t="s">
        <v>2975</v>
      </c>
      <c r="AH8" t="s">
        <v>2977</v>
      </c>
      <c r="AJ8" t="s">
        <v>2966</v>
      </c>
      <c r="AK8" t="s">
        <v>2977</v>
      </c>
      <c r="AM8" t="s">
        <v>2980</v>
      </c>
      <c r="AN8" t="s">
        <v>2981</v>
      </c>
      <c r="AO8" t="s">
        <v>2982</v>
      </c>
      <c r="AP8" t="s">
        <v>2983</v>
      </c>
      <c r="AQ8" t="s">
        <v>2984</v>
      </c>
      <c r="AR8" t="s">
        <v>2985</v>
      </c>
      <c r="AS8" t="s">
        <v>2986</v>
      </c>
      <c r="AT8" t="s">
        <v>2987</v>
      </c>
      <c r="AU8" t="s">
        <v>2988</v>
      </c>
      <c r="AV8" t="s">
        <v>2989</v>
      </c>
      <c r="AW8" t="s">
        <v>2990</v>
      </c>
      <c r="AX8" t="s">
        <v>2991</v>
      </c>
      <c r="AY8" t="s">
        <v>2994</v>
      </c>
      <c r="AZ8" t="s">
        <v>2995</v>
      </c>
      <c r="BA8" t="s">
        <v>2996</v>
      </c>
      <c r="BB8" t="s">
        <v>2997</v>
      </c>
      <c r="BC8" t="s">
        <v>2998</v>
      </c>
      <c r="BD8" t="s">
        <v>2999</v>
      </c>
      <c r="BE8" t="s">
        <v>3000</v>
      </c>
      <c r="BF8" t="s">
        <v>3001</v>
      </c>
      <c r="BG8" t="s">
        <v>3002</v>
      </c>
      <c r="BH8" t="s">
        <v>3004</v>
      </c>
      <c r="BI8" t="s">
        <v>3005</v>
      </c>
      <c r="BJ8" t="s">
        <v>3006</v>
      </c>
      <c r="BK8" t="s">
        <v>3007</v>
      </c>
      <c r="BL8" t="s">
        <v>3009</v>
      </c>
      <c r="BM8" t="s">
        <v>3010</v>
      </c>
      <c r="BN8" t="s">
        <v>3011</v>
      </c>
      <c r="BO8" t="s">
        <v>3022</v>
      </c>
      <c r="BP8" t="s">
        <v>3010</v>
      </c>
      <c r="BQ8" t="s">
        <v>2998</v>
      </c>
      <c r="BR8" t="s">
        <v>3016</v>
      </c>
      <c r="BS8" t="s">
        <v>2944</v>
      </c>
      <c r="BT8" t="s">
        <v>2946</v>
      </c>
      <c r="BU8" t="s">
        <v>3015</v>
      </c>
      <c r="BV8" t="s">
        <v>2944</v>
      </c>
      <c r="BW8" t="s">
        <v>2981</v>
      </c>
      <c r="BX8" t="s">
        <v>2984</v>
      </c>
      <c r="BY8" t="s">
        <v>2985</v>
      </c>
      <c r="BZ8" t="s">
        <v>3006</v>
      </c>
      <c r="CA8" t="s">
        <v>3007</v>
      </c>
      <c r="CB8" t="s">
        <v>3025</v>
      </c>
      <c r="CC8" t="s">
        <v>3026</v>
      </c>
      <c r="CG8" t="s">
        <v>3026</v>
      </c>
      <c r="CL8" t="s">
        <v>3036</v>
      </c>
      <c r="CW8" t="s">
        <v>3058</v>
      </c>
    </row>
    <row r="9" spans="3:101" x14ac:dyDescent="0.25">
      <c r="C9" t="s">
        <v>2942</v>
      </c>
      <c r="D9" t="s">
        <v>2943</v>
      </c>
      <c r="E9" t="s">
        <v>2944</v>
      </c>
      <c r="F9" t="s">
        <v>2946</v>
      </c>
      <c r="G9" t="s">
        <v>2947</v>
      </c>
      <c r="H9" t="s">
        <v>2948</v>
      </c>
      <c r="I9" t="s">
        <v>2949</v>
      </c>
      <c r="J9" t="s">
        <v>2950</v>
      </c>
      <c r="K9" t="s">
        <v>2952</v>
      </c>
      <c r="L9" t="s">
        <v>2953</v>
      </c>
      <c r="M9" t="s">
        <v>2955</v>
      </c>
      <c r="N9" t="s">
        <v>2956</v>
      </c>
      <c r="O9" t="s">
        <v>2957</v>
      </c>
      <c r="P9" t="s">
        <v>2958</v>
      </c>
      <c r="R9" t="s">
        <v>2947</v>
      </c>
      <c r="S9" t="s">
        <v>2955</v>
      </c>
      <c r="T9" t="s">
        <v>2956</v>
      </c>
      <c r="U9" t="s">
        <v>2957</v>
      </c>
      <c r="V9" t="s">
        <v>2963</v>
      </c>
      <c r="W9" t="s">
        <v>2965</v>
      </c>
      <c r="X9" t="s">
        <v>2966</v>
      </c>
      <c r="Y9" t="s">
        <v>2967</v>
      </c>
      <c r="Z9" t="s">
        <v>2968</v>
      </c>
      <c r="AA9" t="s">
        <v>2969</v>
      </c>
      <c r="AB9" t="s">
        <v>2970</v>
      </c>
      <c r="AC9" t="s">
        <v>2971</v>
      </c>
      <c r="AD9" t="s">
        <v>2972</v>
      </c>
      <c r="AE9" t="s">
        <v>2973</v>
      </c>
      <c r="AF9" t="s">
        <v>2975</v>
      </c>
      <c r="AG9" t="s">
        <v>2977</v>
      </c>
      <c r="AH9" t="s">
        <v>2976</v>
      </c>
      <c r="AJ9" t="s">
        <v>2967</v>
      </c>
      <c r="AM9" t="s">
        <v>2981</v>
      </c>
      <c r="AN9" t="s">
        <v>2982</v>
      </c>
      <c r="AO9" t="s">
        <v>2983</v>
      </c>
      <c r="AP9" t="s">
        <v>2984</v>
      </c>
      <c r="AQ9" t="s">
        <v>2985</v>
      </c>
      <c r="AR9" t="s">
        <v>2986</v>
      </c>
      <c r="AS9" t="s">
        <v>2987</v>
      </c>
      <c r="AT9" t="s">
        <v>2988</v>
      </c>
      <c r="AU9" t="s">
        <v>2989</v>
      </c>
      <c r="AV9" t="s">
        <v>2990</v>
      </c>
      <c r="AW9" t="s">
        <v>2991</v>
      </c>
      <c r="AY9" t="s">
        <v>2995</v>
      </c>
      <c r="AZ9" t="s">
        <v>2996</v>
      </c>
      <c r="BA9" t="s">
        <v>2997</v>
      </c>
      <c r="BB9" t="s">
        <v>2998</v>
      </c>
      <c r="BC9" t="s">
        <v>2999</v>
      </c>
      <c r="BD9" t="s">
        <v>3000</v>
      </c>
      <c r="BE9" t="s">
        <v>3001</v>
      </c>
      <c r="BF9" t="s">
        <v>3002</v>
      </c>
      <c r="BG9" t="s">
        <v>3004</v>
      </c>
      <c r="BH9" t="s">
        <v>3005</v>
      </c>
      <c r="BI9" t="s">
        <v>3006</v>
      </c>
      <c r="BJ9" t="s">
        <v>3007</v>
      </c>
      <c r="BK9" t="s">
        <v>3009</v>
      </c>
      <c r="BL9" t="s">
        <v>3010</v>
      </c>
      <c r="BM9" t="s">
        <v>3011</v>
      </c>
      <c r="BO9" t="s">
        <v>3006</v>
      </c>
      <c r="BP9" t="s">
        <v>3011</v>
      </c>
      <c r="BQ9" t="s">
        <v>2999</v>
      </c>
      <c r="BR9" t="s">
        <v>2944</v>
      </c>
      <c r="BS9" t="s">
        <v>2946</v>
      </c>
      <c r="BT9" t="s">
        <v>2947</v>
      </c>
      <c r="BU9" t="s">
        <v>3016</v>
      </c>
      <c r="BV9" t="s">
        <v>2946</v>
      </c>
      <c r="BW9" t="s">
        <v>2982</v>
      </c>
      <c r="BX9" t="s">
        <v>2985</v>
      </c>
      <c r="BY9" t="s">
        <v>2986</v>
      </c>
      <c r="BZ9" t="s">
        <v>3007</v>
      </c>
      <c r="CA9" t="s">
        <v>3009</v>
      </c>
      <c r="CB9" t="s">
        <v>3026</v>
      </c>
    </row>
    <row r="10" spans="3:101" x14ac:dyDescent="0.25">
      <c r="C10" t="s">
        <v>2943</v>
      </c>
      <c r="D10" t="s">
        <v>2944</v>
      </c>
      <c r="E10" t="s">
        <v>2946</v>
      </c>
      <c r="F10" t="s">
        <v>2947</v>
      </c>
      <c r="G10" t="s">
        <v>2948</v>
      </c>
      <c r="H10" t="s">
        <v>2949</v>
      </c>
      <c r="I10" t="s">
        <v>2950</v>
      </c>
      <c r="J10" t="s">
        <v>2952</v>
      </c>
      <c r="K10" t="s">
        <v>2953</v>
      </c>
      <c r="L10" t="s">
        <v>2955</v>
      </c>
      <c r="M10" t="s">
        <v>2956</v>
      </c>
      <c r="N10" t="s">
        <v>2957</v>
      </c>
      <c r="O10" t="s">
        <v>2958</v>
      </c>
      <c r="R10" t="s">
        <v>2948</v>
      </c>
      <c r="S10" t="s">
        <v>2956</v>
      </c>
      <c r="T10" t="s">
        <v>2957</v>
      </c>
      <c r="U10" t="s">
        <v>2958</v>
      </c>
      <c r="V10" t="s">
        <v>2965</v>
      </c>
      <c r="W10" t="s">
        <v>2966</v>
      </c>
      <c r="X10" t="s">
        <v>2967</v>
      </c>
      <c r="Y10" t="s">
        <v>2968</v>
      </c>
      <c r="Z10" t="s">
        <v>2969</v>
      </c>
      <c r="AA10" t="s">
        <v>2970</v>
      </c>
      <c r="AB10" t="s">
        <v>2971</v>
      </c>
      <c r="AC10" t="s">
        <v>2972</v>
      </c>
      <c r="AD10" t="s">
        <v>2973</v>
      </c>
      <c r="AE10" t="s">
        <v>2975</v>
      </c>
      <c r="AF10" t="s">
        <v>2977</v>
      </c>
      <c r="AG10" t="s">
        <v>2974</v>
      </c>
      <c r="AJ10" t="s">
        <v>2968</v>
      </c>
      <c r="AM10" t="s">
        <v>2982</v>
      </c>
      <c r="AN10" t="s">
        <v>2983</v>
      </c>
      <c r="AO10" t="s">
        <v>2984</v>
      </c>
      <c r="AP10" t="s">
        <v>2985</v>
      </c>
      <c r="AQ10" t="s">
        <v>2986</v>
      </c>
      <c r="AR10" t="s">
        <v>2987</v>
      </c>
      <c r="AS10" t="s">
        <v>2988</v>
      </c>
      <c r="AT10" t="s">
        <v>2989</v>
      </c>
      <c r="AU10" t="s">
        <v>2990</v>
      </c>
      <c r="AV10" t="s">
        <v>2991</v>
      </c>
      <c r="AY10" t="s">
        <v>2996</v>
      </c>
      <c r="AZ10" t="s">
        <v>2997</v>
      </c>
      <c r="BA10" t="s">
        <v>2998</v>
      </c>
      <c r="BB10" t="s">
        <v>2999</v>
      </c>
      <c r="BC10" t="s">
        <v>3000</v>
      </c>
      <c r="BD10" t="s">
        <v>3001</v>
      </c>
      <c r="BE10" t="s">
        <v>3002</v>
      </c>
      <c r="BF10" t="s">
        <v>3004</v>
      </c>
      <c r="BG10" t="s">
        <v>3005</v>
      </c>
      <c r="BH10" t="s">
        <v>3006</v>
      </c>
      <c r="BI10" t="s">
        <v>3007</v>
      </c>
      <c r="BJ10" t="s">
        <v>3009</v>
      </c>
      <c r="BK10" t="s">
        <v>3010</v>
      </c>
      <c r="BL10" t="s">
        <v>3008</v>
      </c>
      <c r="BO10" t="s">
        <v>3007</v>
      </c>
      <c r="BQ10" t="s">
        <v>3000</v>
      </c>
      <c r="BR10" t="s">
        <v>2946</v>
      </c>
      <c r="BS10" t="s">
        <v>2947</v>
      </c>
      <c r="BT10" t="s">
        <v>2948</v>
      </c>
      <c r="BU10" t="s">
        <v>2944</v>
      </c>
      <c r="BV10" t="s">
        <v>2947</v>
      </c>
      <c r="BW10" t="s">
        <v>2983</v>
      </c>
      <c r="BX10" t="s">
        <v>2986</v>
      </c>
      <c r="BY10" t="s">
        <v>2987</v>
      </c>
      <c r="BZ10" t="s">
        <v>3009</v>
      </c>
      <c r="CA10" t="s">
        <v>3010</v>
      </c>
    </row>
    <row r="11" spans="3:101" x14ac:dyDescent="0.25">
      <c r="C11" t="s">
        <v>2944</v>
      </c>
      <c r="D11" t="s">
        <v>2946</v>
      </c>
      <c r="E11" t="s">
        <v>2947</v>
      </c>
      <c r="F11" t="s">
        <v>2948</v>
      </c>
      <c r="G11" t="s">
        <v>2949</v>
      </c>
      <c r="H11" t="s">
        <v>2950</v>
      </c>
      <c r="I11" t="s">
        <v>2952</v>
      </c>
      <c r="J11" t="s">
        <v>2953</v>
      </c>
      <c r="K11" t="s">
        <v>2955</v>
      </c>
      <c r="L11" t="s">
        <v>2956</v>
      </c>
      <c r="M11" t="s">
        <v>2957</v>
      </c>
      <c r="N11" t="s">
        <v>2954</v>
      </c>
      <c r="R11" t="s">
        <v>2949</v>
      </c>
      <c r="S11" t="s">
        <v>2957</v>
      </c>
      <c r="T11" t="s">
        <v>2958</v>
      </c>
      <c r="V11" t="s">
        <v>2966</v>
      </c>
      <c r="W11" t="s">
        <v>2967</v>
      </c>
      <c r="X11" t="s">
        <v>2968</v>
      </c>
      <c r="Y11" t="s">
        <v>2969</v>
      </c>
      <c r="Z11" t="s">
        <v>2970</v>
      </c>
      <c r="AA11" t="s">
        <v>2971</v>
      </c>
      <c r="AB11" t="s">
        <v>2972</v>
      </c>
      <c r="AC11" t="s">
        <v>2973</v>
      </c>
      <c r="AD11" t="s">
        <v>2975</v>
      </c>
      <c r="AE11" t="s">
        <v>2977</v>
      </c>
      <c r="AF11" t="s">
        <v>2974</v>
      </c>
      <c r="AG11" t="s">
        <v>2976</v>
      </c>
      <c r="AJ11" t="s">
        <v>2969</v>
      </c>
      <c r="AM11" t="s">
        <v>2983</v>
      </c>
      <c r="AN11" t="s">
        <v>2984</v>
      </c>
      <c r="AO11" t="s">
        <v>2985</v>
      </c>
      <c r="AP11" t="s">
        <v>2986</v>
      </c>
      <c r="AQ11" t="s">
        <v>2987</v>
      </c>
      <c r="AR11" t="s">
        <v>2988</v>
      </c>
      <c r="AS11" t="s">
        <v>2989</v>
      </c>
      <c r="AT11" t="s">
        <v>2990</v>
      </c>
      <c r="AU11" t="s">
        <v>2991</v>
      </c>
      <c r="AY11" t="s">
        <v>2997</v>
      </c>
      <c r="AZ11" t="s">
        <v>2998</v>
      </c>
      <c r="BA11" t="s">
        <v>2999</v>
      </c>
      <c r="BB11" t="s">
        <v>3000</v>
      </c>
      <c r="BC11" t="s">
        <v>3001</v>
      </c>
      <c r="BD11" t="s">
        <v>3002</v>
      </c>
      <c r="BE11" t="s">
        <v>3004</v>
      </c>
      <c r="BF11" t="s">
        <v>3005</v>
      </c>
      <c r="BG11" t="s">
        <v>3006</v>
      </c>
      <c r="BH11" t="s">
        <v>3007</v>
      </c>
      <c r="BI11" t="s">
        <v>3009</v>
      </c>
      <c r="BJ11" t="s">
        <v>3010</v>
      </c>
      <c r="BK11" t="s">
        <v>3008</v>
      </c>
      <c r="BL11" t="s">
        <v>3011</v>
      </c>
      <c r="BO11" t="s">
        <v>3009</v>
      </c>
      <c r="BQ11" t="s">
        <v>3001</v>
      </c>
      <c r="BR11" t="s">
        <v>2947</v>
      </c>
      <c r="BS11" t="s">
        <v>2948</v>
      </c>
      <c r="BT11" t="s">
        <v>2949</v>
      </c>
      <c r="BU11" t="s">
        <v>2946</v>
      </c>
      <c r="BV11" t="s">
        <v>2948</v>
      </c>
      <c r="BW11" t="s">
        <v>2984</v>
      </c>
      <c r="BX11" t="s">
        <v>2987</v>
      </c>
      <c r="BY11" t="s">
        <v>2988</v>
      </c>
      <c r="BZ11" t="s">
        <v>3010</v>
      </c>
      <c r="CA11" t="s">
        <v>3008</v>
      </c>
    </row>
    <row r="12" spans="3:101" x14ac:dyDescent="0.25">
      <c r="C12" t="s">
        <v>2946</v>
      </c>
      <c r="D12" t="s">
        <v>2947</v>
      </c>
      <c r="E12" t="s">
        <v>2948</v>
      </c>
      <c r="F12" t="s">
        <v>2949</v>
      </c>
      <c r="G12" t="s">
        <v>2950</v>
      </c>
      <c r="H12" t="s">
        <v>2952</v>
      </c>
      <c r="I12" t="s">
        <v>2953</v>
      </c>
      <c r="J12" t="s">
        <v>2955</v>
      </c>
      <c r="K12" t="s">
        <v>2956</v>
      </c>
      <c r="L12" t="s">
        <v>2957</v>
      </c>
      <c r="M12" t="s">
        <v>2954</v>
      </c>
      <c r="N12" t="s">
        <v>2958</v>
      </c>
      <c r="R12" t="s">
        <v>2950</v>
      </c>
      <c r="S12" t="s">
        <v>2959</v>
      </c>
      <c r="V12" t="s">
        <v>2967</v>
      </c>
      <c r="W12" t="s">
        <v>2968</v>
      </c>
      <c r="X12" t="s">
        <v>2969</v>
      </c>
      <c r="Y12" t="s">
        <v>2970</v>
      </c>
      <c r="Z12" t="s">
        <v>2971</v>
      </c>
      <c r="AA12" t="s">
        <v>2972</v>
      </c>
      <c r="AB12" t="s">
        <v>2973</v>
      </c>
      <c r="AC12" t="s">
        <v>2975</v>
      </c>
      <c r="AD12" t="s">
        <v>2977</v>
      </c>
      <c r="AE12" t="s">
        <v>2974</v>
      </c>
      <c r="AF12" t="s">
        <v>2976</v>
      </c>
      <c r="AJ12" t="s">
        <v>2970</v>
      </c>
      <c r="AM12" t="s">
        <v>2984</v>
      </c>
      <c r="AN12" t="s">
        <v>2985</v>
      </c>
      <c r="AO12" t="s">
        <v>2986</v>
      </c>
      <c r="AP12" t="s">
        <v>2987</v>
      </c>
      <c r="AQ12" t="s">
        <v>2988</v>
      </c>
      <c r="AR12" t="s">
        <v>2989</v>
      </c>
      <c r="AS12" t="s">
        <v>2990</v>
      </c>
      <c r="AT12" t="s">
        <v>2991</v>
      </c>
      <c r="AY12" t="s">
        <v>2998</v>
      </c>
      <c r="AZ12" t="s">
        <v>2999</v>
      </c>
      <c r="BA12" t="s">
        <v>3000</v>
      </c>
      <c r="BB12" t="s">
        <v>3001</v>
      </c>
      <c r="BC12" t="s">
        <v>3002</v>
      </c>
      <c r="BD12" t="s">
        <v>3004</v>
      </c>
      <c r="BE12" t="s">
        <v>3005</v>
      </c>
      <c r="BF12" t="s">
        <v>3006</v>
      </c>
      <c r="BG12" t="s">
        <v>3007</v>
      </c>
      <c r="BH12" t="s">
        <v>3009</v>
      </c>
      <c r="BI12" t="s">
        <v>3010</v>
      </c>
      <c r="BJ12" t="s">
        <v>3008</v>
      </c>
      <c r="BK12" t="s">
        <v>3011</v>
      </c>
      <c r="BO12" t="s">
        <v>3010</v>
      </c>
      <c r="BQ12" t="s">
        <v>3002</v>
      </c>
      <c r="BR12" t="s">
        <v>2948</v>
      </c>
      <c r="BS12" t="s">
        <v>2949</v>
      </c>
      <c r="BT12" t="s">
        <v>2950</v>
      </c>
      <c r="BU12" t="s">
        <v>2947</v>
      </c>
      <c r="BV12" t="s">
        <v>2949</v>
      </c>
      <c r="BW12" t="s">
        <v>2985</v>
      </c>
      <c r="BX12" t="s">
        <v>2988</v>
      </c>
      <c r="BY12" t="s">
        <v>2989</v>
      </c>
      <c r="BZ12" t="s">
        <v>3005</v>
      </c>
      <c r="CA12" t="s">
        <v>3011</v>
      </c>
    </row>
    <row r="13" spans="3:101" x14ac:dyDescent="0.25">
      <c r="C13" t="s">
        <v>2947</v>
      </c>
      <c r="D13" t="s">
        <v>2948</v>
      </c>
      <c r="E13" t="s">
        <v>2949</v>
      </c>
      <c r="F13" t="s">
        <v>2950</v>
      </c>
      <c r="G13" t="s">
        <v>2952</v>
      </c>
      <c r="H13" t="s">
        <v>2953</v>
      </c>
      <c r="I13" t="s">
        <v>2955</v>
      </c>
      <c r="J13" t="s">
        <v>2956</v>
      </c>
      <c r="K13" t="s">
        <v>2957</v>
      </c>
      <c r="L13" t="s">
        <v>2951</v>
      </c>
      <c r="M13" t="s">
        <v>2958</v>
      </c>
      <c r="R13" t="s">
        <v>2952</v>
      </c>
      <c r="S13" t="s">
        <v>2958</v>
      </c>
      <c r="V13" t="s">
        <v>2968</v>
      </c>
      <c r="W13" t="s">
        <v>2969</v>
      </c>
      <c r="X13" t="s">
        <v>2970</v>
      </c>
      <c r="Y13" t="s">
        <v>2971</v>
      </c>
      <c r="Z13" t="s">
        <v>2972</v>
      </c>
      <c r="AA13" t="s">
        <v>2973</v>
      </c>
      <c r="AB13" t="s">
        <v>2975</v>
      </c>
      <c r="AC13" t="s">
        <v>2977</v>
      </c>
      <c r="AD13" t="s">
        <v>2974</v>
      </c>
      <c r="AE13" t="s">
        <v>2976</v>
      </c>
      <c r="AJ13" t="s">
        <v>2971</v>
      </c>
      <c r="AM13" t="s">
        <v>2985</v>
      </c>
      <c r="AN13" t="s">
        <v>2986</v>
      </c>
      <c r="AO13" t="s">
        <v>2987</v>
      </c>
      <c r="AP13" t="s">
        <v>2988</v>
      </c>
      <c r="AQ13" t="s">
        <v>2989</v>
      </c>
      <c r="AR13" t="s">
        <v>2990</v>
      </c>
      <c r="AS13" t="s">
        <v>2991</v>
      </c>
      <c r="AY13" t="s">
        <v>2999</v>
      </c>
      <c r="AZ13" t="s">
        <v>3000</v>
      </c>
      <c r="BA13" t="s">
        <v>3001</v>
      </c>
      <c r="BB13" t="s">
        <v>3002</v>
      </c>
      <c r="BC13" t="s">
        <v>3004</v>
      </c>
      <c r="BD13" t="s">
        <v>3005</v>
      </c>
      <c r="BE13" t="s">
        <v>3006</v>
      </c>
      <c r="BF13" t="s">
        <v>3007</v>
      </c>
      <c r="BG13" t="s">
        <v>3009</v>
      </c>
      <c r="BH13" t="s">
        <v>3010</v>
      </c>
      <c r="BI13" t="s">
        <v>3008</v>
      </c>
      <c r="BJ13" t="s">
        <v>3011</v>
      </c>
      <c r="BO13" t="s">
        <v>3004</v>
      </c>
      <c r="BQ13" t="s">
        <v>3004</v>
      </c>
      <c r="BR13" t="s">
        <v>2949</v>
      </c>
      <c r="BS13" t="s">
        <v>2950</v>
      </c>
      <c r="BT13" t="s">
        <v>2952</v>
      </c>
      <c r="BU13" t="s">
        <v>2948</v>
      </c>
      <c r="BV13" t="s">
        <v>2950</v>
      </c>
      <c r="BW13" t="s">
        <v>2986</v>
      </c>
      <c r="BX13" t="s">
        <v>2989</v>
      </c>
      <c r="BY13" t="s">
        <v>2990</v>
      </c>
      <c r="BZ13" t="s">
        <v>3008</v>
      </c>
    </row>
    <row r="14" spans="3:101" x14ac:dyDescent="0.25">
      <c r="C14" t="s">
        <v>2948</v>
      </c>
      <c r="D14" t="s">
        <v>2949</v>
      </c>
      <c r="E14" t="s">
        <v>2950</v>
      </c>
      <c r="F14" t="s">
        <v>2952</v>
      </c>
      <c r="G14" t="s">
        <v>2953</v>
      </c>
      <c r="H14" t="s">
        <v>2955</v>
      </c>
      <c r="I14" t="s">
        <v>2956</v>
      </c>
      <c r="J14" t="s">
        <v>2957</v>
      </c>
      <c r="K14" t="s">
        <v>2951</v>
      </c>
      <c r="L14" t="s">
        <v>2959</v>
      </c>
      <c r="R14" t="s">
        <v>2953</v>
      </c>
      <c r="S14" t="s">
        <v>2954</v>
      </c>
      <c r="V14" t="s">
        <v>2969</v>
      </c>
      <c r="W14" t="s">
        <v>2970</v>
      </c>
      <c r="X14" t="s">
        <v>2971</v>
      </c>
      <c r="Y14" t="s">
        <v>2972</v>
      </c>
      <c r="Z14" t="s">
        <v>2973</v>
      </c>
      <c r="AA14" t="s">
        <v>2975</v>
      </c>
      <c r="AB14" t="s">
        <v>2977</v>
      </c>
      <c r="AC14" t="s">
        <v>2974</v>
      </c>
      <c r="AD14" t="s">
        <v>2976</v>
      </c>
      <c r="AJ14" t="s">
        <v>2972</v>
      </c>
      <c r="AM14" t="s">
        <v>2986</v>
      </c>
      <c r="AN14" t="s">
        <v>2987</v>
      </c>
      <c r="AO14" t="s">
        <v>2988</v>
      </c>
      <c r="AP14" t="s">
        <v>2989</v>
      </c>
      <c r="AQ14" t="s">
        <v>2990</v>
      </c>
      <c r="AR14" t="s">
        <v>2991</v>
      </c>
      <c r="AY14" t="s">
        <v>3000</v>
      </c>
      <c r="AZ14" t="s">
        <v>3001</v>
      </c>
      <c r="BA14" t="s">
        <v>3002</v>
      </c>
      <c r="BB14" t="s">
        <v>3004</v>
      </c>
      <c r="BC14" t="s">
        <v>3005</v>
      </c>
      <c r="BD14" t="s">
        <v>3006</v>
      </c>
      <c r="BE14" t="s">
        <v>3007</v>
      </c>
      <c r="BF14" t="s">
        <v>3009</v>
      </c>
      <c r="BG14" t="s">
        <v>3010</v>
      </c>
      <c r="BH14" t="s">
        <v>3003</v>
      </c>
      <c r="BI14" t="s">
        <v>3011</v>
      </c>
      <c r="BO14" t="s">
        <v>3005</v>
      </c>
      <c r="BQ14" t="s">
        <v>3005</v>
      </c>
      <c r="BR14" t="s">
        <v>2950</v>
      </c>
      <c r="BS14" t="s">
        <v>2952</v>
      </c>
      <c r="BT14" t="s">
        <v>2953</v>
      </c>
      <c r="BU14" t="s">
        <v>2949</v>
      </c>
      <c r="BV14" t="s">
        <v>2952</v>
      </c>
      <c r="BW14" t="s">
        <v>2987</v>
      </c>
      <c r="BX14" t="s">
        <v>2990</v>
      </c>
      <c r="BY14" t="s">
        <v>2991</v>
      </c>
      <c r="BZ14" t="s">
        <v>3011</v>
      </c>
    </row>
    <row r="15" spans="3:101" x14ac:dyDescent="0.25">
      <c r="C15" t="s">
        <v>2949</v>
      </c>
      <c r="D15" t="s">
        <v>2950</v>
      </c>
      <c r="E15" t="s">
        <v>2952</v>
      </c>
      <c r="F15" t="s">
        <v>2953</v>
      </c>
      <c r="G15" t="s">
        <v>2955</v>
      </c>
      <c r="H15" t="s">
        <v>2956</v>
      </c>
      <c r="I15" t="s">
        <v>2957</v>
      </c>
      <c r="J15" t="s">
        <v>2951</v>
      </c>
      <c r="K15" t="s">
        <v>2959</v>
      </c>
      <c r="L15" t="s">
        <v>2958</v>
      </c>
      <c r="R15" t="s">
        <v>2955</v>
      </c>
      <c r="V15" t="s">
        <v>2970</v>
      </c>
      <c r="W15" t="s">
        <v>2971</v>
      </c>
      <c r="X15" t="s">
        <v>2972</v>
      </c>
      <c r="Y15" t="s">
        <v>2973</v>
      </c>
      <c r="Z15" t="s">
        <v>2975</v>
      </c>
      <c r="AA15" t="s">
        <v>2977</v>
      </c>
      <c r="AB15" t="s">
        <v>2974</v>
      </c>
      <c r="AC15" t="s">
        <v>2976</v>
      </c>
      <c r="AJ15" t="s">
        <v>2973</v>
      </c>
      <c r="AM15" t="s">
        <v>2987</v>
      </c>
      <c r="AN15" t="s">
        <v>2988</v>
      </c>
      <c r="AO15" t="s">
        <v>2989</v>
      </c>
      <c r="AP15" t="s">
        <v>2990</v>
      </c>
      <c r="AQ15" t="s">
        <v>2991</v>
      </c>
      <c r="AY15" t="s">
        <v>3001</v>
      </c>
      <c r="AZ15" t="s">
        <v>3002</v>
      </c>
      <c r="BA15" t="s">
        <v>3004</v>
      </c>
      <c r="BB15" t="s">
        <v>3005</v>
      </c>
      <c r="BC15" t="s">
        <v>3006</v>
      </c>
      <c r="BD15" t="s">
        <v>3007</v>
      </c>
      <c r="BE15" t="s">
        <v>3009</v>
      </c>
      <c r="BF15" t="s">
        <v>3010</v>
      </c>
      <c r="BG15" t="s">
        <v>3003</v>
      </c>
      <c r="BH15" t="s">
        <v>3012</v>
      </c>
      <c r="BO15" t="s">
        <v>3008</v>
      </c>
      <c r="BQ15" t="s">
        <v>3006</v>
      </c>
      <c r="BR15" t="s">
        <v>2952</v>
      </c>
      <c r="BS15" t="s">
        <v>2953</v>
      </c>
      <c r="BT15" t="s">
        <v>2955</v>
      </c>
      <c r="BU15" t="s">
        <v>2950</v>
      </c>
      <c r="BV15" t="s">
        <v>2953</v>
      </c>
      <c r="BW15" t="s">
        <v>2988</v>
      </c>
      <c r="BX15" t="s">
        <v>2991</v>
      </c>
    </row>
    <row r="16" spans="3:101" x14ac:dyDescent="0.25">
      <c r="C16" t="s">
        <v>2950</v>
      </c>
      <c r="D16" t="s">
        <v>2952</v>
      </c>
      <c r="E16" t="s">
        <v>2953</v>
      </c>
      <c r="F16" t="s">
        <v>2955</v>
      </c>
      <c r="G16" t="s">
        <v>2956</v>
      </c>
      <c r="H16" t="s">
        <v>2957</v>
      </c>
      <c r="I16" t="s">
        <v>2951</v>
      </c>
      <c r="J16" t="s">
        <v>2959</v>
      </c>
      <c r="K16" t="s">
        <v>2958</v>
      </c>
      <c r="L16" t="s">
        <v>2954</v>
      </c>
      <c r="R16" t="s">
        <v>2956</v>
      </c>
      <c r="V16" t="s">
        <v>2971</v>
      </c>
      <c r="W16" t="s">
        <v>2972</v>
      </c>
      <c r="X16" t="s">
        <v>2973</v>
      </c>
      <c r="Y16" t="s">
        <v>2975</v>
      </c>
      <c r="Z16" t="s">
        <v>2977</v>
      </c>
      <c r="AA16" t="s">
        <v>2974</v>
      </c>
      <c r="AB16" t="s">
        <v>2976</v>
      </c>
      <c r="AJ16" t="s">
        <v>2975</v>
      </c>
      <c r="AM16" t="s">
        <v>2988</v>
      </c>
      <c r="AN16" t="s">
        <v>2989</v>
      </c>
      <c r="AO16" t="s">
        <v>2990</v>
      </c>
      <c r="AP16" t="s">
        <v>2991</v>
      </c>
      <c r="AY16" t="s">
        <v>3002</v>
      </c>
      <c r="AZ16" t="s">
        <v>3004</v>
      </c>
      <c r="BA16" t="s">
        <v>3005</v>
      </c>
      <c r="BB16" t="s">
        <v>3006</v>
      </c>
      <c r="BC16" t="s">
        <v>3007</v>
      </c>
      <c r="BD16" t="s">
        <v>3009</v>
      </c>
      <c r="BE16" t="s">
        <v>3010</v>
      </c>
      <c r="BF16" t="s">
        <v>3003</v>
      </c>
      <c r="BG16" t="s">
        <v>3012</v>
      </c>
      <c r="BH16" t="s">
        <v>3022</v>
      </c>
      <c r="BO16" t="s">
        <v>3011</v>
      </c>
      <c r="BQ16" t="s">
        <v>3007</v>
      </c>
      <c r="BR16" t="s">
        <v>2953</v>
      </c>
      <c r="BS16" t="s">
        <v>2955</v>
      </c>
      <c r="BT16" t="s">
        <v>2956</v>
      </c>
      <c r="BU16" t="s">
        <v>2952</v>
      </c>
      <c r="BV16" t="s">
        <v>2955</v>
      </c>
      <c r="BW16" t="s">
        <v>2989</v>
      </c>
    </row>
    <row r="17" spans="3:101" x14ac:dyDescent="0.25">
      <c r="C17" t="s">
        <v>2952</v>
      </c>
      <c r="D17" t="s">
        <v>2953</v>
      </c>
      <c r="E17" t="s">
        <v>2955</v>
      </c>
      <c r="F17" t="s">
        <v>2956</v>
      </c>
      <c r="G17" t="s">
        <v>2957</v>
      </c>
      <c r="H17" t="s">
        <v>2951</v>
      </c>
      <c r="I17" t="s">
        <v>2959</v>
      </c>
      <c r="J17" t="s">
        <v>2958</v>
      </c>
      <c r="K17" t="s">
        <v>2954</v>
      </c>
      <c r="R17" t="s">
        <v>2957</v>
      </c>
      <c r="V17" t="s">
        <v>2972</v>
      </c>
      <c r="W17" t="s">
        <v>2973</v>
      </c>
      <c r="X17" t="s">
        <v>2975</v>
      </c>
      <c r="Y17" t="s">
        <v>2977</v>
      </c>
      <c r="Z17" t="s">
        <v>2974</v>
      </c>
      <c r="AA17" t="s">
        <v>2976</v>
      </c>
      <c r="AJ17" t="s">
        <v>2977</v>
      </c>
      <c r="AM17" t="s">
        <v>2989</v>
      </c>
      <c r="AN17" t="s">
        <v>2990</v>
      </c>
      <c r="AO17" t="s">
        <v>2991</v>
      </c>
      <c r="AY17" t="s">
        <v>3004</v>
      </c>
      <c r="AZ17" t="s">
        <v>3005</v>
      </c>
      <c r="BA17" t="s">
        <v>3006</v>
      </c>
      <c r="BB17" t="s">
        <v>3007</v>
      </c>
      <c r="BC17" t="s">
        <v>3009</v>
      </c>
      <c r="BD17" t="s">
        <v>3010</v>
      </c>
      <c r="BE17" t="s">
        <v>3003</v>
      </c>
      <c r="BF17" t="s">
        <v>3012</v>
      </c>
      <c r="BG17" t="s">
        <v>3022</v>
      </c>
      <c r="BH17" t="s">
        <v>3008</v>
      </c>
      <c r="BQ17" t="s">
        <v>3009</v>
      </c>
      <c r="BR17" t="s">
        <v>2955</v>
      </c>
      <c r="BS17" t="s">
        <v>2956</v>
      </c>
      <c r="BT17" t="s">
        <v>2957</v>
      </c>
      <c r="BU17" t="s">
        <v>2953</v>
      </c>
      <c r="BV17" t="s">
        <v>2956</v>
      </c>
      <c r="BW17" t="s">
        <v>2990</v>
      </c>
    </row>
    <row r="18" spans="3:101" x14ac:dyDescent="0.25">
      <c r="C18" t="s">
        <v>2953</v>
      </c>
      <c r="D18" t="s">
        <v>2955</v>
      </c>
      <c r="E18" t="s">
        <v>2956</v>
      </c>
      <c r="F18" t="s">
        <v>2957</v>
      </c>
      <c r="G18" t="s">
        <v>2945</v>
      </c>
      <c r="H18" t="s">
        <v>2959</v>
      </c>
      <c r="I18" t="s">
        <v>2958</v>
      </c>
      <c r="J18" t="s">
        <v>2954</v>
      </c>
      <c r="R18" t="s">
        <v>2951</v>
      </c>
      <c r="V18" t="s">
        <v>2973</v>
      </c>
      <c r="W18" t="s">
        <v>2975</v>
      </c>
      <c r="X18" t="s">
        <v>2977</v>
      </c>
      <c r="Y18" t="s">
        <v>2974</v>
      </c>
      <c r="Z18" t="s">
        <v>2976</v>
      </c>
      <c r="AJ18" t="s">
        <v>2974</v>
      </c>
      <c r="AM18" t="s">
        <v>2990</v>
      </c>
      <c r="AN18" t="s">
        <v>2991</v>
      </c>
      <c r="AY18" t="s">
        <v>3005</v>
      </c>
      <c r="AZ18" t="s">
        <v>3006</v>
      </c>
      <c r="BA18" t="s">
        <v>3007</v>
      </c>
      <c r="BB18" t="s">
        <v>3009</v>
      </c>
      <c r="BC18" t="s">
        <v>3010</v>
      </c>
      <c r="BD18" t="s">
        <v>3003</v>
      </c>
      <c r="BE18" t="s">
        <v>3012</v>
      </c>
      <c r="BF18" t="s">
        <v>3022</v>
      </c>
      <c r="BG18" t="s">
        <v>3008</v>
      </c>
      <c r="BH18" t="s">
        <v>3011</v>
      </c>
      <c r="BQ18" t="s">
        <v>3010</v>
      </c>
      <c r="BR18" t="s">
        <v>2956</v>
      </c>
      <c r="BS18" t="s">
        <v>2957</v>
      </c>
      <c r="BT18" t="s">
        <v>2951</v>
      </c>
      <c r="BU18" t="s">
        <v>2955</v>
      </c>
      <c r="BV18" t="s">
        <v>2957</v>
      </c>
      <c r="BW18" t="s">
        <v>3020</v>
      </c>
    </row>
    <row r="19" spans="3:101" x14ac:dyDescent="0.25">
      <c r="C19" t="s">
        <v>2955</v>
      </c>
      <c r="D19" t="s">
        <v>2956</v>
      </c>
      <c r="E19" t="s">
        <v>2957</v>
      </c>
      <c r="F19" t="s">
        <v>2945</v>
      </c>
      <c r="G19" t="s">
        <v>2951</v>
      </c>
      <c r="H19" t="s">
        <v>2958</v>
      </c>
      <c r="I19" t="s">
        <v>2954</v>
      </c>
      <c r="R19" t="s">
        <v>2959</v>
      </c>
      <c r="V19" t="s">
        <v>2975</v>
      </c>
      <c r="W19" t="s">
        <v>2977</v>
      </c>
      <c r="X19" t="s">
        <v>2964</v>
      </c>
      <c r="Y19" t="s">
        <v>2976</v>
      </c>
      <c r="AJ19" t="s">
        <v>2976</v>
      </c>
      <c r="AM19" t="s">
        <v>2991</v>
      </c>
      <c r="AY19" t="s">
        <v>3006</v>
      </c>
      <c r="AZ19" t="s">
        <v>3007</v>
      </c>
      <c r="BA19" t="s">
        <v>3009</v>
      </c>
      <c r="BB19" t="s">
        <v>3010</v>
      </c>
      <c r="BC19" t="s">
        <v>3003</v>
      </c>
      <c r="BD19" t="s">
        <v>3012</v>
      </c>
      <c r="BE19" t="s">
        <v>3022</v>
      </c>
      <c r="BF19" t="s">
        <v>3008</v>
      </c>
      <c r="BG19" t="s">
        <v>3011</v>
      </c>
      <c r="BQ19" t="s">
        <v>2995</v>
      </c>
      <c r="BR19" t="s">
        <v>2957</v>
      </c>
      <c r="BS19" t="s">
        <v>2951</v>
      </c>
      <c r="BT19" t="s">
        <v>2959</v>
      </c>
      <c r="BU19" t="s">
        <v>2956</v>
      </c>
      <c r="BV19" t="s">
        <v>2951</v>
      </c>
      <c r="BW19" t="s">
        <v>3021</v>
      </c>
    </row>
    <row r="20" spans="3:101" x14ac:dyDescent="0.25">
      <c r="C20" t="s">
        <v>2956</v>
      </c>
      <c r="D20" t="s">
        <v>2957</v>
      </c>
      <c r="E20" t="s">
        <v>2945</v>
      </c>
      <c r="F20" t="s">
        <v>2951</v>
      </c>
      <c r="G20" t="s">
        <v>2959</v>
      </c>
      <c r="H20" t="s">
        <v>2954</v>
      </c>
      <c r="R20" t="s">
        <v>2958</v>
      </c>
      <c r="V20" t="s">
        <v>2977</v>
      </c>
      <c r="W20" t="s">
        <v>2964</v>
      </c>
      <c r="X20" t="s">
        <v>2974</v>
      </c>
      <c r="AY20" t="s">
        <v>3007</v>
      </c>
      <c r="AZ20" t="s">
        <v>3009</v>
      </c>
      <c r="BA20" t="s">
        <v>3010</v>
      </c>
      <c r="BB20" t="s">
        <v>3003</v>
      </c>
      <c r="BC20" t="s">
        <v>3012</v>
      </c>
      <c r="BD20" t="s">
        <v>3022</v>
      </c>
      <c r="BE20" t="s">
        <v>3008</v>
      </c>
      <c r="BF20" t="s">
        <v>3011</v>
      </c>
      <c r="BQ20" t="s">
        <v>2996</v>
      </c>
      <c r="BR20" t="s">
        <v>2940</v>
      </c>
      <c r="BS20" t="s">
        <v>2959</v>
      </c>
      <c r="BT20" t="s">
        <v>2958</v>
      </c>
      <c r="BU20" t="s">
        <v>2957</v>
      </c>
      <c r="BV20" t="s">
        <v>2959</v>
      </c>
      <c r="BW20" t="s">
        <v>2991</v>
      </c>
    </row>
    <row r="21" spans="3:101" x14ac:dyDescent="0.25">
      <c r="C21" t="s">
        <v>2957</v>
      </c>
      <c r="D21" t="s">
        <v>2945</v>
      </c>
      <c r="E21" t="s">
        <v>2951</v>
      </c>
      <c r="F21" t="s">
        <v>2959</v>
      </c>
      <c r="G21" t="s">
        <v>2958</v>
      </c>
      <c r="R21" t="s">
        <v>2954</v>
      </c>
      <c r="V21" t="s">
        <v>2964</v>
      </c>
      <c r="W21" t="s">
        <v>2974</v>
      </c>
      <c r="X21" t="s">
        <v>2976</v>
      </c>
      <c r="AY21" t="s">
        <v>3009</v>
      </c>
      <c r="AZ21" t="s">
        <v>3010</v>
      </c>
      <c r="BA21" t="s">
        <v>3003</v>
      </c>
      <c r="BB21" t="s">
        <v>3012</v>
      </c>
      <c r="BC21" t="s">
        <v>3022</v>
      </c>
      <c r="BD21" t="s">
        <v>3008</v>
      </c>
      <c r="BE21" t="s">
        <v>3011</v>
      </c>
      <c r="BQ21" t="s">
        <v>3003</v>
      </c>
      <c r="BR21" t="s">
        <v>2941</v>
      </c>
      <c r="BS21" t="s">
        <v>2958</v>
      </c>
      <c r="BT21" t="s">
        <v>2954</v>
      </c>
      <c r="BU21" t="s">
        <v>3018</v>
      </c>
      <c r="BV21" t="s">
        <v>2958</v>
      </c>
    </row>
    <row r="22" spans="3:101" x14ac:dyDescent="0.25">
      <c r="C22" t="s">
        <v>2945</v>
      </c>
      <c r="D22" t="s">
        <v>2951</v>
      </c>
      <c r="E22" t="s">
        <v>2959</v>
      </c>
      <c r="F22" t="s">
        <v>2958</v>
      </c>
      <c r="G22" t="s">
        <v>2954</v>
      </c>
      <c r="V22" t="s">
        <v>2974</v>
      </c>
      <c r="W22" t="s">
        <v>2976</v>
      </c>
      <c r="AY22" t="s">
        <v>3010</v>
      </c>
      <c r="AZ22" t="s">
        <v>3003</v>
      </c>
      <c r="BA22" t="s">
        <v>3012</v>
      </c>
      <c r="BB22" t="s">
        <v>3022</v>
      </c>
      <c r="BC22" t="s">
        <v>3008</v>
      </c>
      <c r="BD22" t="s">
        <v>3011</v>
      </c>
      <c r="BQ22" t="s">
        <v>3012</v>
      </c>
      <c r="BR22" t="s">
        <v>2942</v>
      </c>
      <c r="BS22" t="s">
        <v>2954</v>
      </c>
      <c r="BU22" t="s">
        <v>2951</v>
      </c>
      <c r="BV22" t="s">
        <v>2954</v>
      </c>
    </row>
    <row r="23" spans="3:101" x14ac:dyDescent="0.25">
      <c r="C23" t="s">
        <v>2951</v>
      </c>
      <c r="D23" t="s">
        <v>2959</v>
      </c>
      <c r="E23" t="s">
        <v>2958</v>
      </c>
      <c r="F23" t="s">
        <v>2954</v>
      </c>
      <c r="V23" t="s">
        <v>2976</v>
      </c>
      <c r="AY23" t="s">
        <v>3003</v>
      </c>
      <c r="AZ23" t="s">
        <v>3012</v>
      </c>
      <c r="BA23" t="s">
        <v>3022</v>
      </c>
      <c r="BB23" t="s">
        <v>3008</v>
      </c>
      <c r="BC23" t="s">
        <v>3011</v>
      </c>
      <c r="BQ23" t="s">
        <v>3022</v>
      </c>
      <c r="BR23" t="s">
        <v>2943</v>
      </c>
      <c r="BU23" t="s">
        <v>2959</v>
      </c>
    </row>
    <row r="24" spans="3:101" x14ac:dyDescent="0.25">
      <c r="C24" t="s">
        <v>2959</v>
      </c>
      <c r="D24" t="s">
        <v>2958</v>
      </c>
      <c r="E24" t="s">
        <v>2954</v>
      </c>
      <c r="AY24" t="s">
        <v>3012</v>
      </c>
      <c r="AZ24" t="s">
        <v>3022</v>
      </c>
      <c r="BA24" t="s">
        <v>3008</v>
      </c>
      <c r="BB24" t="s">
        <v>3011</v>
      </c>
      <c r="BQ24" t="s">
        <v>3008</v>
      </c>
      <c r="BR24" t="s">
        <v>2945</v>
      </c>
      <c r="BU24" t="s">
        <v>2958</v>
      </c>
    </row>
    <row r="25" spans="3:101" x14ac:dyDescent="0.25">
      <c r="C25" t="s">
        <v>2958</v>
      </c>
      <c r="D25" t="s">
        <v>2954</v>
      </c>
      <c r="AY25" t="s">
        <v>3022</v>
      </c>
      <c r="AZ25" t="s">
        <v>3008</v>
      </c>
      <c r="BA25" t="s">
        <v>3011</v>
      </c>
      <c r="BQ25" t="s">
        <v>3011</v>
      </c>
      <c r="BR25" t="s">
        <v>2951</v>
      </c>
      <c r="BU25" t="s">
        <v>2954</v>
      </c>
    </row>
    <row r="26" spans="3:101" x14ac:dyDescent="0.25">
      <c r="C26" t="s">
        <v>2954</v>
      </c>
      <c r="AY26" t="s">
        <v>3008</v>
      </c>
      <c r="AZ26" t="s">
        <v>3011</v>
      </c>
      <c r="BR26" t="s">
        <v>2959</v>
      </c>
      <c r="BU26" t="s">
        <v>2940</v>
      </c>
    </row>
    <row r="27" spans="3:101" x14ac:dyDescent="0.25">
      <c r="AY27" t="s">
        <v>3011</v>
      </c>
      <c r="BR27" t="s">
        <v>2958</v>
      </c>
      <c r="BU27" t="s">
        <v>2941</v>
      </c>
    </row>
    <row r="28" spans="3:101" x14ac:dyDescent="0.25">
      <c r="BR28" t="s">
        <v>2954</v>
      </c>
      <c r="BU28" t="s">
        <v>2942</v>
      </c>
    </row>
    <row r="29" spans="3:101" x14ac:dyDescent="0.25">
      <c r="BU29" t="s">
        <v>2943</v>
      </c>
    </row>
    <row r="30" spans="3:101" x14ac:dyDescent="0.25">
      <c r="BU30" t="s">
        <v>2945</v>
      </c>
    </row>
    <row r="32" spans="3:101" x14ac:dyDescent="0.25">
      <c r="C32" s="3">
        <v>4756.9999999999955</v>
      </c>
      <c r="D32">
        <v>375000</v>
      </c>
      <c r="E32">
        <v>4460000000.0000029</v>
      </c>
      <c r="F32">
        <v>6.6001368925393489E-2</v>
      </c>
      <c r="G32">
        <v>2.2035896265875734E-6</v>
      </c>
      <c r="H32">
        <v>246000.00000000003</v>
      </c>
      <c r="I32">
        <v>75399.999999999956</v>
      </c>
      <c r="J32">
        <v>1600.0000000000032</v>
      </c>
      <c r="K32">
        <v>1.0462587268993817E-2</v>
      </c>
      <c r="L32">
        <v>5.8882804776028632E-6</v>
      </c>
      <c r="M32">
        <v>5.1448779374857375E-5</v>
      </c>
      <c r="N32">
        <v>3.7474332648870635E-5</v>
      </c>
      <c r="O32">
        <v>5.1803685958374475E-12</v>
      </c>
      <c r="P32">
        <v>22.2</v>
      </c>
      <c r="Q32">
        <v>1.3722108145106066E-2</v>
      </c>
      <c r="R32">
        <v>7.6100844170659489E-4</v>
      </c>
      <c r="S32">
        <v>4.0560752401957072E-8</v>
      </c>
      <c r="T32">
        <v>1.0694729637234768E-9</v>
      </c>
      <c r="U32">
        <v>2.4716708494942586E-6</v>
      </c>
      <c r="V32">
        <v>350.70000000000022</v>
      </c>
      <c r="W32">
        <v>8244.9999999999964</v>
      </c>
      <c r="X32">
        <v>14.329000000000029</v>
      </c>
      <c r="Y32">
        <v>432.59999999999997</v>
      </c>
      <c r="Z32">
        <v>2140000.0000000056</v>
      </c>
      <c r="AA32">
        <v>7.3853524982888302E-2</v>
      </c>
      <c r="AB32">
        <v>159000.00000000015</v>
      </c>
      <c r="AC32">
        <v>7907.5000000000055</v>
      </c>
      <c r="AD32">
        <v>4.052019164955508E-2</v>
      </c>
      <c r="AE32">
        <v>2.7156741957563329E-2</v>
      </c>
      <c r="AF32">
        <v>9.128070575709161E-6</v>
      </c>
      <c r="AG32">
        <v>1.0330316627373417E-9</v>
      </c>
      <c r="AH32">
        <v>8.6711917256064971E-5</v>
      </c>
      <c r="AI32">
        <v>4.1105787512358341E-6</v>
      </c>
      <c r="AJ32">
        <v>1.848596851471598E-2</v>
      </c>
      <c r="AK32">
        <v>1.8695971810277062E-11</v>
      </c>
      <c r="AL32">
        <v>1.1743605343879107E-13</v>
      </c>
      <c r="AM32">
        <v>18.112000000000009</v>
      </c>
      <c r="AN32">
        <v>6562.2000000000053</v>
      </c>
      <c r="AO32">
        <v>23400000.000000007</v>
      </c>
      <c r="AP32">
        <v>14100000000.00004</v>
      </c>
      <c r="AQ32">
        <v>5.7500000000000036</v>
      </c>
      <c r="AR32">
        <v>7.0157426420260007E-4</v>
      </c>
      <c r="AS32">
        <v>1.9115999999999993</v>
      </c>
      <c r="AT32">
        <v>9.9419575633128004E-3</v>
      </c>
      <c r="AU32">
        <v>1.7618576824600141E-6</v>
      </c>
      <c r="AV32">
        <v>4.5630846452201705E-9</v>
      </c>
      <c r="AW32">
        <v>1.212411590235E-3</v>
      </c>
      <c r="AX32">
        <v>1.1512472431363625E-4</v>
      </c>
      <c r="AY32">
        <v>897.99999999999977</v>
      </c>
      <c r="AZ32">
        <v>15600000.000000041</v>
      </c>
      <c r="BA32">
        <v>5.6525211042664854E-4</v>
      </c>
      <c r="BB32">
        <v>7344.9999999999964</v>
      </c>
      <c r="BC32">
        <v>6.449828884325803E-3</v>
      </c>
      <c r="BD32">
        <v>24100.000000000004</v>
      </c>
      <c r="BE32">
        <v>704000000.00000083</v>
      </c>
      <c r="BF32">
        <v>2.9112480036504662E-3</v>
      </c>
      <c r="BG32">
        <v>32699.999999999989</v>
      </c>
      <c r="BH32">
        <v>21.772499999999951</v>
      </c>
      <c r="BI32">
        <v>5.1180287474332599E-2</v>
      </c>
      <c r="BJ32">
        <v>3.1307871321012995E-2</v>
      </c>
      <c r="BK32">
        <v>1.2548482774355463E-7</v>
      </c>
      <c r="BL32">
        <v>5.6436484396785493E-11</v>
      </c>
      <c r="BM32">
        <v>6.8759981747661448E-5</v>
      </c>
      <c r="BN32">
        <v>4.0687504753213176E-6</v>
      </c>
      <c r="BO32">
        <v>4.1809263061829785E-5</v>
      </c>
      <c r="BP32">
        <v>1.1724592491190724E-12</v>
      </c>
      <c r="BQ32">
        <v>29.180000000000014</v>
      </c>
      <c r="BR32">
        <v>1.8275154004106786E-3</v>
      </c>
      <c r="BS32">
        <v>0.44594113620807657</v>
      </c>
      <c r="BT32">
        <v>87.700000000000145</v>
      </c>
      <c r="BU32">
        <v>141.9</v>
      </c>
      <c r="BV32">
        <v>5.747570157426417E-3</v>
      </c>
      <c r="BW32">
        <v>155000.00000000015</v>
      </c>
      <c r="BX32">
        <v>2.8579999999999983</v>
      </c>
      <c r="BY32">
        <v>68.899999999999935</v>
      </c>
      <c r="BZ32">
        <v>1.7745329175856263E-6</v>
      </c>
      <c r="CA32">
        <v>1.4449768043197182E-5</v>
      </c>
      <c r="CB32">
        <v>13.517000000000039</v>
      </c>
      <c r="CC32">
        <v>107999999999999.75</v>
      </c>
      <c r="CD32">
        <v>6840000000000009</v>
      </c>
      <c r="CE32">
        <v>2.6234400000000013</v>
      </c>
      <c r="CF32">
        <v>5.5299999999999958</v>
      </c>
      <c r="CG32">
        <v>0.77997535934291484</v>
      </c>
      <c r="CH32">
        <v>3.2854209445585212E-5</v>
      </c>
      <c r="CI32">
        <v>30.007000000000019</v>
      </c>
      <c r="CJ32">
        <v>2.1970431211498973E-2</v>
      </c>
      <c r="CK32">
        <v>3.6314548634877171E-5</v>
      </c>
      <c r="CL32">
        <v>198000.00000000035</v>
      </c>
      <c r="CM32">
        <v>2.7577000000000003</v>
      </c>
      <c r="CN32">
        <v>43.899999999999991</v>
      </c>
      <c r="CO32">
        <v>13.88999999999996</v>
      </c>
      <c r="CP32">
        <v>1.0179329226557143</v>
      </c>
      <c r="CQ32">
        <v>6.8529545973077704E-4</v>
      </c>
      <c r="CR32">
        <v>0.1753100616016427</v>
      </c>
      <c r="CS32">
        <v>1609999.9999999965</v>
      </c>
      <c r="CT32">
        <v>28.909999999999975</v>
      </c>
      <c r="CU32">
        <v>10.729999999999986</v>
      </c>
      <c r="CV32">
        <v>2.5984232007503749E-6</v>
      </c>
      <c r="CW32">
        <v>5.7704007909346697E-9</v>
      </c>
    </row>
    <row r="33" spans="3:101" x14ac:dyDescent="0.25">
      <c r="C33" s="3">
        <v>375000</v>
      </c>
      <c r="D33">
        <v>4460000000.0000029</v>
      </c>
      <c r="E33">
        <v>6.6001368925393489E-2</v>
      </c>
      <c r="F33">
        <v>2.2035896265875734E-6</v>
      </c>
      <c r="G33">
        <v>246000.00000000003</v>
      </c>
      <c r="H33">
        <v>75399.999999999956</v>
      </c>
      <c r="I33">
        <v>1600.0000000000032</v>
      </c>
      <c r="J33">
        <v>1.0462587268993817E-2</v>
      </c>
      <c r="K33">
        <v>5.8882804776028632E-6</v>
      </c>
      <c r="L33">
        <v>5.1448779374857375E-5</v>
      </c>
      <c r="M33">
        <v>3.7474332648870635E-5</v>
      </c>
      <c r="N33">
        <v>5.1803685958374475E-12</v>
      </c>
      <c r="O33">
        <v>22.2</v>
      </c>
      <c r="P33">
        <v>1.3722108145106066E-2</v>
      </c>
      <c r="Q33">
        <v>0.37885831622176563</v>
      </c>
      <c r="R33">
        <v>246000.00000000003</v>
      </c>
      <c r="S33">
        <v>3.7474332648870635E-5</v>
      </c>
      <c r="T33">
        <v>5.1803685958374475E-12</v>
      </c>
      <c r="U33">
        <v>22.2</v>
      </c>
      <c r="V33">
        <v>8244.9999999999964</v>
      </c>
      <c r="W33">
        <v>14.329000000000029</v>
      </c>
      <c r="X33">
        <v>432.59999999999997</v>
      </c>
      <c r="Y33">
        <v>2140000.0000000056</v>
      </c>
      <c r="Z33">
        <v>7.3853524982888302E-2</v>
      </c>
      <c r="AA33">
        <v>159000.00000000015</v>
      </c>
      <c r="AB33">
        <v>7907.5000000000055</v>
      </c>
      <c r="AC33">
        <v>4.052019164955508E-2</v>
      </c>
      <c r="AD33">
        <v>2.7156741957563329E-2</v>
      </c>
      <c r="AE33">
        <v>9.128070575709161E-6</v>
      </c>
      <c r="AF33">
        <v>1.0330316627373417E-9</v>
      </c>
      <c r="AG33">
        <v>8.6711917256064971E-5</v>
      </c>
      <c r="AH33">
        <v>1.1743605343879107E-13</v>
      </c>
      <c r="AI33">
        <v>3.6903947068218115E-4</v>
      </c>
      <c r="AJ33">
        <v>2140000.0000000056</v>
      </c>
      <c r="AK33">
        <v>1.1743605343879107E-13</v>
      </c>
      <c r="AL33">
        <v>3.6903947068218115E-4</v>
      </c>
      <c r="AM33">
        <v>6562.2000000000053</v>
      </c>
      <c r="AN33">
        <v>23400000.000000007</v>
      </c>
      <c r="AO33">
        <v>14100000000.00004</v>
      </c>
      <c r="AP33">
        <v>5.7500000000000036</v>
      </c>
      <c r="AQ33">
        <v>7.0157426420260007E-4</v>
      </c>
      <c r="AR33">
        <v>1.9115999999999993</v>
      </c>
      <c r="AS33">
        <v>9.9419575633128004E-3</v>
      </c>
      <c r="AT33">
        <v>1.7618576824600141E-6</v>
      </c>
      <c r="AU33">
        <v>4.5630846452201705E-9</v>
      </c>
      <c r="AV33">
        <v>1.212411590235E-3</v>
      </c>
      <c r="AW33">
        <v>1.1512472431363625E-4</v>
      </c>
      <c r="AX33">
        <v>9.3479859051385317E-15</v>
      </c>
      <c r="AY33">
        <v>15600000.000000041</v>
      </c>
      <c r="AZ33">
        <v>5.6525211042664854E-4</v>
      </c>
      <c r="BA33">
        <v>7344.9999999999964</v>
      </c>
      <c r="BB33">
        <v>6.449828884325803E-3</v>
      </c>
      <c r="BC33">
        <v>24100.000000000004</v>
      </c>
      <c r="BD33">
        <v>704000000.00000083</v>
      </c>
      <c r="BE33">
        <v>2.9112480036504662E-3</v>
      </c>
      <c r="BF33">
        <v>32699.999999999989</v>
      </c>
      <c r="BG33">
        <v>21.772499999999951</v>
      </c>
      <c r="BH33">
        <v>5.1180287474332599E-2</v>
      </c>
      <c r="BI33">
        <v>3.1307871321012995E-2</v>
      </c>
      <c r="BJ33">
        <v>1.2548482774355463E-7</v>
      </c>
      <c r="BK33">
        <v>5.6436484396785493E-11</v>
      </c>
      <c r="BL33">
        <v>6.8759981747661448E-5</v>
      </c>
      <c r="BM33">
        <v>4.0687504753213176E-6</v>
      </c>
      <c r="BN33">
        <v>9.0691307323750978E-6</v>
      </c>
      <c r="BO33">
        <v>1.7745329175856263E-6</v>
      </c>
      <c r="BP33">
        <v>4.0687504753213176E-6</v>
      </c>
      <c r="BQ33">
        <v>24100.000000000004</v>
      </c>
      <c r="BR33">
        <v>0.44594113620807657</v>
      </c>
      <c r="BS33">
        <v>87.700000000000145</v>
      </c>
      <c r="BT33">
        <v>246000.00000000003</v>
      </c>
      <c r="BU33">
        <v>1.8275154004106786E-3</v>
      </c>
      <c r="BV33">
        <v>87.700000000000145</v>
      </c>
      <c r="BW33">
        <v>23400000.000000007</v>
      </c>
      <c r="BX33">
        <v>68.899999999999935</v>
      </c>
      <c r="BY33">
        <v>1.9115999999999993</v>
      </c>
      <c r="BZ33">
        <v>1.4449768043197182E-5</v>
      </c>
      <c r="CA33">
        <v>5.6436484396785493E-11</v>
      </c>
      <c r="CB33">
        <v>107999999999999.75</v>
      </c>
      <c r="CC33">
        <v>6840000000000009</v>
      </c>
      <c r="CD33">
        <v>2289999999999999.5</v>
      </c>
      <c r="CE33">
        <v>106999999999.99976</v>
      </c>
      <c r="CF33">
        <v>67999999.999999896</v>
      </c>
      <c r="CG33">
        <v>3.2854209445585212E-5</v>
      </c>
      <c r="CH33">
        <v>2289999999999999.5</v>
      </c>
      <c r="CI33">
        <v>4.851699749030347E-6</v>
      </c>
      <c r="CJ33">
        <v>3.2665297741273081E-2</v>
      </c>
      <c r="CK33">
        <v>3.3675564681724827E-2</v>
      </c>
      <c r="CL33">
        <v>3.6314548634877171E-5</v>
      </c>
      <c r="CM33">
        <v>0.157152635181383</v>
      </c>
      <c r="CN33">
        <v>3.0857859913301388E-3</v>
      </c>
      <c r="CO33">
        <v>8039999999999986</v>
      </c>
      <c r="CP33">
        <v>9.5286080056784931E-7</v>
      </c>
      <c r="CQ33">
        <v>210999.99999999907</v>
      </c>
      <c r="CR33">
        <v>9.580013689253955E-2</v>
      </c>
      <c r="CS33">
        <v>16.119999999999944</v>
      </c>
      <c r="CT33">
        <v>7.3061829796942698E-3</v>
      </c>
      <c r="CU33">
        <v>5.1106548026465942E-4</v>
      </c>
      <c r="CV33">
        <v>81000.000000000102</v>
      </c>
      <c r="CW33">
        <v>2.5984232007503749E-6</v>
      </c>
    </row>
    <row r="34" spans="3:101" x14ac:dyDescent="0.25">
      <c r="C34" s="3">
        <v>4460000000.0000029</v>
      </c>
      <c r="D34">
        <v>6.6001368925393489E-2</v>
      </c>
      <c r="E34">
        <v>2.2035896265875734E-6</v>
      </c>
      <c r="F34">
        <v>246000.00000000003</v>
      </c>
      <c r="G34">
        <v>75399.999999999956</v>
      </c>
      <c r="H34">
        <v>1600.0000000000032</v>
      </c>
      <c r="I34">
        <v>1.0462587268993817E-2</v>
      </c>
      <c r="J34">
        <v>5.8882804776028632E-6</v>
      </c>
      <c r="K34">
        <v>5.1448779374857375E-5</v>
      </c>
      <c r="L34">
        <v>3.7474332648870635E-5</v>
      </c>
      <c r="M34">
        <v>5.1803685958374475E-12</v>
      </c>
      <c r="N34">
        <v>22.2</v>
      </c>
      <c r="O34">
        <v>1.3722108145106066E-2</v>
      </c>
      <c r="P34">
        <v>0.37885831622176563</v>
      </c>
      <c r="Q34">
        <v>7.989200699672992E-6</v>
      </c>
      <c r="R34">
        <v>75399.999999999956</v>
      </c>
      <c r="S34">
        <v>5.1803685958374475E-12</v>
      </c>
      <c r="T34">
        <v>22.2</v>
      </c>
      <c r="U34">
        <v>1.3722108145106066E-2</v>
      </c>
      <c r="V34">
        <v>14.329000000000029</v>
      </c>
      <c r="W34">
        <v>432.59999999999997</v>
      </c>
      <c r="X34">
        <v>2140000.0000000056</v>
      </c>
      <c r="Y34">
        <v>7.3853524982888302E-2</v>
      </c>
      <c r="Z34">
        <v>159000.00000000015</v>
      </c>
      <c r="AA34">
        <v>7907.5000000000055</v>
      </c>
      <c r="AB34">
        <v>4.052019164955508E-2</v>
      </c>
      <c r="AC34">
        <v>2.7156741957563329E-2</v>
      </c>
      <c r="AD34">
        <v>9.128070575709161E-6</v>
      </c>
      <c r="AE34">
        <v>1.0330316627373417E-9</v>
      </c>
      <c r="AF34">
        <v>8.6711917256064971E-5</v>
      </c>
      <c r="AG34">
        <v>1.1743605343879107E-13</v>
      </c>
      <c r="AH34">
        <v>3.6903947068218115E-4</v>
      </c>
      <c r="AJ34">
        <v>7.3853524982888302E-2</v>
      </c>
      <c r="AK34">
        <v>3.6903947068218115E-4</v>
      </c>
      <c r="AM34">
        <v>23400000.000000007</v>
      </c>
      <c r="AN34">
        <v>14100000000.00004</v>
      </c>
      <c r="AO34">
        <v>5.7500000000000036</v>
      </c>
      <c r="AP34">
        <v>7.0157426420260007E-4</v>
      </c>
      <c r="AQ34">
        <v>1.9115999999999993</v>
      </c>
      <c r="AR34">
        <v>9.9419575633128004E-3</v>
      </c>
      <c r="AS34">
        <v>1.7618576824600141E-6</v>
      </c>
      <c r="AT34">
        <v>4.5630846452201705E-9</v>
      </c>
      <c r="AU34">
        <v>1.212411590235E-3</v>
      </c>
      <c r="AV34">
        <v>1.1512472431363625E-4</v>
      </c>
      <c r="AW34">
        <v>9.3479859051385317E-15</v>
      </c>
      <c r="AX34">
        <v>5.8046239257738202E-6</v>
      </c>
      <c r="AY34">
        <v>5.6525211042664854E-4</v>
      </c>
      <c r="AZ34">
        <v>7344.9999999999964</v>
      </c>
      <c r="BA34">
        <v>6.449828884325803E-3</v>
      </c>
      <c r="BB34">
        <v>24100.000000000004</v>
      </c>
      <c r="BC34">
        <v>704000000.00000083</v>
      </c>
      <c r="BD34">
        <v>2.9112480036504662E-3</v>
      </c>
      <c r="BE34">
        <v>32699.999999999989</v>
      </c>
      <c r="BF34">
        <v>21.772499999999951</v>
      </c>
      <c r="BG34">
        <v>5.1180287474332599E-2</v>
      </c>
      <c r="BH34">
        <v>3.1307871321012995E-2</v>
      </c>
      <c r="BI34">
        <v>1.2548482774355463E-7</v>
      </c>
      <c r="BJ34">
        <v>5.6436484396785493E-11</v>
      </c>
      <c r="BK34">
        <v>6.8759981747661448E-5</v>
      </c>
      <c r="BL34">
        <v>4.0687504753213176E-6</v>
      </c>
      <c r="BM34">
        <v>9.0691307323750978E-6</v>
      </c>
      <c r="BN34">
        <v>1.6351053312038916E-8</v>
      </c>
      <c r="BO34">
        <v>1.4449768043197182E-5</v>
      </c>
      <c r="BP34">
        <v>9.0691307323750978E-6</v>
      </c>
      <c r="BQ34">
        <v>704000000.00000083</v>
      </c>
      <c r="BR34">
        <v>87.700000000000145</v>
      </c>
      <c r="BS34">
        <v>246000.00000000003</v>
      </c>
      <c r="BT34">
        <v>75399.999999999956</v>
      </c>
      <c r="BU34">
        <v>0.44594113620807657</v>
      </c>
      <c r="BV34">
        <v>246000.00000000003</v>
      </c>
      <c r="BW34">
        <v>14100000000.00004</v>
      </c>
      <c r="BX34">
        <v>1.9115999999999993</v>
      </c>
      <c r="BY34">
        <v>9.9419575633128004E-3</v>
      </c>
      <c r="BZ34">
        <v>5.6436484396785493E-11</v>
      </c>
      <c r="CA34">
        <v>6.8759981747661448E-5</v>
      </c>
      <c r="CB34">
        <v>6840000000000009</v>
      </c>
      <c r="CC34">
        <v>2289999999999999.5</v>
      </c>
      <c r="CG34">
        <v>2289999999999999.5</v>
      </c>
      <c r="CL34">
        <v>3.3675564681724827E-2</v>
      </c>
      <c r="CW34">
        <v>81000.000000000102</v>
      </c>
    </row>
    <row r="35" spans="3:101" x14ac:dyDescent="0.25">
      <c r="C35" s="3">
        <v>6.6001368925393489E-2</v>
      </c>
      <c r="D35">
        <v>2.2035896265875734E-6</v>
      </c>
      <c r="E35">
        <v>246000.00000000003</v>
      </c>
      <c r="F35">
        <v>75399.999999999956</v>
      </c>
      <c r="G35">
        <v>1600.0000000000032</v>
      </c>
      <c r="H35">
        <v>1.0462587268993817E-2</v>
      </c>
      <c r="I35">
        <v>5.8882804776028632E-6</v>
      </c>
      <c r="J35">
        <v>5.1448779374857375E-5</v>
      </c>
      <c r="K35">
        <v>3.7474332648870635E-5</v>
      </c>
      <c r="L35">
        <v>5.1803685958374475E-12</v>
      </c>
      <c r="M35">
        <v>22.2</v>
      </c>
      <c r="N35">
        <v>1.3722108145106066E-2</v>
      </c>
      <c r="O35">
        <v>0.37885831622176563</v>
      </c>
      <c r="P35">
        <v>7.989200699672992E-6</v>
      </c>
      <c r="R35">
        <v>1600.0000000000032</v>
      </c>
      <c r="S35">
        <v>22.2</v>
      </c>
      <c r="T35">
        <v>1.3722108145106066E-2</v>
      </c>
      <c r="U35">
        <v>0.37885831622176563</v>
      </c>
      <c r="V35">
        <v>432.59999999999997</v>
      </c>
      <c r="W35">
        <v>2140000.0000000056</v>
      </c>
      <c r="X35">
        <v>7.3853524982888302E-2</v>
      </c>
      <c r="Y35">
        <v>159000.00000000015</v>
      </c>
      <c r="Z35">
        <v>7907.5000000000055</v>
      </c>
      <c r="AA35">
        <v>4.052019164955508E-2</v>
      </c>
      <c r="AB35">
        <v>2.7156741957563329E-2</v>
      </c>
      <c r="AC35">
        <v>9.128070575709161E-6</v>
      </c>
      <c r="AD35">
        <v>1.0330316627373417E-9</v>
      </c>
      <c r="AE35">
        <v>8.6711917256064971E-5</v>
      </c>
      <c r="AF35">
        <v>1.1743605343879107E-13</v>
      </c>
      <c r="AG35">
        <v>3.6903947068218115E-4</v>
      </c>
      <c r="AH35">
        <v>4.1105787512358341E-6</v>
      </c>
      <c r="AJ35">
        <v>159000.00000000015</v>
      </c>
      <c r="AM35">
        <v>14100000000.00004</v>
      </c>
      <c r="AN35">
        <v>5.7500000000000036</v>
      </c>
      <c r="AO35">
        <v>7.0157426420260007E-4</v>
      </c>
      <c r="AP35">
        <v>1.9115999999999993</v>
      </c>
      <c r="AQ35">
        <v>9.9419575633128004E-3</v>
      </c>
      <c r="AR35">
        <v>1.7618576824600141E-6</v>
      </c>
      <c r="AS35">
        <v>4.5630846452201705E-9</v>
      </c>
      <c r="AT35">
        <v>1.212411590235E-3</v>
      </c>
      <c r="AU35">
        <v>1.1512472431363625E-4</v>
      </c>
      <c r="AV35">
        <v>9.3479859051385317E-15</v>
      </c>
      <c r="AW35">
        <v>5.8046239257738202E-6</v>
      </c>
      <c r="AY35">
        <v>7344.9999999999964</v>
      </c>
      <c r="AZ35">
        <v>6.449828884325803E-3</v>
      </c>
      <c r="BA35">
        <v>24100.000000000004</v>
      </c>
      <c r="BB35">
        <v>704000000.00000083</v>
      </c>
      <c r="BC35">
        <v>2.9112480036504662E-3</v>
      </c>
      <c r="BD35">
        <v>32699.999999999989</v>
      </c>
      <c r="BE35">
        <v>21.772499999999951</v>
      </c>
      <c r="BF35">
        <v>5.1180287474332599E-2</v>
      </c>
      <c r="BG35">
        <v>3.1307871321012995E-2</v>
      </c>
      <c r="BH35">
        <v>1.2548482774355463E-7</v>
      </c>
      <c r="BI35">
        <v>5.6436484396785493E-11</v>
      </c>
      <c r="BJ35">
        <v>6.8759981747661448E-5</v>
      </c>
      <c r="BK35">
        <v>4.0687504753213176E-6</v>
      </c>
      <c r="BL35">
        <v>9.0691307323750978E-6</v>
      </c>
      <c r="BM35">
        <v>1.6351053312038916E-8</v>
      </c>
      <c r="BO35">
        <v>5.6436484396785493E-11</v>
      </c>
      <c r="BP35">
        <v>1.6351053312038916E-8</v>
      </c>
      <c r="BQ35">
        <v>2.9112480036504662E-3</v>
      </c>
      <c r="BR35">
        <v>246000.00000000003</v>
      </c>
      <c r="BS35">
        <v>75399.999999999956</v>
      </c>
      <c r="BT35">
        <v>1600.0000000000032</v>
      </c>
      <c r="BU35">
        <v>87.700000000000145</v>
      </c>
      <c r="BV35">
        <v>75399.999999999956</v>
      </c>
      <c r="BW35">
        <v>5.7500000000000036</v>
      </c>
      <c r="BX35">
        <v>9.9419575633128004E-3</v>
      </c>
      <c r="BY35">
        <v>1.7618576824600141E-6</v>
      </c>
      <c r="BZ35">
        <v>6.8759981747661448E-5</v>
      </c>
      <c r="CA35">
        <v>4.0687504753213176E-6</v>
      </c>
      <c r="CB35">
        <v>2289999999999999.5</v>
      </c>
    </row>
    <row r="36" spans="3:101" x14ac:dyDescent="0.25">
      <c r="C36" s="3">
        <v>2.2035896265875734E-6</v>
      </c>
      <c r="D36">
        <v>246000.00000000003</v>
      </c>
      <c r="E36">
        <v>75399.999999999956</v>
      </c>
      <c r="F36">
        <v>1600.0000000000032</v>
      </c>
      <c r="G36">
        <v>1.0462587268993817E-2</v>
      </c>
      <c r="H36">
        <v>5.8882804776028632E-6</v>
      </c>
      <c r="I36">
        <v>5.1448779374857375E-5</v>
      </c>
      <c r="J36">
        <v>3.7474332648870635E-5</v>
      </c>
      <c r="K36">
        <v>5.1803685958374475E-12</v>
      </c>
      <c r="L36">
        <v>22.2</v>
      </c>
      <c r="M36">
        <v>1.3722108145106066E-2</v>
      </c>
      <c r="N36">
        <v>0.37885831622176563</v>
      </c>
      <c r="O36">
        <v>7.989200699672992E-6</v>
      </c>
      <c r="R36">
        <v>1.0462587268993817E-2</v>
      </c>
      <c r="S36">
        <v>1.3722108145106066E-2</v>
      </c>
      <c r="T36">
        <v>0.37885831622176563</v>
      </c>
      <c r="U36">
        <v>7.989200699672992E-6</v>
      </c>
      <c r="V36">
        <v>2140000.0000000056</v>
      </c>
      <c r="W36">
        <v>7.3853524982888302E-2</v>
      </c>
      <c r="X36">
        <v>159000.00000000015</v>
      </c>
      <c r="Y36">
        <v>7907.5000000000055</v>
      </c>
      <c r="Z36">
        <v>4.052019164955508E-2</v>
      </c>
      <c r="AA36">
        <v>2.7156741957563329E-2</v>
      </c>
      <c r="AB36">
        <v>9.128070575709161E-6</v>
      </c>
      <c r="AC36">
        <v>1.0330316627373417E-9</v>
      </c>
      <c r="AD36">
        <v>8.6711917256064971E-5</v>
      </c>
      <c r="AE36">
        <v>1.1743605343879107E-13</v>
      </c>
      <c r="AF36">
        <v>3.6903947068218115E-4</v>
      </c>
      <c r="AG36">
        <v>1.8695971810277062E-11</v>
      </c>
      <c r="AJ36">
        <v>7907.5000000000055</v>
      </c>
      <c r="AM36">
        <v>5.7500000000000036</v>
      </c>
      <c r="AN36">
        <v>7.0157426420260007E-4</v>
      </c>
      <c r="AO36">
        <v>1.9115999999999993</v>
      </c>
      <c r="AP36">
        <v>9.9419575633128004E-3</v>
      </c>
      <c r="AQ36">
        <v>1.7618576824600141E-6</v>
      </c>
      <c r="AR36">
        <v>4.5630846452201705E-9</v>
      </c>
      <c r="AS36">
        <v>1.212411590235E-3</v>
      </c>
      <c r="AT36">
        <v>1.1512472431363625E-4</v>
      </c>
      <c r="AU36">
        <v>9.3479859051385317E-15</v>
      </c>
      <c r="AV36">
        <v>5.8046239257738202E-6</v>
      </c>
      <c r="AY36">
        <v>6.449828884325803E-3</v>
      </c>
      <c r="AZ36">
        <v>24100.000000000004</v>
      </c>
      <c r="BA36">
        <v>704000000.00000083</v>
      </c>
      <c r="BB36">
        <v>2.9112480036504662E-3</v>
      </c>
      <c r="BC36">
        <v>32699.999999999989</v>
      </c>
      <c r="BD36">
        <v>21.772499999999951</v>
      </c>
      <c r="BE36">
        <v>5.1180287474332599E-2</v>
      </c>
      <c r="BF36">
        <v>3.1307871321012995E-2</v>
      </c>
      <c r="BG36">
        <v>1.2548482774355463E-7</v>
      </c>
      <c r="BH36">
        <v>5.6436484396785493E-11</v>
      </c>
      <c r="BI36">
        <v>6.8759981747661448E-5</v>
      </c>
      <c r="BJ36">
        <v>4.0687504753213176E-6</v>
      </c>
      <c r="BK36">
        <v>9.0691307323750978E-6</v>
      </c>
      <c r="BL36">
        <v>1.1724592491190724E-12</v>
      </c>
      <c r="BO36">
        <v>6.8759981747661448E-5</v>
      </c>
      <c r="BQ36">
        <v>32699.999999999989</v>
      </c>
      <c r="BR36">
        <v>75399.999999999956</v>
      </c>
      <c r="BS36">
        <v>1600.0000000000032</v>
      </c>
      <c r="BT36">
        <v>1.0462587268993817E-2</v>
      </c>
      <c r="BU36">
        <v>246000.00000000003</v>
      </c>
      <c r="BV36">
        <v>1600.0000000000032</v>
      </c>
      <c r="BW36">
        <v>7.0157426420260007E-4</v>
      </c>
      <c r="BX36">
        <v>1.7618576824600141E-6</v>
      </c>
      <c r="BY36">
        <v>4.5630846452201705E-9</v>
      </c>
      <c r="BZ36">
        <v>4.0687504753213176E-6</v>
      </c>
      <c r="CA36">
        <v>9.0691307323750978E-6</v>
      </c>
    </row>
    <row r="37" spans="3:101" x14ac:dyDescent="0.25">
      <c r="C37" s="3">
        <v>246000.00000000003</v>
      </c>
      <c r="D37">
        <v>75399.999999999956</v>
      </c>
      <c r="E37">
        <v>1600.0000000000032</v>
      </c>
      <c r="F37">
        <v>1.0462587268993817E-2</v>
      </c>
      <c r="G37">
        <v>5.8882804776028632E-6</v>
      </c>
      <c r="H37">
        <v>5.1448779374857375E-5</v>
      </c>
      <c r="I37">
        <v>3.7474332648870635E-5</v>
      </c>
      <c r="J37">
        <v>5.1803685958374475E-12</v>
      </c>
      <c r="K37">
        <v>22.2</v>
      </c>
      <c r="L37">
        <v>1.3722108145106066E-2</v>
      </c>
      <c r="M37">
        <v>0.37885831622176563</v>
      </c>
      <c r="N37">
        <v>2.4716708494942586E-6</v>
      </c>
      <c r="R37">
        <v>5.8882804776028632E-6</v>
      </c>
      <c r="S37">
        <v>0.37885831622176563</v>
      </c>
      <c r="T37">
        <v>7.989200699672992E-6</v>
      </c>
      <c r="V37">
        <v>7.3853524982888302E-2</v>
      </c>
      <c r="W37">
        <v>159000.00000000015</v>
      </c>
      <c r="X37">
        <v>7907.5000000000055</v>
      </c>
      <c r="Y37">
        <v>4.052019164955508E-2</v>
      </c>
      <c r="Z37">
        <v>2.7156741957563329E-2</v>
      </c>
      <c r="AA37">
        <v>9.128070575709161E-6</v>
      </c>
      <c r="AB37">
        <v>1.0330316627373417E-9</v>
      </c>
      <c r="AC37">
        <v>8.6711917256064971E-5</v>
      </c>
      <c r="AD37">
        <v>1.1743605343879107E-13</v>
      </c>
      <c r="AE37">
        <v>3.6903947068218115E-4</v>
      </c>
      <c r="AF37">
        <v>1.8695971810277062E-11</v>
      </c>
      <c r="AG37">
        <v>4.1105787512358341E-6</v>
      </c>
      <c r="AJ37">
        <v>4.052019164955508E-2</v>
      </c>
      <c r="AM37">
        <v>7.0157426420260007E-4</v>
      </c>
      <c r="AN37">
        <v>1.9115999999999993</v>
      </c>
      <c r="AO37">
        <v>9.9419575633128004E-3</v>
      </c>
      <c r="AP37">
        <v>1.7618576824600141E-6</v>
      </c>
      <c r="AQ37">
        <v>4.5630846452201705E-9</v>
      </c>
      <c r="AR37">
        <v>1.212411590235E-3</v>
      </c>
      <c r="AS37">
        <v>1.1512472431363625E-4</v>
      </c>
      <c r="AT37">
        <v>9.3479859051385317E-15</v>
      </c>
      <c r="AU37">
        <v>5.8046239257738202E-6</v>
      </c>
      <c r="AY37">
        <v>24100.000000000004</v>
      </c>
      <c r="AZ37">
        <v>704000000.00000083</v>
      </c>
      <c r="BA37">
        <v>2.9112480036504662E-3</v>
      </c>
      <c r="BB37">
        <v>32699.999999999989</v>
      </c>
      <c r="BC37">
        <v>21.772499999999951</v>
      </c>
      <c r="BD37">
        <v>5.1180287474332599E-2</v>
      </c>
      <c r="BE37">
        <v>3.1307871321012995E-2</v>
      </c>
      <c r="BF37">
        <v>1.2548482774355463E-7</v>
      </c>
      <c r="BG37">
        <v>5.6436484396785493E-11</v>
      </c>
      <c r="BH37">
        <v>6.8759981747661448E-5</v>
      </c>
      <c r="BI37">
        <v>4.0687504753213176E-6</v>
      </c>
      <c r="BJ37">
        <v>9.0691307323750978E-6</v>
      </c>
      <c r="BK37">
        <v>1.1724592491190724E-12</v>
      </c>
      <c r="BL37">
        <v>1.6351053312038916E-8</v>
      </c>
      <c r="BO37">
        <v>4.0687504753213176E-6</v>
      </c>
      <c r="BQ37">
        <v>21.772499999999951</v>
      </c>
      <c r="BR37">
        <v>1600.0000000000032</v>
      </c>
      <c r="BS37">
        <v>1.0462587268993817E-2</v>
      </c>
      <c r="BT37">
        <v>5.8882804776028632E-6</v>
      </c>
      <c r="BU37">
        <v>75399.999999999956</v>
      </c>
      <c r="BV37">
        <v>1.0462587268993817E-2</v>
      </c>
      <c r="BW37">
        <v>1.9115999999999993</v>
      </c>
      <c r="BX37">
        <v>4.5630846452201705E-9</v>
      </c>
      <c r="BY37">
        <v>1.212411590235E-3</v>
      </c>
      <c r="BZ37">
        <v>9.0691307323750978E-6</v>
      </c>
      <c r="CA37">
        <v>1.1724592491190724E-12</v>
      </c>
    </row>
    <row r="38" spans="3:101" x14ac:dyDescent="0.25">
      <c r="C38" s="3">
        <v>75399.999999999956</v>
      </c>
      <c r="D38">
        <v>1600.0000000000032</v>
      </c>
      <c r="E38">
        <v>1.0462587268993817E-2</v>
      </c>
      <c r="F38">
        <v>5.8882804776028632E-6</v>
      </c>
      <c r="G38">
        <v>5.1448779374857375E-5</v>
      </c>
      <c r="H38">
        <v>3.7474332648870635E-5</v>
      </c>
      <c r="I38">
        <v>5.1803685958374475E-12</v>
      </c>
      <c r="J38">
        <v>22.2</v>
      </c>
      <c r="K38">
        <v>1.3722108145106066E-2</v>
      </c>
      <c r="L38">
        <v>0.37885831622176563</v>
      </c>
      <c r="M38">
        <v>2.4716708494942586E-6</v>
      </c>
      <c r="N38">
        <v>7.989200699672992E-6</v>
      </c>
      <c r="R38">
        <v>5.1448779374857375E-5</v>
      </c>
      <c r="S38">
        <v>1.0694729637234768E-9</v>
      </c>
      <c r="V38">
        <v>159000.00000000015</v>
      </c>
      <c r="W38">
        <v>7907.5000000000055</v>
      </c>
      <c r="X38">
        <v>4.052019164955508E-2</v>
      </c>
      <c r="Y38">
        <v>2.7156741957563329E-2</v>
      </c>
      <c r="Z38">
        <v>9.128070575709161E-6</v>
      </c>
      <c r="AA38">
        <v>1.0330316627373417E-9</v>
      </c>
      <c r="AB38">
        <v>8.6711917256064971E-5</v>
      </c>
      <c r="AC38">
        <v>1.1743605343879107E-13</v>
      </c>
      <c r="AD38">
        <v>3.6903947068218115E-4</v>
      </c>
      <c r="AE38">
        <v>1.8695971810277062E-11</v>
      </c>
      <c r="AF38">
        <v>4.1105787512358341E-6</v>
      </c>
      <c r="AJ38">
        <v>2.7156741957563329E-2</v>
      </c>
      <c r="AM38">
        <v>1.9115999999999993</v>
      </c>
      <c r="AN38">
        <v>9.9419575633128004E-3</v>
      </c>
      <c r="AO38">
        <v>1.7618576824600141E-6</v>
      </c>
      <c r="AP38">
        <v>4.5630846452201705E-9</v>
      </c>
      <c r="AQ38">
        <v>1.212411590235E-3</v>
      </c>
      <c r="AR38">
        <v>1.1512472431363625E-4</v>
      </c>
      <c r="AS38">
        <v>9.3479859051385317E-15</v>
      </c>
      <c r="AT38">
        <v>5.8046239257738202E-6</v>
      </c>
      <c r="AY38">
        <v>704000000.00000083</v>
      </c>
      <c r="AZ38">
        <v>2.9112480036504662E-3</v>
      </c>
      <c r="BA38">
        <v>32699.999999999989</v>
      </c>
      <c r="BB38">
        <v>21.772499999999951</v>
      </c>
      <c r="BC38">
        <v>5.1180287474332599E-2</v>
      </c>
      <c r="BD38">
        <v>3.1307871321012995E-2</v>
      </c>
      <c r="BE38">
        <v>1.2548482774355463E-7</v>
      </c>
      <c r="BF38">
        <v>5.6436484396785493E-11</v>
      </c>
      <c r="BG38">
        <v>6.8759981747661448E-5</v>
      </c>
      <c r="BH38">
        <v>4.0687504753213176E-6</v>
      </c>
      <c r="BI38">
        <v>9.0691307323750978E-6</v>
      </c>
      <c r="BJ38">
        <v>1.1724592491190724E-12</v>
      </c>
      <c r="BK38">
        <v>1.6351053312038916E-8</v>
      </c>
      <c r="BO38">
        <v>9.0691307323750978E-6</v>
      </c>
      <c r="BQ38">
        <v>5.1180287474332599E-2</v>
      </c>
      <c r="BR38">
        <v>1.0462587268993817E-2</v>
      </c>
      <c r="BS38">
        <v>5.8882804776028632E-6</v>
      </c>
      <c r="BT38">
        <v>5.1448779374857375E-5</v>
      </c>
      <c r="BU38">
        <v>1600.0000000000032</v>
      </c>
      <c r="BV38">
        <v>5.8882804776028632E-6</v>
      </c>
      <c r="BW38">
        <v>9.9419575633128004E-3</v>
      </c>
      <c r="BX38">
        <v>1.212411590235E-3</v>
      </c>
      <c r="BY38">
        <v>1.1512472431363625E-4</v>
      </c>
      <c r="BZ38">
        <v>1.2548482774355463E-7</v>
      </c>
      <c r="CA38">
        <v>1.6351053312038916E-8</v>
      </c>
    </row>
    <row r="39" spans="3:101" x14ac:dyDescent="0.25">
      <c r="C39" s="3">
        <v>1600.0000000000032</v>
      </c>
      <c r="D39">
        <v>1.0462587268993817E-2</v>
      </c>
      <c r="E39">
        <v>5.8882804776028632E-6</v>
      </c>
      <c r="F39">
        <v>5.1448779374857375E-5</v>
      </c>
      <c r="G39">
        <v>3.7474332648870635E-5</v>
      </c>
      <c r="H39">
        <v>5.1803685958374475E-12</v>
      </c>
      <c r="I39">
        <v>22.2</v>
      </c>
      <c r="J39">
        <v>1.3722108145106066E-2</v>
      </c>
      <c r="K39">
        <v>0.37885831622176563</v>
      </c>
      <c r="L39">
        <v>4.0560752401957072E-8</v>
      </c>
      <c r="M39">
        <v>7.989200699672992E-6</v>
      </c>
      <c r="R39">
        <v>3.7474332648870635E-5</v>
      </c>
      <c r="S39">
        <v>7.989200699672992E-6</v>
      </c>
      <c r="V39">
        <v>7907.5000000000055</v>
      </c>
      <c r="W39">
        <v>4.052019164955508E-2</v>
      </c>
      <c r="X39">
        <v>2.7156741957563329E-2</v>
      </c>
      <c r="Y39">
        <v>9.128070575709161E-6</v>
      </c>
      <c r="Z39">
        <v>1.0330316627373417E-9</v>
      </c>
      <c r="AA39">
        <v>8.6711917256064971E-5</v>
      </c>
      <c r="AB39">
        <v>1.1743605343879107E-13</v>
      </c>
      <c r="AC39">
        <v>3.6903947068218115E-4</v>
      </c>
      <c r="AD39">
        <v>1.8695971810277062E-11</v>
      </c>
      <c r="AE39">
        <v>4.1105787512358341E-6</v>
      </c>
      <c r="AJ39">
        <v>9.128070575709161E-6</v>
      </c>
      <c r="AM39">
        <v>9.9419575633128004E-3</v>
      </c>
      <c r="AN39">
        <v>1.7618576824600141E-6</v>
      </c>
      <c r="AO39">
        <v>4.5630846452201705E-9</v>
      </c>
      <c r="AP39">
        <v>1.212411590235E-3</v>
      </c>
      <c r="AQ39">
        <v>1.1512472431363625E-4</v>
      </c>
      <c r="AR39">
        <v>9.3479859051385317E-15</v>
      </c>
      <c r="AS39">
        <v>5.8046239257738202E-6</v>
      </c>
      <c r="AY39">
        <v>2.9112480036504662E-3</v>
      </c>
      <c r="AZ39">
        <v>32699.999999999989</v>
      </c>
      <c r="BA39">
        <v>21.772499999999951</v>
      </c>
      <c r="BB39">
        <v>5.1180287474332599E-2</v>
      </c>
      <c r="BC39">
        <v>3.1307871321012995E-2</v>
      </c>
      <c r="BD39">
        <v>1.2548482774355463E-7</v>
      </c>
      <c r="BE39">
        <v>5.6436484396785493E-11</v>
      </c>
      <c r="BF39">
        <v>6.8759981747661448E-5</v>
      </c>
      <c r="BG39">
        <v>4.0687504753213176E-6</v>
      </c>
      <c r="BH39">
        <v>9.0691307323750978E-6</v>
      </c>
      <c r="BI39">
        <v>1.1724592491190724E-12</v>
      </c>
      <c r="BJ39">
        <v>1.6351053312038916E-8</v>
      </c>
      <c r="BO39">
        <v>3.1307871321012995E-2</v>
      </c>
      <c r="BQ39">
        <v>3.1307871321012995E-2</v>
      </c>
      <c r="BR39">
        <v>5.8882804776028632E-6</v>
      </c>
      <c r="BS39">
        <v>5.1448779374857375E-5</v>
      </c>
      <c r="BT39">
        <v>3.7474332648870635E-5</v>
      </c>
      <c r="BU39">
        <v>1.0462587268993817E-2</v>
      </c>
      <c r="BV39">
        <v>5.1448779374857375E-5</v>
      </c>
      <c r="BW39">
        <v>1.7618576824600141E-6</v>
      </c>
      <c r="BX39">
        <v>1.1512472431363625E-4</v>
      </c>
      <c r="BY39">
        <v>9.3479859051385317E-15</v>
      </c>
      <c r="BZ39">
        <v>1.1724592491190724E-12</v>
      </c>
    </row>
    <row r="40" spans="3:101" x14ac:dyDescent="0.25">
      <c r="C40" s="3">
        <v>1.0462587268993817E-2</v>
      </c>
      <c r="D40">
        <v>5.8882804776028632E-6</v>
      </c>
      <c r="E40">
        <v>5.1448779374857375E-5</v>
      </c>
      <c r="F40">
        <v>3.7474332648870635E-5</v>
      </c>
      <c r="G40">
        <v>5.1803685958374475E-12</v>
      </c>
      <c r="H40">
        <v>22.2</v>
      </c>
      <c r="I40">
        <v>1.3722108145106066E-2</v>
      </c>
      <c r="J40">
        <v>0.37885831622176563</v>
      </c>
      <c r="K40">
        <v>4.0560752401957072E-8</v>
      </c>
      <c r="L40">
        <v>1.0694729637234768E-9</v>
      </c>
      <c r="R40">
        <v>5.1803685958374475E-12</v>
      </c>
      <c r="S40">
        <v>2.4716708494942586E-6</v>
      </c>
      <c r="V40">
        <v>4.052019164955508E-2</v>
      </c>
      <c r="W40">
        <v>2.7156741957563329E-2</v>
      </c>
      <c r="X40">
        <v>9.128070575709161E-6</v>
      </c>
      <c r="Y40">
        <v>1.0330316627373417E-9</v>
      </c>
      <c r="Z40">
        <v>8.6711917256064971E-5</v>
      </c>
      <c r="AA40">
        <v>1.1743605343879107E-13</v>
      </c>
      <c r="AB40">
        <v>3.6903947068218115E-4</v>
      </c>
      <c r="AC40">
        <v>1.8695971810277062E-11</v>
      </c>
      <c r="AD40">
        <v>4.1105787512358341E-6</v>
      </c>
      <c r="AJ40">
        <v>1.0330316627373417E-9</v>
      </c>
      <c r="AM40">
        <v>1.7618576824600141E-6</v>
      </c>
      <c r="AN40">
        <v>4.5630846452201705E-9</v>
      </c>
      <c r="AO40">
        <v>1.212411590235E-3</v>
      </c>
      <c r="AP40">
        <v>1.1512472431363625E-4</v>
      </c>
      <c r="AQ40">
        <v>9.3479859051385317E-15</v>
      </c>
      <c r="AR40">
        <v>5.8046239257738202E-6</v>
      </c>
      <c r="AY40">
        <v>32699.999999999989</v>
      </c>
      <c r="AZ40">
        <v>21.772499999999951</v>
      </c>
      <c r="BA40">
        <v>5.1180287474332599E-2</v>
      </c>
      <c r="BB40">
        <v>3.1307871321012995E-2</v>
      </c>
      <c r="BC40">
        <v>1.2548482774355463E-7</v>
      </c>
      <c r="BD40">
        <v>5.6436484396785493E-11</v>
      </c>
      <c r="BE40">
        <v>6.8759981747661448E-5</v>
      </c>
      <c r="BF40">
        <v>4.0687504753213176E-6</v>
      </c>
      <c r="BG40">
        <v>9.0691307323750978E-6</v>
      </c>
      <c r="BH40">
        <v>4.1809263061829785E-5</v>
      </c>
      <c r="BI40">
        <v>1.6351053312038916E-8</v>
      </c>
      <c r="BO40">
        <v>1.2548482774355463E-7</v>
      </c>
      <c r="BQ40">
        <v>1.2548482774355463E-7</v>
      </c>
      <c r="BR40">
        <v>5.1448779374857375E-5</v>
      </c>
      <c r="BS40">
        <v>3.7474332648870635E-5</v>
      </c>
      <c r="BT40">
        <v>5.1803685958374475E-12</v>
      </c>
      <c r="BU40">
        <v>5.8882804776028632E-6</v>
      </c>
      <c r="BV40">
        <v>3.7474332648870635E-5</v>
      </c>
      <c r="BW40">
        <v>4.5630846452201705E-9</v>
      </c>
      <c r="BX40">
        <v>9.3479859051385317E-15</v>
      </c>
      <c r="BY40">
        <v>5.8046239257738202E-6</v>
      </c>
      <c r="BZ40">
        <v>1.6351053312038916E-8</v>
      </c>
    </row>
    <row r="41" spans="3:101" x14ac:dyDescent="0.25">
      <c r="C41" s="3">
        <v>5.8882804776028632E-6</v>
      </c>
      <c r="D41">
        <v>5.1448779374857375E-5</v>
      </c>
      <c r="E41">
        <v>3.7474332648870635E-5</v>
      </c>
      <c r="F41">
        <v>5.1803685958374475E-12</v>
      </c>
      <c r="G41">
        <v>22.2</v>
      </c>
      <c r="H41">
        <v>1.3722108145106066E-2</v>
      </c>
      <c r="I41">
        <v>0.37885831622176563</v>
      </c>
      <c r="J41">
        <v>4.0560752401957072E-8</v>
      </c>
      <c r="K41">
        <v>1.0694729637234768E-9</v>
      </c>
      <c r="L41">
        <v>7.989200699672992E-6</v>
      </c>
      <c r="R41">
        <v>22.2</v>
      </c>
      <c r="V41">
        <v>2.7156741957563329E-2</v>
      </c>
      <c r="W41">
        <v>9.128070575709161E-6</v>
      </c>
      <c r="X41">
        <v>1.0330316627373417E-9</v>
      </c>
      <c r="Y41">
        <v>8.6711917256064971E-5</v>
      </c>
      <c r="Z41">
        <v>1.1743605343879107E-13</v>
      </c>
      <c r="AA41">
        <v>3.6903947068218115E-4</v>
      </c>
      <c r="AB41">
        <v>1.8695971810277062E-11</v>
      </c>
      <c r="AC41">
        <v>4.1105787512358341E-6</v>
      </c>
      <c r="AJ41">
        <v>8.6711917256064971E-5</v>
      </c>
      <c r="AM41">
        <v>4.5630846452201705E-9</v>
      </c>
      <c r="AN41">
        <v>1.212411590235E-3</v>
      </c>
      <c r="AO41">
        <v>1.1512472431363625E-4</v>
      </c>
      <c r="AP41">
        <v>9.3479859051385317E-15</v>
      </c>
      <c r="AQ41">
        <v>5.8046239257738202E-6</v>
      </c>
      <c r="AY41">
        <v>21.772499999999951</v>
      </c>
      <c r="AZ41">
        <v>5.1180287474332599E-2</v>
      </c>
      <c r="BA41">
        <v>3.1307871321012995E-2</v>
      </c>
      <c r="BB41">
        <v>1.2548482774355463E-7</v>
      </c>
      <c r="BC41">
        <v>5.6436484396785493E-11</v>
      </c>
      <c r="BD41">
        <v>6.8759981747661448E-5</v>
      </c>
      <c r="BE41">
        <v>4.0687504753213176E-6</v>
      </c>
      <c r="BF41">
        <v>9.0691307323750978E-6</v>
      </c>
      <c r="BG41">
        <v>4.1809263061829785E-5</v>
      </c>
      <c r="BH41">
        <v>1.7745329175856263E-6</v>
      </c>
      <c r="BO41">
        <v>1.1724592491190724E-12</v>
      </c>
      <c r="BQ41">
        <v>5.6436484396785493E-11</v>
      </c>
      <c r="BR41">
        <v>3.7474332648870635E-5</v>
      </c>
      <c r="BS41">
        <v>5.1803685958374475E-12</v>
      </c>
      <c r="BT41">
        <v>22.2</v>
      </c>
      <c r="BU41">
        <v>5.1448779374857375E-5</v>
      </c>
      <c r="BV41">
        <v>5.1803685958374475E-12</v>
      </c>
      <c r="BW41">
        <v>1.212411590235E-3</v>
      </c>
      <c r="BX41">
        <v>5.8046239257738202E-6</v>
      </c>
    </row>
    <row r="42" spans="3:101" x14ac:dyDescent="0.25">
      <c r="C42" s="3">
        <v>5.1448779374857375E-5</v>
      </c>
      <c r="D42">
        <v>3.7474332648870635E-5</v>
      </c>
      <c r="E42">
        <v>5.1803685958374475E-12</v>
      </c>
      <c r="F42">
        <v>22.2</v>
      </c>
      <c r="G42">
        <v>1.3722108145106066E-2</v>
      </c>
      <c r="H42">
        <v>0.37885831622176563</v>
      </c>
      <c r="I42">
        <v>4.0560752401957072E-8</v>
      </c>
      <c r="J42">
        <v>1.0694729637234768E-9</v>
      </c>
      <c r="K42">
        <v>7.989200699672992E-6</v>
      </c>
      <c r="L42">
        <v>2.4716708494942586E-6</v>
      </c>
      <c r="R42">
        <v>1.3722108145106066E-2</v>
      </c>
      <c r="V42">
        <v>9.128070575709161E-6</v>
      </c>
      <c r="W42">
        <v>1.0330316627373417E-9</v>
      </c>
      <c r="X42">
        <v>8.6711917256064971E-5</v>
      </c>
      <c r="Y42">
        <v>1.1743605343879107E-13</v>
      </c>
      <c r="Z42">
        <v>3.6903947068218115E-4</v>
      </c>
      <c r="AA42">
        <v>1.8695971810277062E-11</v>
      </c>
      <c r="AB42">
        <v>4.1105787512358341E-6</v>
      </c>
      <c r="AJ42">
        <v>1.1743605343879107E-13</v>
      </c>
      <c r="AM42">
        <v>1.212411590235E-3</v>
      </c>
      <c r="AN42">
        <v>1.1512472431363625E-4</v>
      </c>
      <c r="AO42">
        <v>9.3479859051385317E-15</v>
      </c>
      <c r="AP42">
        <v>5.8046239257738202E-6</v>
      </c>
      <c r="AY42">
        <v>5.1180287474332599E-2</v>
      </c>
      <c r="AZ42">
        <v>3.1307871321012995E-2</v>
      </c>
      <c r="BA42">
        <v>1.2548482774355463E-7</v>
      </c>
      <c r="BB42">
        <v>5.6436484396785493E-11</v>
      </c>
      <c r="BC42">
        <v>6.8759981747661448E-5</v>
      </c>
      <c r="BD42">
        <v>4.0687504753213176E-6</v>
      </c>
      <c r="BE42">
        <v>9.0691307323750978E-6</v>
      </c>
      <c r="BF42">
        <v>4.1809263061829785E-5</v>
      </c>
      <c r="BG42">
        <v>1.7745329175856263E-6</v>
      </c>
      <c r="BH42">
        <v>1.4449768043197182E-5</v>
      </c>
      <c r="BO42">
        <v>1.6351053312038916E-8</v>
      </c>
      <c r="BQ42">
        <v>6.8759981747661448E-5</v>
      </c>
      <c r="BR42">
        <v>5.1803685958374475E-12</v>
      </c>
      <c r="BS42">
        <v>22.2</v>
      </c>
      <c r="BT42">
        <v>1.3722108145106066E-2</v>
      </c>
      <c r="BU42">
        <v>3.7474332648870635E-5</v>
      </c>
      <c r="BV42">
        <v>22.2</v>
      </c>
      <c r="BW42">
        <v>1.1512472431363625E-4</v>
      </c>
    </row>
    <row r="43" spans="3:101" x14ac:dyDescent="0.25">
      <c r="C43" s="3">
        <v>3.7474332648870635E-5</v>
      </c>
      <c r="D43">
        <v>5.1803685958374475E-12</v>
      </c>
      <c r="E43">
        <v>22.2</v>
      </c>
      <c r="F43">
        <v>1.3722108145106066E-2</v>
      </c>
      <c r="G43">
        <v>0.37885831622176563</v>
      </c>
      <c r="H43">
        <v>4.0560752401957072E-8</v>
      </c>
      <c r="I43">
        <v>1.0694729637234768E-9</v>
      </c>
      <c r="J43">
        <v>7.989200699672992E-6</v>
      </c>
      <c r="K43">
        <v>2.4716708494942586E-6</v>
      </c>
      <c r="R43">
        <v>0.37885831622176563</v>
      </c>
      <c r="V43">
        <v>1.0330316627373417E-9</v>
      </c>
      <c r="W43">
        <v>8.6711917256064971E-5</v>
      </c>
      <c r="X43">
        <v>1.1743605343879107E-13</v>
      </c>
      <c r="Y43">
        <v>3.6903947068218115E-4</v>
      </c>
      <c r="Z43">
        <v>1.8695971810277062E-11</v>
      </c>
      <c r="AA43">
        <v>4.1105787512358341E-6</v>
      </c>
      <c r="AJ43">
        <v>3.6903947068218115E-4</v>
      </c>
      <c r="AM43">
        <v>1.1512472431363625E-4</v>
      </c>
      <c r="AN43">
        <v>9.3479859051385317E-15</v>
      </c>
      <c r="AO43">
        <v>5.8046239257738202E-6</v>
      </c>
      <c r="AY43">
        <v>3.1307871321012995E-2</v>
      </c>
      <c r="AZ43">
        <v>1.2548482774355463E-7</v>
      </c>
      <c r="BA43">
        <v>5.6436484396785493E-11</v>
      </c>
      <c r="BB43">
        <v>6.8759981747661448E-5</v>
      </c>
      <c r="BC43">
        <v>4.0687504753213176E-6</v>
      </c>
      <c r="BD43">
        <v>9.0691307323750978E-6</v>
      </c>
      <c r="BE43">
        <v>4.1809263061829785E-5</v>
      </c>
      <c r="BF43">
        <v>1.7745329175856263E-6</v>
      </c>
      <c r="BG43">
        <v>1.4449768043197182E-5</v>
      </c>
      <c r="BH43">
        <v>1.1724592491190724E-12</v>
      </c>
      <c r="BQ43">
        <v>4.0687504753213176E-6</v>
      </c>
      <c r="BR43">
        <v>22.2</v>
      </c>
      <c r="BS43">
        <v>1.3722108145106066E-2</v>
      </c>
      <c r="BT43">
        <v>0.37885831622176563</v>
      </c>
      <c r="BU43">
        <v>5.1803685958374475E-12</v>
      </c>
      <c r="BV43">
        <v>1.3722108145106066E-2</v>
      </c>
      <c r="BW43">
        <v>9.3479859051385317E-15</v>
      </c>
    </row>
    <row r="44" spans="3:101" x14ac:dyDescent="0.25">
      <c r="C44" s="3">
        <v>5.1803685958374475E-12</v>
      </c>
      <c r="D44">
        <v>22.2</v>
      </c>
      <c r="E44">
        <v>1.3722108145106066E-2</v>
      </c>
      <c r="F44">
        <v>0.37885831622176563</v>
      </c>
      <c r="G44">
        <v>7.6100844170659489E-4</v>
      </c>
      <c r="H44">
        <v>1.0694729637234768E-9</v>
      </c>
      <c r="I44">
        <v>7.989200699672992E-6</v>
      </c>
      <c r="J44">
        <v>2.4716708494942586E-6</v>
      </c>
      <c r="R44">
        <v>4.0560752401957072E-8</v>
      </c>
      <c r="V44">
        <v>8.6711917256064971E-5</v>
      </c>
      <c r="W44">
        <v>1.1743605343879107E-13</v>
      </c>
      <c r="X44">
        <v>3.6903947068218115E-4</v>
      </c>
      <c r="Y44">
        <v>1.8695971810277062E-11</v>
      </c>
      <c r="Z44">
        <v>4.1105787512358341E-6</v>
      </c>
      <c r="AJ44">
        <v>1.8695971810277062E-11</v>
      </c>
      <c r="AM44">
        <v>9.3479859051385317E-15</v>
      </c>
      <c r="AN44">
        <v>5.8046239257738202E-6</v>
      </c>
      <c r="AY44">
        <v>1.2548482774355463E-7</v>
      </c>
      <c r="AZ44">
        <v>5.6436484396785493E-11</v>
      </c>
      <c r="BA44">
        <v>6.8759981747661448E-5</v>
      </c>
      <c r="BB44">
        <v>4.0687504753213176E-6</v>
      </c>
      <c r="BC44">
        <v>9.0691307323750978E-6</v>
      </c>
      <c r="BD44">
        <v>4.1809263061829785E-5</v>
      </c>
      <c r="BE44">
        <v>1.7745329175856263E-6</v>
      </c>
      <c r="BF44">
        <v>1.4449768043197182E-5</v>
      </c>
      <c r="BG44">
        <v>1.1724592491190724E-12</v>
      </c>
      <c r="BH44">
        <v>1.6351053312038916E-8</v>
      </c>
      <c r="BQ44">
        <v>9.0691307323750978E-6</v>
      </c>
      <c r="BR44">
        <v>1.3722108145106066E-2</v>
      </c>
      <c r="BS44">
        <v>0.37885831622176563</v>
      </c>
      <c r="BT44">
        <v>4.0560752401957072E-8</v>
      </c>
      <c r="BU44">
        <v>22.2</v>
      </c>
      <c r="BV44">
        <v>0.37885831622176563</v>
      </c>
      <c r="BW44">
        <v>2.8579999999999983</v>
      </c>
    </row>
    <row r="45" spans="3:101" x14ac:dyDescent="0.25">
      <c r="C45" s="3">
        <v>22.2</v>
      </c>
      <c r="D45">
        <v>1.3722108145106066E-2</v>
      </c>
      <c r="E45">
        <v>0.37885831622176563</v>
      </c>
      <c r="F45">
        <v>7.6100844170659489E-4</v>
      </c>
      <c r="G45">
        <v>4.0560752401957072E-8</v>
      </c>
      <c r="H45">
        <v>7.989200699672992E-6</v>
      </c>
      <c r="I45">
        <v>2.4716708494942586E-6</v>
      </c>
      <c r="R45">
        <v>1.0694729637234768E-9</v>
      </c>
      <c r="V45">
        <v>1.1743605343879107E-13</v>
      </c>
      <c r="W45">
        <v>3.6903947068218115E-4</v>
      </c>
      <c r="X45">
        <v>1.848596851471598E-2</v>
      </c>
      <c r="Y45">
        <v>4.1105787512358341E-6</v>
      </c>
      <c r="AJ45">
        <v>4.1105787512358341E-6</v>
      </c>
      <c r="AM45">
        <v>5.8046239257738202E-6</v>
      </c>
      <c r="AY45">
        <v>5.6436484396785493E-11</v>
      </c>
      <c r="AZ45">
        <v>6.8759981747661448E-5</v>
      </c>
      <c r="BA45">
        <v>4.0687504753213176E-6</v>
      </c>
      <c r="BB45">
        <v>9.0691307323750978E-6</v>
      </c>
      <c r="BC45">
        <v>4.1809263061829785E-5</v>
      </c>
      <c r="BD45">
        <v>1.7745329175856263E-6</v>
      </c>
      <c r="BE45">
        <v>1.4449768043197182E-5</v>
      </c>
      <c r="BF45">
        <v>1.1724592491190724E-12</v>
      </c>
      <c r="BG45">
        <v>1.6351053312038916E-8</v>
      </c>
      <c r="BQ45">
        <v>7344.9999999999964</v>
      </c>
      <c r="BR45">
        <v>0.37885831622176563</v>
      </c>
      <c r="BS45">
        <v>4.0560752401957072E-8</v>
      </c>
      <c r="BT45">
        <v>1.0694729637234768E-9</v>
      </c>
      <c r="BU45">
        <v>1.3722108145106066E-2</v>
      </c>
      <c r="BV45">
        <v>4.0560752401957072E-8</v>
      </c>
      <c r="BW45">
        <v>68.899999999999935</v>
      </c>
    </row>
    <row r="46" spans="3:101" x14ac:dyDescent="0.25">
      <c r="C46" s="3">
        <v>1.3722108145106066E-2</v>
      </c>
      <c r="D46">
        <v>0.37885831622176563</v>
      </c>
      <c r="E46">
        <v>7.6100844170659489E-4</v>
      </c>
      <c r="F46">
        <v>4.0560752401957072E-8</v>
      </c>
      <c r="G46">
        <v>1.0694729637234768E-9</v>
      </c>
      <c r="H46">
        <v>2.4716708494942586E-6</v>
      </c>
      <c r="R46">
        <v>7.989200699672992E-6</v>
      </c>
      <c r="V46">
        <v>3.6903947068218115E-4</v>
      </c>
      <c r="W46">
        <v>1.848596851471598E-2</v>
      </c>
      <c r="X46">
        <v>1.8695971810277062E-11</v>
      </c>
      <c r="AY46">
        <v>6.8759981747661448E-5</v>
      </c>
      <c r="AZ46">
        <v>4.0687504753213176E-6</v>
      </c>
      <c r="BA46">
        <v>9.0691307323750978E-6</v>
      </c>
      <c r="BB46">
        <v>4.1809263061829785E-5</v>
      </c>
      <c r="BC46">
        <v>1.7745329175856263E-6</v>
      </c>
      <c r="BD46">
        <v>1.4449768043197182E-5</v>
      </c>
      <c r="BE46">
        <v>1.1724592491190724E-12</v>
      </c>
      <c r="BF46">
        <v>1.6351053312038916E-8</v>
      </c>
      <c r="BQ46">
        <v>6.449828884325803E-3</v>
      </c>
      <c r="BR46">
        <v>375000</v>
      </c>
      <c r="BS46">
        <v>1.0694729637234768E-9</v>
      </c>
      <c r="BT46">
        <v>7.989200699672992E-6</v>
      </c>
      <c r="BU46">
        <v>0.37885831622176563</v>
      </c>
      <c r="BV46">
        <v>1.0694729637234768E-9</v>
      </c>
      <c r="BW46">
        <v>5.8046239257738202E-6</v>
      </c>
    </row>
    <row r="47" spans="3:101" x14ac:dyDescent="0.25">
      <c r="C47" s="3">
        <v>0.37885831622176563</v>
      </c>
      <c r="D47">
        <v>7.6100844170659489E-4</v>
      </c>
      <c r="E47">
        <v>4.0560752401957072E-8</v>
      </c>
      <c r="F47">
        <v>1.0694729637234768E-9</v>
      </c>
      <c r="G47">
        <v>7.989200699672992E-6</v>
      </c>
      <c r="R47">
        <v>2.4716708494942586E-6</v>
      </c>
      <c r="V47">
        <v>1.848596851471598E-2</v>
      </c>
      <c r="W47">
        <v>1.8695971810277062E-11</v>
      </c>
      <c r="X47">
        <v>4.1105787512358341E-6</v>
      </c>
      <c r="AY47">
        <v>4.0687504753213176E-6</v>
      </c>
      <c r="AZ47">
        <v>9.0691307323750978E-6</v>
      </c>
      <c r="BA47">
        <v>4.1809263061829785E-5</v>
      </c>
      <c r="BB47">
        <v>1.7745329175856263E-6</v>
      </c>
      <c r="BC47">
        <v>1.4449768043197182E-5</v>
      </c>
      <c r="BD47">
        <v>1.1724592491190724E-12</v>
      </c>
      <c r="BE47">
        <v>1.6351053312038916E-8</v>
      </c>
      <c r="BQ47">
        <v>4.1809263061829785E-5</v>
      </c>
      <c r="BR47">
        <v>4460000000.0000029</v>
      </c>
      <c r="BS47">
        <v>7.989200699672992E-6</v>
      </c>
      <c r="BT47">
        <v>2.4716708494942586E-6</v>
      </c>
      <c r="BU47">
        <v>5.747570157426417E-3</v>
      </c>
      <c r="BV47">
        <v>7.989200699672992E-6</v>
      </c>
    </row>
    <row r="48" spans="3:101" x14ac:dyDescent="0.25">
      <c r="C48" s="3">
        <v>7.6100844170659489E-4</v>
      </c>
      <c r="D48">
        <v>4.0560752401957072E-8</v>
      </c>
      <c r="E48">
        <v>1.0694729637234768E-9</v>
      </c>
      <c r="F48">
        <v>7.989200699672992E-6</v>
      </c>
      <c r="G48">
        <v>2.4716708494942586E-6</v>
      </c>
      <c r="V48">
        <v>1.8695971810277062E-11</v>
      </c>
      <c r="W48">
        <v>4.1105787512358341E-6</v>
      </c>
      <c r="AY48">
        <v>9.0691307323750978E-6</v>
      </c>
      <c r="AZ48">
        <v>4.1809263061829785E-5</v>
      </c>
      <c r="BA48">
        <v>1.7745329175856263E-6</v>
      </c>
      <c r="BB48">
        <v>1.4449768043197182E-5</v>
      </c>
      <c r="BC48">
        <v>1.1724592491190724E-12</v>
      </c>
      <c r="BD48">
        <v>1.6351053312038916E-8</v>
      </c>
      <c r="BQ48">
        <v>1.7745329175856263E-6</v>
      </c>
      <c r="BR48">
        <v>6.6001368925393489E-2</v>
      </c>
      <c r="BS48">
        <v>2.4716708494942586E-6</v>
      </c>
      <c r="BU48">
        <v>4.0560752401957072E-8</v>
      </c>
      <c r="BV48">
        <v>2.4716708494942586E-6</v>
      </c>
    </row>
    <row r="49" spans="1:101" x14ac:dyDescent="0.25">
      <c r="C49" s="3">
        <v>4.0560752401957072E-8</v>
      </c>
      <c r="D49">
        <v>1.0694729637234768E-9</v>
      </c>
      <c r="E49">
        <v>7.989200699672992E-6</v>
      </c>
      <c r="F49">
        <v>2.4716708494942586E-6</v>
      </c>
      <c r="V49">
        <v>4.1105787512358341E-6</v>
      </c>
      <c r="AY49">
        <v>4.1809263061829785E-5</v>
      </c>
      <c r="AZ49">
        <v>1.7745329175856263E-6</v>
      </c>
      <c r="BA49">
        <v>1.4449768043197182E-5</v>
      </c>
      <c r="BB49">
        <v>1.1724592491190724E-12</v>
      </c>
      <c r="BC49">
        <v>1.6351053312038916E-8</v>
      </c>
      <c r="BQ49">
        <v>1.4449768043197182E-5</v>
      </c>
      <c r="BR49">
        <v>2.2035896265875734E-6</v>
      </c>
      <c r="BU49">
        <v>1.0694729637234768E-9</v>
      </c>
    </row>
    <row r="50" spans="1:101" x14ac:dyDescent="0.25">
      <c r="C50" s="3">
        <v>1.0694729637234768E-9</v>
      </c>
      <c r="D50">
        <v>7.989200699672992E-6</v>
      </c>
      <c r="E50">
        <v>2.4716708494942586E-6</v>
      </c>
      <c r="AY50">
        <v>1.7745329175856263E-6</v>
      </c>
      <c r="AZ50">
        <v>1.4449768043197182E-5</v>
      </c>
      <c r="BA50">
        <v>1.1724592491190724E-12</v>
      </c>
      <c r="BB50">
        <v>1.6351053312038916E-8</v>
      </c>
      <c r="BQ50">
        <v>1.1724592491190724E-12</v>
      </c>
      <c r="BR50">
        <v>7.6100844170659489E-4</v>
      </c>
      <c r="BU50">
        <v>7.989200699672992E-6</v>
      </c>
    </row>
    <row r="51" spans="1:101" x14ac:dyDescent="0.25">
      <c r="C51" s="3">
        <v>7.989200699672992E-6</v>
      </c>
      <c r="D51">
        <v>2.4716708494942586E-6</v>
      </c>
      <c r="AY51">
        <v>1.4449768043197182E-5</v>
      </c>
      <c r="AZ51">
        <v>1.1724592491190724E-12</v>
      </c>
      <c r="BA51">
        <v>1.6351053312038916E-8</v>
      </c>
      <c r="BQ51">
        <v>1.6351053312038916E-8</v>
      </c>
      <c r="BR51">
        <v>4.0560752401957072E-8</v>
      </c>
      <c r="BU51">
        <v>2.4716708494942586E-6</v>
      </c>
    </row>
    <row r="52" spans="1:101" x14ac:dyDescent="0.25">
      <c r="C52" s="3">
        <v>2.4716708494942586E-6</v>
      </c>
      <c r="AY52">
        <v>1.1724592491190724E-12</v>
      </c>
      <c r="AZ52">
        <v>1.6351053312038916E-8</v>
      </c>
      <c r="BR52">
        <v>1.0694729637234768E-9</v>
      </c>
      <c r="BU52">
        <v>375000</v>
      </c>
    </row>
    <row r="53" spans="1:101" x14ac:dyDescent="0.25">
      <c r="C53" s="3"/>
      <c r="AY53">
        <v>1.6351053312038916E-8</v>
      </c>
      <c r="BR53">
        <v>7.989200699672992E-6</v>
      </c>
      <c r="BU53">
        <v>4460000000.0000029</v>
      </c>
    </row>
    <row r="54" spans="1:101" x14ac:dyDescent="0.25">
      <c r="C54" s="3"/>
      <c r="BR54">
        <v>2.4716708494942586E-6</v>
      </c>
      <c r="BU54">
        <v>6.6001368925393489E-2</v>
      </c>
    </row>
    <row r="55" spans="1:101" x14ac:dyDescent="0.25">
      <c r="C55" s="3"/>
      <c r="BU55">
        <v>2.2035896265875734E-6</v>
      </c>
    </row>
    <row r="56" spans="1:101" x14ac:dyDescent="0.25">
      <c r="C56" s="3"/>
      <c r="BU56">
        <v>7.6100844170659489E-4</v>
      </c>
    </row>
    <row r="58" spans="1:101" x14ac:dyDescent="0.25">
      <c r="A58" s="4" t="s">
        <v>3061</v>
      </c>
      <c r="C58">
        <f>MAX(C59:C83)</f>
        <v>1</v>
      </c>
      <c r="D58">
        <f t="shared" ref="D58:BI58" si="0">MAX(D59:D83)</f>
        <v>1</v>
      </c>
      <c r="E58">
        <f t="shared" si="0"/>
        <v>1</v>
      </c>
      <c r="F58">
        <f t="shared" si="0"/>
        <v>1</v>
      </c>
      <c r="G58">
        <f t="shared" si="0"/>
        <v>1</v>
      </c>
      <c r="H58">
        <f t="shared" si="0"/>
        <v>1</v>
      </c>
      <c r="I58">
        <f t="shared" si="0"/>
        <v>1</v>
      </c>
      <c r="J58">
        <f t="shared" si="0"/>
        <v>1</v>
      </c>
      <c r="K58">
        <f t="shared" si="0"/>
        <v>1</v>
      </c>
      <c r="L58">
        <f t="shared" si="0"/>
        <v>1</v>
      </c>
      <c r="M58">
        <f t="shared" si="0"/>
        <v>1</v>
      </c>
      <c r="N58">
        <f t="shared" si="0"/>
        <v>1</v>
      </c>
      <c r="O58">
        <f t="shared" si="0"/>
        <v>1</v>
      </c>
      <c r="P58">
        <f t="shared" si="0"/>
        <v>1</v>
      </c>
      <c r="Q58">
        <f t="shared" si="0"/>
        <v>1</v>
      </c>
      <c r="R58">
        <f t="shared" si="0"/>
        <v>1</v>
      </c>
      <c r="S58">
        <f t="shared" si="0"/>
        <v>1</v>
      </c>
      <c r="T58">
        <f t="shared" si="0"/>
        <v>1</v>
      </c>
      <c r="U58">
        <f t="shared" si="0"/>
        <v>1</v>
      </c>
      <c r="V58">
        <f t="shared" si="0"/>
        <v>1</v>
      </c>
      <c r="W58">
        <f t="shared" si="0"/>
        <v>1</v>
      </c>
      <c r="X58">
        <f t="shared" si="0"/>
        <v>1</v>
      </c>
      <c r="Y58">
        <f t="shared" si="0"/>
        <v>1</v>
      </c>
      <c r="Z58">
        <f t="shared" si="0"/>
        <v>1</v>
      </c>
      <c r="AA58">
        <f t="shared" si="0"/>
        <v>1</v>
      </c>
      <c r="AB58">
        <f t="shared" si="0"/>
        <v>1</v>
      </c>
      <c r="AC58">
        <f t="shared" si="0"/>
        <v>1</v>
      </c>
      <c r="AD58">
        <f t="shared" si="0"/>
        <v>1</v>
      </c>
      <c r="AE58">
        <f t="shared" si="0"/>
        <v>1</v>
      </c>
      <c r="AF58">
        <f t="shared" si="0"/>
        <v>1</v>
      </c>
      <c r="AG58">
        <f t="shared" si="0"/>
        <v>1</v>
      </c>
      <c r="AH58">
        <f t="shared" si="0"/>
        <v>1</v>
      </c>
      <c r="AI58">
        <f t="shared" si="0"/>
        <v>1</v>
      </c>
      <c r="AJ58">
        <f t="shared" si="0"/>
        <v>1</v>
      </c>
      <c r="AK58">
        <f t="shared" si="0"/>
        <v>1</v>
      </c>
      <c r="AL58">
        <f t="shared" si="0"/>
        <v>1</v>
      </c>
      <c r="AM58">
        <f t="shared" si="0"/>
        <v>1</v>
      </c>
      <c r="AN58">
        <f t="shared" si="0"/>
        <v>1</v>
      </c>
      <c r="AO58">
        <f t="shared" si="0"/>
        <v>1</v>
      </c>
      <c r="AP58">
        <f t="shared" si="0"/>
        <v>1</v>
      </c>
      <c r="AQ58">
        <f t="shared" si="0"/>
        <v>1</v>
      </c>
      <c r="AR58">
        <f t="shared" si="0"/>
        <v>1</v>
      </c>
      <c r="AS58">
        <f t="shared" si="0"/>
        <v>1</v>
      </c>
      <c r="AT58">
        <f t="shared" si="0"/>
        <v>1</v>
      </c>
      <c r="AU58">
        <f t="shared" si="0"/>
        <v>1</v>
      </c>
      <c r="AV58">
        <f t="shared" si="0"/>
        <v>1</v>
      </c>
      <c r="AW58">
        <f t="shared" si="0"/>
        <v>1</v>
      </c>
      <c r="AX58">
        <f t="shared" si="0"/>
        <v>1</v>
      </c>
      <c r="AY58">
        <f t="shared" si="0"/>
        <v>1</v>
      </c>
      <c r="AZ58">
        <f t="shared" si="0"/>
        <v>1</v>
      </c>
      <c r="BA58">
        <f t="shared" si="0"/>
        <v>1</v>
      </c>
      <c r="BB58">
        <f t="shared" si="0"/>
        <v>1</v>
      </c>
      <c r="BC58">
        <f t="shared" si="0"/>
        <v>1</v>
      </c>
      <c r="BD58">
        <f t="shared" si="0"/>
        <v>1</v>
      </c>
      <c r="BE58">
        <f t="shared" si="0"/>
        <v>1</v>
      </c>
      <c r="BF58">
        <f t="shared" si="0"/>
        <v>1</v>
      </c>
      <c r="BG58">
        <f t="shared" si="0"/>
        <v>1</v>
      </c>
      <c r="BH58">
        <f t="shared" si="0"/>
        <v>1</v>
      </c>
      <c r="BI58">
        <f t="shared" si="0"/>
        <v>1</v>
      </c>
      <c r="BJ58">
        <f t="shared" ref="BJ58" si="1">MAX(BJ59:BJ83)</f>
        <v>1</v>
      </c>
      <c r="BK58">
        <f t="shared" ref="BK58" si="2">MAX(BK59:BK83)</f>
        <v>1</v>
      </c>
      <c r="BL58">
        <f t="shared" ref="BL58" si="3">MAX(BL59:BL83)</f>
        <v>1</v>
      </c>
      <c r="BM58">
        <f t="shared" ref="BM58" si="4">MAX(BM59:BM83)</f>
        <v>1</v>
      </c>
      <c r="BN58">
        <f t="shared" ref="BN58" si="5">MAX(BN59:BN83)</f>
        <v>1</v>
      </c>
      <c r="BO58">
        <f t="shared" ref="BO58" si="6">MAX(BO59:BO83)</f>
        <v>1</v>
      </c>
      <c r="BP58">
        <f t="shared" ref="BP58" si="7">MAX(BP59:BP83)</f>
        <v>1</v>
      </c>
      <c r="BQ58">
        <f t="shared" ref="BQ58" si="8">MAX(BQ59:BQ83)</f>
        <v>1</v>
      </c>
      <c r="BR58">
        <f t="shared" ref="BR58" si="9">MAX(BR59:BR83)</f>
        <v>1</v>
      </c>
      <c r="BS58">
        <f t="shared" ref="BS58" si="10">MAX(BS59:BS83)</f>
        <v>1</v>
      </c>
      <c r="BT58">
        <f t="shared" ref="BT58" si="11">MAX(BT59:BT83)</f>
        <v>1</v>
      </c>
      <c r="BU58">
        <f t="shared" ref="BU58" si="12">MAX(BU59:BU83)</f>
        <v>1</v>
      </c>
      <c r="BV58">
        <f t="shared" ref="BV58" si="13">MAX(BV59:BV83)</f>
        <v>1</v>
      </c>
      <c r="BW58">
        <f t="shared" ref="BW58" si="14">MAX(BW59:BW83)</f>
        <v>1</v>
      </c>
      <c r="BX58">
        <f t="shared" ref="BX58" si="15">MAX(BX59:BX83)</f>
        <v>1</v>
      </c>
      <c r="BY58">
        <f t="shared" ref="BY58" si="16">MAX(BY59:BY83)</f>
        <v>1</v>
      </c>
      <c r="BZ58">
        <f t="shared" ref="BZ58" si="17">MAX(BZ59:BZ83)</f>
        <v>1</v>
      </c>
      <c r="CA58">
        <f t="shared" ref="CA58" si="18">MAX(CA59:CA83)</f>
        <v>1</v>
      </c>
      <c r="CB58">
        <f t="shared" ref="CB58" si="19">MAX(CB59:CB83)</f>
        <v>1</v>
      </c>
      <c r="CC58">
        <f t="shared" ref="CC58" si="20">MAX(CC59:CC83)</f>
        <v>1</v>
      </c>
      <c r="CD58">
        <f t="shared" ref="CD58" si="21">MAX(CD59:CD83)</f>
        <v>1</v>
      </c>
      <c r="CE58">
        <f t="shared" ref="CE58" si="22">MAX(CE59:CE83)</f>
        <v>1</v>
      </c>
      <c r="CF58">
        <f t="shared" ref="CF58" si="23">MAX(CF59:CF83)</f>
        <v>1</v>
      </c>
      <c r="CG58">
        <f t="shared" ref="CG58" si="24">MAX(CG59:CG83)</f>
        <v>1</v>
      </c>
      <c r="CH58">
        <f t="shared" ref="CH58" si="25">MAX(CH59:CH83)</f>
        <v>1</v>
      </c>
      <c r="CI58">
        <f t="shared" ref="CI58" si="26">MAX(CI59:CI83)</f>
        <v>1</v>
      </c>
      <c r="CJ58">
        <f t="shared" ref="CJ58" si="27">MAX(CJ59:CJ83)</f>
        <v>1</v>
      </c>
      <c r="CK58">
        <f t="shared" ref="CK58" si="28">MAX(CK59:CK83)</f>
        <v>1</v>
      </c>
      <c r="CL58">
        <f t="shared" ref="CL58" si="29">MAX(CL59:CL83)</f>
        <v>1</v>
      </c>
      <c r="CM58">
        <f t="shared" ref="CM58" si="30">MAX(CM59:CM83)</f>
        <v>1</v>
      </c>
      <c r="CN58">
        <f t="shared" ref="CN58" si="31">MAX(CN59:CN83)</f>
        <v>1</v>
      </c>
      <c r="CO58">
        <f t="shared" ref="CO58" si="32">MAX(CO59:CO83)</f>
        <v>1</v>
      </c>
      <c r="CP58">
        <f t="shared" ref="CP58" si="33">MAX(CP59:CP83)</f>
        <v>1</v>
      </c>
      <c r="CQ58">
        <f t="shared" ref="CQ58" si="34">MAX(CQ59:CQ83)</f>
        <v>1</v>
      </c>
      <c r="CR58">
        <f t="shared" ref="CR58" si="35">MAX(CR59:CR83)</f>
        <v>1</v>
      </c>
      <c r="CS58">
        <f t="shared" ref="CS58" si="36">MAX(CS59:CS83)</f>
        <v>1</v>
      </c>
      <c r="CT58">
        <f t="shared" ref="CT58" si="37">MAX(CT59:CT83)</f>
        <v>1</v>
      </c>
      <c r="CU58">
        <f t="shared" ref="CU58" si="38">MAX(CU59:CU83)</f>
        <v>1</v>
      </c>
      <c r="CV58">
        <f t="shared" ref="CV58" si="39">MAX(CV59:CV83)</f>
        <v>1</v>
      </c>
      <c r="CW58">
        <f t="shared" ref="CW58" si="40">MAX(CW59:CW83)</f>
        <v>1</v>
      </c>
    </row>
    <row r="59" spans="1:101" x14ac:dyDescent="0.25">
      <c r="C59">
        <f>COUNTIF(C$32:C$56,C32)</f>
        <v>1</v>
      </c>
      <c r="D59">
        <f t="shared" ref="D59:BO60" si="41">COUNTIF(D$32:D$56,D32)</f>
        <v>1</v>
      </c>
      <c r="E59">
        <f t="shared" si="41"/>
        <v>1</v>
      </c>
      <c r="F59">
        <f t="shared" si="41"/>
        <v>1</v>
      </c>
      <c r="G59">
        <f t="shared" si="41"/>
        <v>1</v>
      </c>
      <c r="H59">
        <f t="shared" si="41"/>
        <v>1</v>
      </c>
      <c r="I59">
        <f t="shared" si="41"/>
        <v>1</v>
      </c>
      <c r="J59">
        <f t="shared" si="41"/>
        <v>1</v>
      </c>
      <c r="K59">
        <f t="shared" si="41"/>
        <v>1</v>
      </c>
      <c r="L59">
        <f t="shared" si="41"/>
        <v>1</v>
      </c>
      <c r="M59">
        <f t="shared" si="41"/>
        <v>1</v>
      </c>
      <c r="N59">
        <f t="shared" si="41"/>
        <v>1</v>
      </c>
      <c r="O59">
        <f t="shared" si="41"/>
        <v>1</v>
      </c>
      <c r="P59">
        <f t="shared" si="41"/>
        <v>1</v>
      </c>
      <c r="Q59">
        <f t="shared" si="41"/>
        <v>1</v>
      </c>
      <c r="R59">
        <f t="shared" si="41"/>
        <v>1</v>
      </c>
      <c r="S59">
        <f t="shared" si="41"/>
        <v>1</v>
      </c>
      <c r="T59">
        <f t="shared" si="41"/>
        <v>1</v>
      </c>
      <c r="U59">
        <f t="shared" si="41"/>
        <v>1</v>
      </c>
      <c r="V59">
        <f t="shared" si="41"/>
        <v>1</v>
      </c>
      <c r="W59">
        <f t="shared" si="41"/>
        <v>1</v>
      </c>
      <c r="X59">
        <f t="shared" si="41"/>
        <v>1</v>
      </c>
      <c r="Y59">
        <f t="shared" si="41"/>
        <v>1</v>
      </c>
      <c r="Z59">
        <f t="shared" si="41"/>
        <v>1</v>
      </c>
      <c r="AA59">
        <f t="shared" si="41"/>
        <v>1</v>
      </c>
      <c r="AB59">
        <f t="shared" si="41"/>
        <v>1</v>
      </c>
      <c r="AC59">
        <f t="shared" si="41"/>
        <v>1</v>
      </c>
      <c r="AD59">
        <f t="shared" si="41"/>
        <v>1</v>
      </c>
      <c r="AE59">
        <f t="shared" si="41"/>
        <v>1</v>
      </c>
      <c r="AF59">
        <f t="shared" si="41"/>
        <v>1</v>
      </c>
      <c r="AG59">
        <f t="shared" si="41"/>
        <v>1</v>
      </c>
      <c r="AH59">
        <f t="shared" si="41"/>
        <v>1</v>
      </c>
      <c r="AI59">
        <f t="shared" si="41"/>
        <v>1</v>
      </c>
      <c r="AJ59">
        <f t="shared" si="41"/>
        <v>1</v>
      </c>
      <c r="AK59">
        <f t="shared" si="41"/>
        <v>1</v>
      </c>
      <c r="AL59">
        <f t="shared" si="41"/>
        <v>1</v>
      </c>
      <c r="AM59">
        <f t="shared" si="41"/>
        <v>1</v>
      </c>
      <c r="AN59">
        <f t="shared" si="41"/>
        <v>1</v>
      </c>
      <c r="AO59">
        <f t="shared" si="41"/>
        <v>1</v>
      </c>
      <c r="AP59">
        <f t="shared" si="41"/>
        <v>1</v>
      </c>
      <c r="AQ59">
        <f t="shared" si="41"/>
        <v>1</v>
      </c>
      <c r="AR59">
        <f t="shared" si="41"/>
        <v>1</v>
      </c>
      <c r="AS59">
        <f t="shared" si="41"/>
        <v>1</v>
      </c>
      <c r="AT59">
        <f t="shared" si="41"/>
        <v>1</v>
      </c>
      <c r="AU59">
        <f t="shared" si="41"/>
        <v>1</v>
      </c>
      <c r="AV59">
        <f t="shared" si="41"/>
        <v>1</v>
      </c>
      <c r="AW59">
        <f t="shared" si="41"/>
        <v>1</v>
      </c>
      <c r="AX59">
        <f t="shared" si="41"/>
        <v>1</v>
      </c>
      <c r="AY59">
        <f t="shared" si="41"/>
        <v>1</v>
      </c>
      <c r="AZ59">
        <f t="shared" si="41"/>
        <v>1</v>
      </c>
      <c r="BA59">
        <f t="shared" si="41"/>
        <v>1</v>
      </c>
      <c r="BB59">
        <f t="shared" si="41"/>
        <v>1</v>
      </c>
      <c r="BC59">
        <f t="shared" si="41"/>
        <v>1</v>
      </c>
      <c r="BD59">
        <f t="shared" si="41"/>
        <v>1</v>
      </c>
      <c r="BE59">
        <f t="shared" si="41"/>
        <v>1</v>
      </c>
      <c r="BF59">
        <f t="shared" si="41"/>
        <v>1</v>
      </c>
      <c r="BG59">
        <f t="shared" si="41"/>
        <v>1</v>
      </c>
      <c r="BH59">
        <f t="shared" si="41"/>
        <v>1</v>
      </c>
      <c r="BI59">
        <f t="shared" si="41"/>
        <v>1</v>
      </c>
      <c r="BJ59">
        <f t="shared" si="41"/>
        <v>1</v>
      </c>
      <c r="BK59">
        <f t="shared" si="41"/>
        <v>1</v>
      </c>
      <c r="BL59">
        <f t="shared" si="41"/>
        <v>1</v>
      </c>
      <c r="BM59">
        <f t="shared" si="41"/>
        <v>1</v>
      </c>
      <c r="BN59">
        <f t="shared" si="41"/>
        <v>1</v>
      </c>
      <c r="BO59">
        <f t="shared" si="41"/>
        <v>1</v>
      </c>
      <c r="BP59">
        <f t="shared" ref="BP59:CW63" si="42">COUNTIF(BP$32:BP$56,BP32)</f>
        <v>1</v>
      </c>
      <c r="BQ59">
        <f t="shared" si="42"/>
        <v>1</v>
      </c>
      <c r="BR59">
        <f t="shared" si="42"/>
        <v>1</v>
      </c>
      <c r="BS59">
        <f t="shared" si="42"/>
        <v>1</v>
      </c>
      <c r="BT59">
        <f t="shared" si="42"/>
        <v>1</v>
      </c>
      <c r="BU59">
        <f t="shared" si="42"/>
        <v>1</v>
      </c>
      <c r="BV59">
        <f t="shared" si="42"/>
        <v>1</v>
      </c>
      <c r="BW59">
        <f t="shared" si="42"/>
        <v>1</v>
      </c>
      <c r="BX59">
        <f t="shared" si="42"/>
        <v>1</v>
      </c>
      <c r="BY59">
        <f t="shared" si="42"/>
        <v>1</v>
      </c>
      <c r="BZ59">
        <f t="shared" si="42"/>
        <v>1</v>
      </c>
      <c r="CA59">
        <f t="shared" si="42"/>
        <v>1</v>
      </c>
      <c r="CB59">
        <f t="shared" si="42"/>
        <v>1</v>
      </c>
      <c r="CC59">
        <f t="shared" si="42"/>
        <v>1</v>
      </c>
      <c r="CD59">
        <f t="shared" si="42"/>
        <v>1</v>
      </c>
      <c r="CE59">
        <f t="shared" si="42"/>
        <v>1</v>
      </c>
      <c r="CF59">
        <f t="shared" si="42"/>
        <v>1</v>
      </c>
      <c r="CG59">
        <f t="shared" si="42"/>
        <v>1</v>
      </c>
      <c r="CH59">
        <f t="shared" si="42"/>
        <v>1</v>
      </c>
      <c r="CI59">
        <f t="shared" si="42"/>
        <v>1</v>
      </c>
      <c r="CJ59">
        <f t="shared" si="42"/>
        <v>1</v>
      </c>
      <c r="CK59">
        <f t="shared" si="42"/>
        <v>1</v>
      </c>
      <c r="CL59">
        <f t="shared" si="42"/>
        <v>1</v>
      </c>
      <c r="CM59">
        <f t="shared" si="42"/>
        <v>1</v>
      </c>
      <c r="CN59">
        <f t="shared" si="42"/>
        <v>1</v>
      </c>
      <c r="CO59">
        <f t="shared" si="42"/>
        <v>1</v>
      </c>
      <c r="CP59">
        <f t="shared" si="42"/>
        <v>1</v>
      </c>
      <c r="CQ59">
        <f t="shared" si="42"/>
        <v>1</v>
      </c>
      <c r="CR59">
        <f t="shared" si="42"/>
        <v>1</v>
      </c>
      <c r="CS59">
        <f t="shared" si="42"/>
        <v>1</v>
      </c>
      <c r="CT59">
        <f t="shared" si="42"/>
        <v>1</v>
      </c>
      <c r="CU59">
        <f t="shared" si="42"/>
        <v>1</v>
      </c>
      <c r="CV59">
        <f t="shared" si="42"/>
        <v>1</v>
      </c>
      <c r="CW59">
        <f t="shared" si="42"/>
        <v>1</v>
      </c>
    </row>
    <row r="60" spans="1:101" x14ac:dyDescent="0.25">
      <c r="C60">
        <f t="shared" ref="C60:R83" si="43">COUNTIF(C$32:C$56,C33)</f>
        <v>1</v>
      </c>
      <c r="D60">
        <f t="shared" si="43"/>
        <v>1</v>
      </c>
      <c r="E60">
        <f t="shared" si="43"/>
        <v>1</v>
      </c>
      <c r="F60">
        <f t="shared" si="43"/>
        <v>1</v>
      </c>
      <c r="G60">
        <f t="shared" si="43"/>
        <v>1</v>
      </c>
      <c r="H60">
        <f t="shared" si="43"/>
        <v>1</v>
      </c>
      <c r="I60">
        <f t="shared" si="43"/>
        <v>1</v>
      </c>
      <c r="J60">
        <f t="shared" si="43"/>
        <v>1</v>
      </c>
      <c r="K60">
        <f t="shared" si="43"/>
        <v>1</v>
      </c>
      <c r="L60">
        <f t="shared" si="43"/>
        <v>1</v>
      </c>
      <c r="M60">
        <f t="shared" si="43"/>
        <v>1</v>
      </c>
      <c r="N60">
        <f t="shared" si="43"/>
        <v>1</v>
      </c>
      <c r="O60">
        <f t="shared" si="43"/>
        <v>1</v>
      </c>
      <c r="P60">
        <f t="shared" si="43"/>
        <v>1</v>
      </c>
      <c r="Q60">
        <f t="shared" si="43"/>
        <v>1</v>
      </c>
      <c r="R60">
        <f t="shared" si="43"/>
        <v>1</v>
      </c>
      <c r="S60">
        <f t="shared" si="41"/>
        <v>1</v>
      </c>
      <c r="T60">
        <f t="shared" si="41"/>
        <v>1</v>
      </c>
      <c r="U60">
        <f t="shared" si="41"/>
        <v>1</v>
      </c>
      <c r="V60">
        <f t="shared" si="41"/>
        <v>1</v>
      </c>
      <c r="W60">
        <f t="shared" si="41"/>
        <v>1</v>
      </c>
      <c r="X60">
        <f t="shared" si="41"/>
        <v>1</v>
      </c>
      <c r="Y60">
        <f t="shared" si="41"/>
        <v>1</v>
      </c>
      <c r="Z60">
        <f t="shared" si="41"/>
        <v>1</v>
      </c>
      <c r="AA60">
        <f t="shared" si="41"/>
        <v>1</v>
      </c>
      <c r="AB60">
        <f t="shared" si="41"/>
        <v>1</v>
      </c>
      <c r="AC60">
        <f t="shared" si="41"/>
        <v>1</v>
      </c>
      <c r="AD60">
        <f t="shared" si="41"/>
        <v>1</v>
      </c>
      <c r="AE60">
        <f t="shared" si="41"/>
        <v>1</v>
      </c>
      <c r="AF60">
        <f t="shared" si="41"/>
        <v>1</v>
      </c>
      <c r="AG60">
        <f t="shared" si="41"/>
        <v>1</v>
      </c>
      <c r="AH60">
        <f t="shared" si="41"/>
        <v>1</v>
      </c>
      <c r="AI60">
        <f t="shared" si="41"/>
        <v>1</v>
      </c>
      <c r="AJ60">
        <f t="shared" si="41"/>
        <v>1</v>
      </c>
      <c r="AK60">
        <f t="shared" si="41"/>
        <v>1</v>
      </c>
      <c r="AL60">
        <f t="shared" si="41"/>
        <v>1</v>
      </c>
      <c r="AM60">
        <f t="shared" si="41"/>
        <v>1</v>
      </c>
      <c r="AN60">
        <f t="shared" si="41"/>
        <v>1</v>
      </c>
      <c r="AO60">
        <f t="shared" si="41"/>
        <v>1</v>
      </c>
      <c r="AP60">
        <f t="shared" si="41"/>
        <v>1</v>
      </c>
      <c r="AQ60">
        <f t="shared" si="41"/>
        <v>1</v>
      </c>
      <c r="AR60">
        <f t="shared" si="41"/>
        <v>1</v>
      </c>
      <c r="AS60">
        <f t="shared" si="41"/>
        <v>1</v>
      </c>
      <c r="AT60">
        <f t="shared" si="41"/>
        <v>1</v>
      </c>
      <c r="AU60">
        <f t="shared" si="41"/>
        <v>1</v>
      </c>
      <c r="AV60">
        <f t="shared" si="41"/>
        <v>1</v>
      </c>
      <c r="AW60">
        <f t="shared" si="41"/>
        <v>1</v>
      </c>
      <c r="AX60">
        <f t="shared" si="41"/>
        <v>1</v>
      </c>
      <c r="AY60">
        <f t="shared" si="41"/>
        <v>1</v>
      </c>
      <c r="AZ60">
        <f t="shared" si="41"/>
        <v>1</v>
      </c>
      <c r="BA60">
        <f t="shared" si="41"/>
        <v>1</v>
      </c>
      <c r="BB60">
        <f t="shared" si="41"/>
        <v>1</v>
      </c>
      <c r="BC60">
        <f t="shared" si="41"/>
        <v>1</v>
      </c>
      <c r="BD60">
        <f t="shared" si="41"/>
        <v>1</v>
      </c>
      <c r="BE60">
        <f t="shared" si="41"/>
        <v>1</v>
      </c>
      <c r="BF60">
        <f t="shared" si="41"/>
        <v>1</v>
      </c>
      <c r="BG60">
        <f t="shared" si="41"/>
        <v>1</v>
      </c>
      <c r="BH60">
        <f t="shared" si="41"/>
        <v>1</v>
      </c>
      <c r="BI60">
        <f t="shared" si="41"/>
        <v>1</v>
      </c>
      <c r="BJ60">
        <f t="shared" si="41"/>
        <v>1</v>
      </c>
      <c r="BK60">
        <f t="shared" si="41"/>
        <v>1</v>
      </c>
      <c r="BL60">
        <f t="shared" si="41"/>
        <v>1</v>
      </c>
      <c r="BM60">
        <f t="shared" si="41"/>
        <v>1</v>
      </c>
      <c r="BN60">
        <f t="shared" si="41"/>
        <v>1</v>
      </c>
      <c r="BO60">
        <f t="shared" si="41"/>
        <v>1</v>
      </c>
      <c r="BP60">
        <f t="shared" si="42"/>
        <v>1</v>
      </c>
      <c r="BQ60">
        <f t="shared" si="42"/>
        <v>1</v>
      </c>
      <c r="BR60">
        <f t="shared" si="42"/>
        <v>1</v>
      </c>
      <c r="BS60">
        <f t="shared" si="42"/>
        <v>1</v>
      </c>
      <c r="BT60">
        <f t="shared" si="42"/>
        <v>1</v>
      </c>
      <c r="BU60">
        <f t="shared" si="42"/>
        <v>1</v>
      </c>
      <c r="BV60">
        <f t="shared" si="42"/>
        <v>1</v>
      </c>
      <c r="BW60">
        <f t="shared" si="42"/>
        <v>1</v>
      </c>
      <c r="BX60">
        <f t="shared" si="42"/>
        <v>1</v>
      </c>
      <c r="BY60">
        <f t="shared" si="42"/>
        <v>1</v>
      </c>
      <c r="BZ60">
        <f t="shared" si="42"/>
        <v>1</v>
      </c>
      <c r="CA60">
        <f t="shared" si="42"/>
        <v>1</v>
      </c>
      <c r="CB60">
        <f t="shared" si="42"/>
        <v>1</v>
      </c>
      <c r="CC60">
        <f t="shared" si="42"/>
        <v>1</v>
      </c>
      <c r="CD60">
        <f t="shared" si="42"/>
        <v>1</v>
      </c>
      <c r="CE60">
        <f t="shared" si="42"/>
        <v>1</v>
      </c>
      <c r="CF60">
        <f t="shared" si="42"/>
        <v>1</v>
      </c>
      <c r="CG60">
        <f t="shared" si="42"/>
        <v>1</v>
      </c>
      <c r="CH60">
        <f t="shared" si="42"/>
        <v>1</v>
      </c>
      <c r="CI60">
        <f t="shared" si="42"/>
        <v>1</v>
      </c>
      <c r="CJ60">
        <f t="shared" si="42"/>
        <v>1</v>
      </c>
      <c r="CK60">
        <f t="shared" si="42"/>
        <v>1</v>
      </c>
      <c r="CL60">
        <f t="shared" si="42"/>
        <v>1</v>
      </c>
      <c r="CM60">
        <f t="shared" si="42"/>
        <v>1</v>
      </c>
      <c r="CN60">
        <f t="shared" si="42"/>
        <v>1</v>
      </c>
      <c r="CO60">
        <f t="shared" si="42"/>
        <v>1</v>
      </c>
      <c r="CP60">
        <f t="shared" si="42"/>
        <v>1</v>
      </c>
      <c r="CQ60">
        <f t="shared" si="42"/>
        <v>1</v>
      </c>
      <c r="CR60">
        <f t="shared" si="42"/>
        <v>1</v>
      </c>
      <c r="CS60">
        <f t="shared" si="42"/>
        <v>1</v>
      </c>
      <c r="CT60">
        <f t="shared" si="42"/>
        <v>1</v>
      </c>
      <c r="CU60">
        <f t="shared" si="42"/>
        <v>1</v>
      </c>
      <c r="CV60">
        <f t="shared" si="42"/>
        <v>1</v>
      </c>
      <c r="CW60">
        <f t="shared" si="42"/>
        <v>1</v>
      </c>
    </row>
    <row r="61" spans="1:101" x14ac:dyDescent="0.25">
      <c r="C61">
        <f t="shared" si="43"/>
        <v>1</v>
      </c>
      <c r="D61">
        <f t="shared" ref="D61:BO64" si="44">COUNTIF(D$32:D$56,D34)</f>
        <v>1</v>
      </c>
      <c r="E61">
        <f t="shared" si="44"/>
        <v>1</v>
      </c>
      <c r="F61">
        <f t="shared" si="44"/>
        <v>1</v>
      </c>
      <c r="G61">
        <f t="shared" si="44"/>
        <v>1</v>
      </c>
      <c r="H61">
        <f t="shared" si="44"/>
        <v>1</v>
      </c>
      <c r="I61">
        <f t="shared" si="44"/>
        <v>1</v>
      </c>
      <c r="J61">
        <f t="shared" si="44"/>
        <v>1</v>
      </c>
      <c r="K61">
        <f t="shared" si="44"/>
        <v>1</v>
      </c>
      <c r="L61">
        <f t="shared" si="44"/>
        <v>1</v>
      </c>
      <c r="M61">
        <f t="shared" si="44"/>
        <v>1</v>
      </c>
      <c r="N61">
        <f t="shared" si="44"/>
        <v>1</v>
      </c>
      <c r="O61">
        <f t="shared" si="44"/>
        <v>1</v>
      </c>
      <c r="P61">
        <f t="shared" si="44"/>
        <v>1</v>
      </c>
      <c r="Q61">
        <f t="shared" si="44"/>
        <v>1</v>
      </c>
      <c r="R61">
        <f t="shared" si="44"/>
        <v>1</v>
      </c>
      <c r="S61">
        <f t="shared" si="44"/>
        <v>1</v>
      </c>
      <c r="T61">
        <f t="shared" si="44"/>
        <v>1</v>
      </c>
      <c r="U61">
        <f t="shared" si="44"/>
        <v>1</v>
      </c>
      <c r="V61">
        <f t="shared" si="44"/>
        <v>1</v>
      </c>
      <c r="W61">
        <f t="shared" si="44"/>
        <v>1</v>
      </c>
      <c r="X61">
        <f t="shared" si="44"/>
        <v>1</v>
      </c>
      <c r="Y61">
        <f t="shared" si="44"/>
        <v>1</v>
      </c>
      <c r="Z61">
        <f t="shared" si="44"/>
        <v>1</v>
      </c>
      <c r="AA61">
        <f t="shared" si="44"/>
        <v>1</v>
      </c>
      <c r="AB61">
        <f t="shared" si="44"/>
        <v>1</v>
      </c>
      <c r="AC61">
        <f t="shared" si="44"/>
        <v>1</v>
      </c>
      <c r="AD61">
        <f t="shared" si="44"/>
        <v>1</v>
      </c>
      <c r="AE61">
        <f t="shared" si="44"/>
        <v>1</v>
      </c>
      <c r="AF61">
        <f t="shared" si="44"/>
        <v>1</v>
      </c>
      <c r="AG61">
        <f t="shared" si="44"/>
        <v>1</v>
      </c>
      <c r="AH61">
        <f t="shared" si="44"/>
        <v>1</v>
      </c>
      <c r="AI61">
        <f t="shared" si="44"/>
        <v>0</v>
      </c>
      <c r="AJ61">
        <f t="shared" si="44"/>
        <v>1</v>
      </c>
      <c r="AK61">
        <f t="shared" si="44"/>
        <v>1</v>
      </c>
      <c r="AL61">
        <f t="shared" si="44"/>
        <v>0</v>
      </c>
      <c r="AM61">
        <f t="shared" si="44"/>
        <v>1</v>
      </c>
      <c r="AN61">
        <f t="shared" si="44"/>
        <v>1</v>
      </c>
      <c r="AO61">
        <f t="shared" si="44"/>
        <v>1</v>
      </c>
      <c r="AP61">
        <f t="shared" si="44"/>
        <v>1</v>
      </c>
      <c r="AQ61">
        <f t="shared" si="44"/>
        <v>1</v>
      </c>
      <c r="AR61">
        <f t="shared" si="44"/>
        <v>1</v>
      </c>
      <c r="AS61">
        <f t="shared" si="44"/>
        <v>1</v>
      </c>
      <c r="AT61">
        <f t="shared" si="44"/>
        <v>1</v>
      </c>
      <c r="AU61">
        <f t="shared" si="44"/>
        <v>1</v>
      </c>
      <c r="AV61">
        <f t="shared" si="44"/>
        <v>1</v>
      </c>
      <c r="AW61">
        <f t="shared" si="44"/>
        <v>1</v>
      </c>
      <c r="AX61">
        <f t="shared" si="44"/>
        <v>1</v>
      </c>
      <c r="AY61">
        <f t="shared" si="44"/>
        <v>1</v>
      </c>
      <c r="AZ61">
        <f t="shared" si="44"/>
        <v>1</v>
      </c>
      <c r="BA61">
        <f t="shared" si="44"/>
        <v>1</v>
      </c>
      <c r="BB61">
        <f t="shared" si="44"/>
        <v>1</v>
      </c>
      <c r="BC61">
        <f t="shared" si="44"/>
        <v>1</v>
      </c>
      <c r="BD61">
        <f t="shared" si="44"/>
        <v>1</v>
      </c>
      <c r="BE61">
        <f t="shared" si="44"/>
        <v>1</v>
      </c>
      <c r="BF61">
        <f t="shared" si="44"/>
        <v>1</v>
      </c>
      <c r="BG61">
        <f t="shared" si="44"/>
        <v>1</v>
      </c>
      <c r="BH61">
        <f t="shared" si="44"/>
        <v>1</v>
      </c>
      <c r="BI61">
        <f t="shared" si="44"/>
        <v>1</v>
      </c>
      <c r="BJ61">
        <f t="shared" si="44"/>
        <v>1</v>
      </c>
      <c r="BK61">
        <f t="shared" si="44"/>
        <v>1</v>
      </c>
      <c r="BL61">
        <f t="shared" si="44"/>
        <v>1</v>
      </c>
      <c r="BM61">
        <f t="shared" si="44"/>
        <v>1</v>
      </c>
      <c r="BN61">
        <f t="shared" si="44"/>
        <v>1</v>
      </c>
      <c r="BO61">
        <f t="shared" si="44"/>
        <v>1</v>
      </c>
      <c r="BP61">
        <f t="shared" si="42"/>
        <v>1</v>
      </c>
      <c r="BQ61">
        <f t="shared" si="42"/>
        <v>1</v>
      </c>
      <c r="BR61">
        <f t="shared" si="42"/>
        <v>1</v>
      </c>
      <c r="BS61">
        <f t="shared" si="42"/>
        <v>1</v>
      </c>
      <c r="BT61">
        <f t="shared" si="42"/>
        <v>1</v>
      </c>
      <c r="BU61">
        <f t="shared" si="42"/>
        <v>1</v>
      </c>
      <c r="BV61">
        <f t="shared" si="42"/>
        <v>1</v>
      </c>
      <c r="BW61">
        <f t="shared" si="42"/>
        <v>1</v>
      </c>
      <c r="BX61">
        <f t="shared" si="42"/>
        <v>1</v>
      </c>
      <c r="BY61">
        <f t="shared" si="42"/>
        <v>1</v>
      </c>
      <c r="BZ61">
        <f t="shared" si="42"/>
        <v>1</v>
      </c>
      <c r="CA61">
        <f t="shared" si="42"/>
        <v>1</v>
      </c>
      <c r="CB61">
        <f t="shared" si="42"/>
        <v>1</v>
      </c>
      <c r="CC61">
        <f t="shared" si="42"/>
        <v>1</v>
      </c>
      <c r="CD61">
        <f t="shared" si="42"/>
        <v>0</v>
      </c>
      <c r="CE61">
        <f t="shared" si="42"/>
        <v>0</v>
      </c>
      <c r="CF61">
        <f t="shared" si="42"/>
        <v>0</v>
      </c>
      <c r="CG61">
        <f t="shared" si="42"/>
        <v>1</v>
      </c>
      <c r="CH61">
        <f t="shared" si="42"/>
        <v>0</v>
      </c>
      <c r="CI61">
        <f t="shared" si="42"/>
        <v>0</v>
      </c>
      <c r="CJ61">
        <f t="shared" si="42"/>
        <v>0</v>
      </c>
      <c r="CK61">
        <f t="shared" si="42"/>
        <v>0</v>
      </c>
      <c r="CL61">
        <f t="shared" si="42"/>
        <v>1</v>
      </c>
      <c r="CM61">
        <f t="shared" si="42"/>
        <v>0</v>
      </c>
      <c r="CN61">
        <f t="shared" si="42"/>
        <v>0</v>
      </c>
      <c r="CO61">
        <f t="shared" si="42"/>
        <v>0</v>
      </c>
      <c r="CP61">
        <f t="shared" si="42"/>
        <v>0</v>
      </c>
      <c r="CQ61">
        <f t="shared" si="42"/>
        <v>0</v>
      </c>
      <c r="CR61">
        <f t="shared" si="42"/>
        <v>0</v>
      </c>
      <c r="CS61">
        <f t="shared" si="42"/>
        <v>0</v>
      </c>
      <c r="CT61">
        <f t="shared" si="42"/>
        <v>0</v>
      </c>
      <c r="CU61">
        <f t="shared" si="42"/>
        <v>0</v>
      </c>
      <c r="CV61">
        <f t="shared" si="42"/>
        <v>0</v>
      </c>
      <c r="CW61">
        <f t="shared" si="42"/>
        <v>1</v>
      </c>
    </row>
    <row r="62" spans="1:101" x14ac:dyDescent="0.25">
      <c r="C62">
        <f t="shared" si="43"/>
        <v>1</v>
      </c>
      <c r="D62">
        <f t="shared" si="44"/>
        <v>1</v>
      </c>
      <c r="E62">
        <f t="shared" si="44"/>
        <v>1</v>
      </c>
      <c r="F62">
        <f t="shared" si="44"/>
        <v>1</v>
      </c>
      <c r="G62">
        <f t="shared" si="44"/>
        <v>1</v>
      </c>
      <c r="H62">
        <f t="shared" si="44"/>
        <v>1</v>
      </c>
      <c r="I62">
        <f t="shared" si="44"/>
        <v>1</v>
      </c>
      <c r="J62">
        <f t="shared" si="44"/>
        <v>1</v>
      </c>
      <c r="K62">
        <f t="shared" si="44"/>
        <v>1</v>
      </c>
      <c r="L62">
        <f t="shared" si="44"/>
        <v>1</v>
      </c>
      <c r="M62">
        <f t="shared" si="44"/>
        <v>1</v>
      </c>
      <c r="N62">
        <f t="shared" si="44"/>
        <v>1</v>
      </c>
      <c r="O62">
        <f t="shared" si="44"/>
        <v>1</v>
      </c>
      <c r="P62">
        <f t="shared" si="44"/>
        <v>1</v>
      </c>
      <c r="Q62">
        <f t="shared" si="44"/>
        <v>0</v>
      </c>
      <c r="R62">
        <f t="shared" si="44"/>
        <v>1</v>
      </c>
      <c r="S62">
        <f t="shared" si="44"/>
        <v>1</v>
      </c>
      <c r="T62">
        <f t="shared" si="44"/>
        <v>1</v>
      </c>
      <c r="U62">
        <f t="shared" si="44"/>
        <v>1</v>
      </c>
      <c r="V62">
        <f t="shared" si="44"/>
        <v>1</v>
      </c>
      <c r="W62">
        <f t="shared" si="44"/>
        <v>1</v>
      </c>
      <c r="X62">
        <f t="shared" si="44"/>
        <v>1</v>
      </c>
      <c r="Y62">
        <f t="shared" si="44"/>
        <v>1</v>
      </c>
      <c r="Z62">
        <f t="shared" si="44"/>
        <v>1</v>
      </c>
      <c r="AA62">
        <f t="shared" si="44"/>
        <v>1</v>
      </c>
      <c r="AB62">
        <f t="shared" si="44"/>
        <v>1</v>
      </c>
      <c r="AC62">
        <f t="shared" si="44"/>
        <v>1</v>
      </c>
      <c r="AD62">
        <f t="shared" si="44"/>
        <v>1</v>
      </c>
      <c r="AE62">
        <f t="shared" si="44"/>
        <v>1</v>
      </c>
      <c r="AF62">
        <f t="shared" si="44"/>
        <v>1</v>
      </c>
      <c r="AG62">
        <f t="shared" si="44"/>
        <v>1</v>
      </c>
      <c r="AH62">
        <f t="shared" si="44"/>
        <v>1</v>
      </c>
      <c r="AI62">
        <f t="shared" si="44"/>
        <v>0</v>
      </c>
      <c r="AJ62">
        <f t="shared" si="44"/>
        <v>1</v>
      </c>
      <c r="AK62">
        <f t="shared" si="44"/>
        <v>0</v>
      </c>
      <c r="AL62">
        <f t="shared" si="44"/>
        <v>0</v>
      </c>
      <c r="AM62">
        <f t="shared" si="44"/>
        <v>1</v>
      </c>
      <c r="AN62">
        <f t="shared" si="44"/>
        <v>1</v>
      </c>
      <c r="AO62">
        <f t="shared" si="44"/>
        <v>1</v>
      </c>
      <c r="AP62">
        <f t="shared" si="44"/>
        <v>1</v>
      </c>
      <c r="AQ62">
        <f t="shared" si="44"/>
        <v>1</v>
      </c>
      <c r="AR62">
        <f t="shared" si="44"/>
        <v>1</v>
      </c>
      <c r="AS62">
        <f t="shared" si="44"/>
        <v>1</v>
      </c>
      <c r="AT62">
        <f t="shared" si="44"/>
        <v>1</v>
      </c>
      <c r="AU62">
        <f t="shared" si="44"/>
        <v>1</v>
      </c>
      <c r="AV62">
        <f t="shared" si="44"/>
        <v>1</v>
      </c>
      <c r="AW62">
        <f t="shared" si="44"/>
        <v>1</v>
      </c>
      <c r="AX62">
        <f t="shared" si="44"/>
        <v>0</v>
      </c>
      <c r="AY62">
        <f t="shared" si="44"/>
        <v>1</v>
      </c>
      <c r="AZ62">
        <f t="shared" si="44"/>
        <v>1</v>
      </c>
      <c r="BA62">
        <f t="shared" si="44"/>
        <v>1</v>
      </c>
      <c r="BB62">
        <f t="shared" si="44"/>
        <v>1</v>
      </c>
      <c r="BC62">
        <f t="shared" si="44"/>
        <v>1</v>
      </c>
      <c r="BD62">
        <f t="shared" si="44"/>
        <v>1</v>
      </c>
      <c r="BE62">
        <f t="shared" si="44"/>
        <v>1</v>
      </c>
      <c r="BF62">
        <f t="shared" si="44"/>
        <v>1</v>
      </c>
      <c r="BG62">
        <f t="shared" si="44"/>
        <v>1</v>
      </c>
      <c r="BH62">
        <f t="shared" si="44"/>
        <v>1</v>
      </c>
      <c r="BI62">
        <f t="shared" si="44"/>
        <v>1</v>
      </c>
      <c r="BJ62">
        <f t="shared" si="44"/>
        <v>1</v>
      </c>
      <c r="BK62">
        <f t="shared" si="44"/>
        <v>1</v>
      </c>
      <c r="BL62">
        <f t="shared" si="44"/>
        <v>1</v>
      </c>
      <c r="BM62">
        <f t="shared" si="44"/>
        <v>1</v>
      </c>
      <c r="BN62">
        <f t="shared" si="44"/>
        <v>0</v>
      </c>
      <c r="BO62">
        <f t="shared" si="44"/>
        <v>1</v>
      </c>
      <c r="BP62">
        <f t="shared" si="42"/>
        <v>1</v>
      </c>
      <c r="BQ62">
        <f t="shared" si="42"/>
        <v>1</v>
      </c>
      <c r="BR62">
        <f t="shared" si="42"/>
        <v>1</v>
      </c>
      <c r="BS62">
        <f t="shared" si="42"/>
        <v>1</v>
      </c>
      <c r="BT62">
        <f t="shared" si="42"/>
        <v>1</v>
      </c>
      <c r="BU62">
        <f t="shared" si="42"/>
        <v>1</v>
      </c>
      <c r="BV62">
        <f t="shared" si="42"/>
        <v>1</v>
      </c>
      <c r="BW62">
        <f t="shared" si="42"/>
        <v>1</v>
      </c>
      <c r="BX62">
        <f t="shared" si="42"/>
        <v>1</v>
      </c>
      <c r="BY62">
        <f t="shared" si="42"/>
        <v>1</v>
      </c>
      <c r="BZ62">
        <f t="shared" si="42"/>
        <v>1</v>
      </c>
      <c r="CA62">
        <f t="shared" si="42"/>
        <v>1</v>
      </c>
      <c r="CB62">
        <f t="shared" si="42"/>
        <v>1</v>
      </c>
      <c r="CC62">
        <f t="shared" si="42"/>
        <v>0</v>
      </c>
      <c r="CD62">
        <f t="shared" si="42"/>
        <v>0</v>
      </c>
      <c r="CE62">
        <f t="shared" si="42"/>
        <v>0</v>
      </c>
      <c r="CF62">
        <f t="shared" si="42"/>
        <v>0</v>
      </c>
      <c r="CG62">
        <f t="shared" si="42"/>
        <v>0</v>
      </c>
      <c r="CH62">
        <f t="shared" si="42"/>
        <v>0</v>
      </c>
      <c r="CI62">
        <f t="shared" si="42"/>
        <v>0</v>
      </c>
      <c r="CJ62">
        <f t="shared" si="42"/>
        <v>0</v>
      </c>
      <c r="CK62">
        <f t="shared" si="42"/>
        <v>0</v>
      </c>
      <c r="CL62">
        <f t="shared" si="42"/>
        <v>0</v>
      </c>
      <c r="CM62">
        <f t="shared" si="42"/>
        <v>0</v>
      </c>
      <c r="CN62">
        <f t="shared" si="42"/>
        <v>0</v>
      </c>
      <c r="CO62">
        <f t="shared" si="42"/>
        <v>0</v>
      </c>
      <c r="CP62">
        <f t="shared" si="42"/>
        <v>0</v>
      </c>
      <c r="CQ62">
        <f t="shared" si="42"/>
        <v>0</v>
      </c>
      <c r="CR62">
        <f t="shared" si="42"/>
        <v>0</v>
      </c>
      <c r="CS62">
        <f t="shared" si="42"/>
        <v>0</v>
      </c>
      <c r="CT62">
        <f t="shared" si="42"/>
        <v>0</v>
      </c>
      <c r="CU62">
        <f t="shared" si="42"/>
        <v>0</v>
      </c>
      <c r="CV62">
        <f t="shared" si="42"/>
        <v>0</v>
      </c>
      <c r="CW62">
        <f t="shared" si="42"/>
        <v>0</v>
      </c>
    </row>
    <row r="63" spans="1:101" x14ac:dyDescent="0.25">
      <c r="C63">
        <f t="shared" si="43"/>
        <v>1</v>
      </c>
      <c r="D63">
        <f t="shared" si="44"/>
        <v>1</v>
      </c>
      <c r="E63">
        <f t="shared" si="44"/>
        <v>1</v>
      </c>
      <c r="F63">
        <f t="shared" si="44"/>
        <v>1</v>
      </c>
      <c r="G63">
        <f t="shared" si="44"/>
        <v>1</v>
      </c>
      <c r="H63">
        <f t="shared" si="44"/>
        <v>1</v>
      </c>
      <c r="I63">
        <f t="shared" si="44"/>
        <v>1</v>
      </c>
      <c r="J63">
        <f t="shared" si="44"/>
        <v>1</v>
      </c>
      <c r="K63">
        <f t="shared" si="44"/>
        <v>1</v>
      </c>
      <c r="L63">
        <f t="shared" si="44"/>
        <v>1</v>
      </c>
      <c r="M63">
        <f t="shared" si="44"/>
        <v>1</v>
      </c>
      <c r="N63">
        <f t="shared" si="44"/>
        <v>1</v>
      </c>
      <c r="O63">
        <f t="shared" si="44"/>
        <v>1</v>
      </c>
      <c r="P63">
        <f t="shared" si="44"/>
        <v>0</v>
      </c>
      <c r="Q63">
        <f t="shared" si="44"/>
        <v>0</v>
      </c>
      <c r="R63">
        <f t="shared" si="44"/>
        <v>1</v>
      </c>
      <c r="S63">
        <f t="shared" si="44"/>
        <v>1</v>
      </c>
      <c r="T63">
        <f t="shared" si="44"/>
        <v>1</v>
      </c>
      <c r="U63">
        <f t="shared" si="44"/>
        <v>1</v>
      </c>
      <c r="V63">
        <f t="shared" si="44"/>
        <v>1</v>
      </c>
      <c r="W63">
        <f t="shared" si="44"/>
        <v>1</v>
      </c>
      <c r="X63">
        <f t="shared" si="44"/>
        <v>1</v>
      </c>
      <c r="Y63">
        <f t="shared" si="44"/>
        <v>1</v>
      </c>
      <c r="Z63">
        <f t="shared" si="44"/>
        <v>1</v>
      </c>
      <c r="AA63">
        <f t="shared" si="44"/>
        <v>1</v>
      </c>
      <c r="AB63">
        <f t="shared" si="44"/>
        <v>1</v>
      </c>
      <c r="AC63">
        <f t="shared" si="44"/>
        <v>1</v>
      </c>
      <c r="AD63">
        <f t="shared" si="44"/>
        <v>1</v>
      </c>
      <c r="AE63">
        <f t="shared" si="44"/>
        <v>1</v>
      </c>
      <c r="AF63">
        <f t="shared" si="44"/>
        <v>1</v>
      </c>
      <c r="AG63">
        <f t="shared" si="44"/>
        <v>1</v>
      </c>
      <c r="AH63">
        <f t="shared" si="44"/>
        <v>0</v>
      </c>
      <c r="AI63">
        <f t="shared" si="44"/>
        <v>0</v>
      </c>
      <c r="AJ63">
        <f t="shared" si="44"/>
        <v>1</v>
      </c>
      <c r="AK63">
        <f t="shared" si="44"/>
        <v>0</v>
      </c>
      <c r="AL63">
        <f t="shared" si="44"/>
        <v>0</v>
      </c>
      <c r="AM63">
        <f t="shared" si="44"/>
        <v>1</v>
      </c>
      <c r="AN63">
        <f t="shared" si="44"/>
        <v>1</v>
      </c>
      <c r="AO63">
        <f t="shared" si="44"/>
        <v>1</v>
      </c>
      <c r="AP63">
        <f t="shared" si="44"/>
        <v>1</v>
      </c>
      <c r="AQ63">
        <f t="shared" si="44"/>
        <v>1</v>
      </c>
      <c r="AR63">
        <f t="shared" si="44"/>
        <v>1</v>
      </c>
      <c r="AS63">
        <f t="shared" si="44"/>
        <v>1</v>
      </c>
      <c r="AT63">
        <f t="shared" si="44"/>
        <v>1</v>
      </c>
      <c r="AU63">
        <f t="shared" si="44"/>
        <v>1</v>
      </c>
      <c r="AV63">
        <f t="shared" si="44"/>
        <v>1</v>
      </c>
      <c r="AW63">
        <f t="shared" si="44"/>
        <v>0</v>
      </c>
      <c r="AX63">
        <f t="shared" si="44"/>
        <v>0</v>
      </c>
      <c r="AY63">
        <f t="shared" si="44"/>
        <v>1</v>
      </c>
      <c r="AZ63">
        <f t="shared" si="44"/>
        <v>1</v>
      </c>
      <c r="BA63">
        <f t="shared" si="44"/>
        <v>1</v>
      </c>
      <c r="BB63">
        <f t="shared" si="44"/>
        <v>1</v>
      </c>
      <c r="BC63">
        <f t="shared" si="44"/>
        <v>1</v>
      </c>
      <c r="BD63">
        <f t="shared" si="44"/>
        <v>1</v>
      </c>
      <c r="BE63">
        <f t="shared" si="44"/>
        <v>1</v>
      </c>
      <c r="BF63">
        <f t="shared" si="44"/>
        <v>1</v>
      </c>
      <c r="BG63">
        <f t="shared" si="44"/>
        <v>1</v>
      </c>
      <c r="BH63">
        <f t="shared" si="44"/>
        <v>1</v>
      </c>
      <c r="BI63">
        <f t="shared" si="44"/>
        <v>1</v>
      </c>
      <c r="BJ63">
        <f t="shared" si="44"/>
        <v>1</v>
      </c>
      <c r="BK63">
        <f t="shared" si="44"/>
        <v>1</v>
      </c>
      <c r="BL63">
        <f t="shared" si="44"/>
        <v>1</v>
      </c>
      <c r="BM63">
        <f t="shared" si="44"/>
        <v>0</v>
      </c>
      <c r="BN63">
        <f t="shared" si="44"/>
        <v>0</v>
      </c>
      <c r="BO63">
        <f t="shared" si="44"/>
        <v>1</v>
      </c>
      <c r="BP63">
        <f t="shared" si="42"/>
        <v>0</v>
      </c>
      <c r="BQ63">
        <f t="shared" si="42"/>
        <v>1</v>
      </c>
      <c r="BR63">
        <f t="shared" si="42"/>
        <v>1</v>
      </c>
      <c r="BS63">
        <f t="shared" si="42"/>
        <v>1</v>
      </c>
      <c r="BT63">
        <f t="shared" si="42"/>
        <v>1</v>
      </c>
      <c r="BU63">
        <f t="shared" si="42"/>
        <v>1</v>
      </c>
      <c r="BV63">
        <f t="shared" si="42"/>
        <v>1</v>
      </c>
      <c r="BW63">
        <f t="shared" si="42"/>
        <v>1</v>
      </c>
      <c r="BX63">
        <f t="shared" si="42"/>
        <v>1</v>
      </c>
      <c r="BY63">
        <f t="shared" si="42"/>
        <v>1</v>
      </c>
      <c r="BZ63">
        <f t="shared" si="42"/>
        <v>1</v>
      </c>
      <c r="CA63">
        <f t="shared" si="42"/>
        <v>1</v>
      </c>
      <c r="CB63">
        <f t="shared" si="42"/>
        <v>0</v>
      </c>
      <c r="CC63">
        <f t="shared" si="42"/>
        <v>0</v>
      </c>
      <c r="CD63">
        <f t="shared" si="42"/>
        <v>0</v>
      </c>
      <c r="CE63">
        <f t="shared" si="42"/>
        <v>0</v>
      </c>
      <c r="CF63">
        <f t="shared" si="42"/>
        <v>0</v>
      </c>
      <c r="CG63">
        <f t="shared" si="42"/>
        <v>0</v>
      </c>
      <c r="CH63">
        <f t="shared" si="42"/>
        <v>0</v>
      </c>
      <c r="CI63">
        <f t="shared" si="42"/>
        <v>0</v>
      </c>
      <c r="CJ63">
        <f t="shared" si="42"/>
        <v>0</v>
      </c>
      <c r="CK63">
        <f t="shared" si="42"/>
        <v>0</v>
      </c>
      <c r="CL63">
        <f t="shared" si="42"/>
        <v>0</v>
      </c>
      <c r="CM63">
        <f t="shared" si="42"/>
        <v>0</v>
      </c>
      <c r="CN63">
        <f t="shared" si="42"/>
        <v>0</v>
      </c>
      <c r="CO63">
        <f t="shared" si="42"/>
        <v>0</v>
      </c>
      <c r="CP63">
        <f t="shared" si="42"/>
        <v>0</v>
      </c>
      <c r="CQ63">
        <f t="shared" si="42"/>
        <v>0</v>
      </c>
      <c r="CR63">
        <f t="shared" si="42"/>
        <v>0</v>
      </c>
      <c r="CS63">
        <f t="shared" si="42"/>
        <v>0</v>
      </c>
      <c r="CT63">
        <f t="shared" si="42"/>
        <v>0</v>
      </c>
      <c r="CU63">
        <f t="shared" si="42"/>
        <v>0</v>
      </c>
      <c r="CV63">
        <f t="shared" si="42"/>
        <v>0</v>
      </c>
      <c r="CW63">
        <f t="shared" si="42"/>
        <v>0</v>
      </c>
    </row>
    <row r="64" spans="1:101" x14ac:dyDescent="0.25">
      <c r="C64">
        <f t="shared" si="43"/>
        <v>1</v>
      </c>
      <c r="D64">
        <f t="shared" si="44"/>
        <v>1</v>
      </c>
      <c r="E64">
        <f t="shared" si="44"/>
        <v>1</v>
      </c>
      <c r="F64">
        <f t="shared" si="44"/>
        <v>1</v>
      </c>
      <c r="G64">
        <f t="shared" si="44"/>
        <v>1</v>
      </c>
      <c r="H64">
        <f t="shared" si="44"/>
        <v>1</v>
      </c>
      <c r="I64">
        <f t="shared" si="44"/>
        <v>1</v>
      </c>
      <c r="J64">
        <f t="shared" si="44"/>
        <v>1</v>
      </c>
      <c r="K64">
        <f t="shared" si="44"/>
        <v>1</v>
      </c>
      <c r="L64">
        <f t="shared" si="44"/>
        <v>1</v>
      </c>
      <c r="M64">
        <f t="shared" si="44"/>
        <v>1</v>
      </c>
      <c r="N64">
        <f t="shared" si="44"/>
        <v>1</v>
      </c>
      <c r="O64">
        <f t="shared" si="44"/>
        <v>0</v>
      </c>
      <c r="P64">
        <f t="shared" si="44"/>
        <v>0</v>
      </c>
      <c r="Q64">
        <f t="shared" si="44"/>
        <v>0</v>
      </c>
      <c r="R64">
        <f t="shared" si="44"/>
        <v>1</v>
      </c>
      <c r="S64">
        <f t="shared" si="44"/>
        <v>1</v>
      </c>
      <c r="T64">
        <f t="shared" si="44"/>
        <v>1</v>
      </c>
      <c r="U64">
        <f t="shared" si="44"/>
        <v>0</v>
      </c>
      <c r="V64">
        <f t="shared" si="44"/>
        <v>1</v>
      </c>
      <c r="W64">
        <f t="shared" si="44"/>
        <v>1</v>
      </c>
      <c r="X64">
        <f t="shared" si="44"/>
        <v>1</v>
      </c>
      <c r="Y64">
        <f t="shared" si="44"/>
        <v>1</v>
      </c>
      <c r="Z64">
        <f t="shared" si="44"/>
        <v>1</v>
      </c>
      <c r="AA64">
        <f t="shared" si="44"/>
        <v>1</v>
      </c>
      <c r="AB64">
        <f t="shared" si="44"/>
        <v>1</v>
      </c>
      <c r="AC64">
        <f t="shared" si="44"/>
        <v>1</v>
      </c>
      <c r="AD64">
        <f t="shared" si="44"/>
        <v>1</v>
      </c>
      <c r="AE64">
        <f t="shared" si="44"/>
        <v>1</v>
      </c>
      <c r="AF64">
        <f t="shared" si="44"/>
        <v>1</v>
      </c>
      <c r="AG64">
        <f t="shared" si="44"/>
        <v>1</v>
      </c>
      <c r="AH64">
        <f t="shared" si="44"/>
        <v>0</v>
      </c>
      <c r="AI64">
        <f t="shared" si="44"/>
        <v>0</v>
      </c>
      <c r="AJ64">
        <f t="shared" si="44"/>
        <v>1</v>
      </c>
      <c r="AK64">
        <f t="shared" si="44"/>
        <v>0</v>
      </c>
      <c r="AL64">
        <f t="shared" si="44"/>
        <v>0</v>
      </c>
      <c r="AM64">
        <f t="shared" si="44"/>
        <v>1</v>
      </c>
      <c r="AN64">
        <f t="shared" si="44"/>
        <v>1</v>
      </c>
      <c r="AO64">
        <f t="shared" si="44"/>
        <v>1</v>
      </c>
      <c r="AP64">
        <f t="shared" si="44"/>
        <v>1</v>
      </c>
      <c r="AQ64">
        <f t="shared" si="44"/>
        <v>1</v>
      </c>
      <c r="AR64">
        <f t="shared" si="44"/>
        <v>1</v>
      </c>
      <c r="AS64">
        <f t="shared" si="44"/>
        <v>1</v>
      </c>
      <c r="AT64">
        <f t="shared" si="44"/>
        <v>1</v>
      </c>
      <c r="AU64">
        <f t="shared" si="44"/>
        <v>1</v>
      </c>
      <c r="AV64">
        <f t="shared" si="44"/>
        <v>0</v>
      </c>
      <c r="AW64">
        <f t="shared" si="44"/>
        <v>0</v>
      </c>
      <c r="AX64">
        <f t="shared" si="44"/>
        <v>0</v>
      </c>
      <c r="AY64">
        <f t="shared" si="44"/>
        <v>1</v>
      </c>
      <c r="AZ64">
        <f t="shared" si="44"/>
        <v>1</v>
      </c>
      <c r="BA64">
        <f t="shared" si="44"/>
        <v>1</v>
      </c>
      <c r="BB64">
        <f t="shared" si="44"/>
        <v>1</v>
      </c>
      <c r="BC64">
        <f t="shared" si="44"/>
        <v>1</v>
      </c>
      <c r="BD64">
        <f t="shared" si="44"/>
        <v>1</v>
      </c>
      <c r="BE64">
        <f t="shared" si="44"/>
        <v>1</v>
      </c>
      <c r="BF64">
        <f t="shared" si="44"/>
        <v>1</v>
      </c>
      <c r="BG64">
        <f t="shared" si="44"/>
        <v>1</v>
      </c>
      <c r="BH64">
        <f t="shared" si="44"/>
        <v>1</v>
      </c>
      <c r="BI64">
        <f t="shared" si="44"/>
        <v>1</v>
      </c>
      <c r="BJ64">
        <f t="shared" si="44"/>
        <v>1</v>
      </c>
      <c r="BK64">
        <f t="shared" si="44"/>
        <v>1</v>
      </c>
      <c r="BL64">
        <f t="shared" si="44"/>
        <v>1</v>
      </c>
      <c r="BM64">
        <f t="shared" si="44"/>
        <v>0</v>
      </c>
      <c r="BN64">
        <f t="shared" si="44"/>
        <v>0</v>
      </c>
      <c r="BO64">
        <f t="shared" ref="BO64:CW67" si="45">COUNTIF(BO$32:BO$56,BO37)</f>
        <v>1</v>
      </c>
      <c r="BP64">
        <f t="shared" si="45"/>
        <v>0</v>
      </c>
      <c r="BQ64">
        <f t="shared" si="45"/>
        <v>1</v>
      </c>
      <c r="BR64">
        <f t="shared" si="45"/>
        <v>1</v>
      </c>
      <c r="BS64">
        <f t="shared" si="45"/>
        <v>1</v>
      </c>
      <c r="BT64">
        <f t="shared" si="45"/>
        <v>1</v>
      </c>
      <c r="BU64">
        <f t="shared" si="45"/>
        <v>1</v>
      </c>
      <c r="BV64">
        <f t="shared" si="45"/>
        <v>1</v>
      </c>
      <c r="BW64">
        <f t="shared" si="45"/>
        <v>1</v>
      </c>
      <c r="BX64">
        <f t="shared" si="45"/>
        <v>1</v>
      </c>
      <c r="BY64">
        <f t="shared" si="45"/>
        <v>1</v>
      </c>
      <c r="BZ64">
        <f t="shared" si="45"/>
        <v>1</v>
      </c>
      <c r="CA64">
        <f t="shared" si="45"/>
        <v>1</v>
      </c>
      <c r="CB64">
        <f t="shared" si="45"/>
        <v>0</v>
      </c>
      <c r="CC64">
        <f t="shared" si="45"/>
        <v>0</v>
      </c>
      <c r="CD64">
        <f t="shared" si="45"/>
        <v>0</v>
      </c>
      <c r="CE64">
        <f t="shared" si="45"/>
        <v>0</v>
      </c>
      <c r="CF64">
        <f t="shared" si="45"/>
        <v>0</v>
      </c>
      <c r="CG64">
        <f t="shared" si="45"/>
        <v>0</v>
      </c>
      <c r="CH64">
        <f t="shared" si="45"/>
        <v>0</v>
      </c>
      <c r="CI64">
        <f t="shared" si="45"/>
        <v>0</v>
      </c>
      <c r="CJ64">
        <f t="shared" si="45"/>
        <v>0</v>
      </c>
      <c r="CK64">
        <f t="shared" si="45"/>
        <v>0</v>
      </c>
      <c r="CL64">
        <f t="shared" si="45"/>
        <v>0</v>
      </c>
      <c r="CM64">
        <f t="shared" si="45"/>
        <v>0</v>
      </c>
      <c r="CN64">
        <f t="shared" si="45"/>
        <v>0</v>
      </c>
      <c r="CO64">
        <f t="shared" si="45"/>
        <v>0</v>
      </c>
      <c r="CP64">
        <f t="shared" si="45"/>
        <v>0</v>
      </c>
      <c r="CQ64">
        <f t="shared" si="45"/>
        <v>0</v>
      </c>
      <c r="CR64">
        <f t="shared" si="45"/>
        <v>0</v>
      </c>
      <c r="CS64">
        <f t="shared" si="45"/>
        <v>0</v>
      </c>
      <c r="CT64">
        <f t="shared" si="45"/>
        <v>0</v>
      </c>
      <c r="CU64">
        <f t="shared" si="45"/>
        <v>0</v>
      </c>
      <c r="CV64">
        <f t="shared" si="45"/>
        <v>0</v>
      </c>
      <c r="CW64">
        <f t="shared" si="45"/>
        <v>0</v>
      </c>
    </row>
    <row r="65" spans="3:101" x14ac:dyDescent="0.25">
      <c r="C65">
        <f t="shared" si="43"/>
        <v>1</v>
      </c>
      <c r="D65">
        <f t="shared" ref="D65:BO68" si="46">COUNTIF(D$32:D$56,D38)</f>
        <v>1</v>
      </c>
      <c r="E65">
        <f t="shared" si="46"/>
        <v>1</v>
      </c>
      <c r="F65">
        <f t="shared" si="46"/>
        <v>1</v>
      </c>
      <c r="G65">
        <f t="shared" si="46"/>
        <v>1</v>
      </c>
      <c r="H65">
        <f t="shared" si="46"/>
        <v>1</v>
      </c>
      <c r="I65">
        <f t="shared" si="46"/>
        <v>1</v>
      </c>
      <c r="J65">
        <f t="shared" si="46"/>
        <v>1</v>
      </c>
      <c r="K65">
        <f t="shared" si="46"/>
        <v>1</v>
      </c>
      <c r="L65">
        <f t="shared" si="46"/>
        <v>1</v>
      </c>
      <c r="M65">
        <f t="shared" si="46"/>
        <v>1</v>
      </c>
      <c r="N65">
        <f t="shared" si="46"/>
        <v>1</v>
      </c>
      <c r="O65">
        <f t="shared" si="46"/>
        <v>0</v>
      </c>
      <c r="P65">
        <f t="shared" si="46"/>
        <v>0</v>
      </c>
      <c r="Q65">
        <f t="shared" si="46"/>
        <v>0</v>
      </c>
      <c r="R65">
        <f t="shared" si="46"/>
        <v>1</v>
      </c>
      <c r="S65">
        <f t="shared" si="46"/>
        <v>1</v>
      </c>
      <c r="T65">
        <f t="shared" si="46"/>
        <v>0</v>
      </c>
      <c r="U65">
        <f t="shared" si="46"/>
        <v>0</v>
      </c>
      <c r="V65">
        <f t="shared" si="46"/>
        <v>1</v>
      </c>
      <c r="W65">
        <f t="shared" si="46"/>
        <v>1</v>
      </c>
      <c r="X65">
        <f t="shared" si="46"/>
        <v>1</v>
      </c>
      <c r="Y65">
        <f t="shared" si="46"/>
        <v>1</v>
      </c>
      <c r="Z65">
        <f t="shared" si="46"/>
        <v>1</v>
      </c>
      <c r="AA65">
        <f t="shared" si="46"/>
        <v>1</v>
      </c>
      <c r="AB65">
        <f t="shared" si="46"/>
        <v>1</v>
      </c>
      <c r="AC65">
        <f t="shared" si="46"/>
        <v>1</v>
      </c>
      <c r="AD65">
        <f t="shared" si="46"/>
        <v>1</v>
      </c>
      <c r="AE65">
        <f t="shared" si="46"/>
        <v>1</v>
      </c>
      <c r="AF65">
        <f t="shared" si="46"/>
        <v>1</v>
      </c>
      <c r="AG65">
        <f t="shared" si="46"/>
        <v>0</v>
      </c>
      <c r="AH65">
        <f t="shared" si="46"/>
        <v>0</v>
      </c>
      <c r="AI65">
        <f t="shared" si="46"/>
        <v>0</v>
      </c>
      <c r="AJ65">
        <f t="shared" si="46"/>
        <v>1</v>
      </c>
      <c r="AK65">
        <f t="shared" si="46"/>
        <v>0</v>
      </c>
      <c r="AL65">
        <f t="shared" si="46"/>
        <v>0</v>
      </c>
      <c r="AM65">
        <f t="shared" si="46"/>
        <v>1</v>
      </c>
      <c r="AN65">
        <f t="shared" si="46"/>
        <v>1</v>
      </c>
      <c r="AO65">
        <f t="shared" si="46"/>
        <v>1</v>
      </c>
      <c r="AP65">
        <f t="shared" si="46"/>
        <v>1</v>
      </c>
      <c r="AQ65">
        <f t="shared" si="46"/>
        <v>1</v>
      </c>
      <c r="AR65">
        <f t="shared" si="46"/>
        <v>1</v>
      </c>
      <c r="AS65">
        <f t="shared" si="46"/>
        <v>1</v>
      </c>
      <c r="AT65">
        <f t="shared" si="46"/>
        <v>1</v>
      </c>
      <c r="AU65">
        <f t="shared" si="46"/>
        <v>0</v>
      </c>
      <c r="AV65">
        <f t="shared" si="46"/>
        <v>0</v>
      </c>
      <c r="AW65">
        <f t="shared" si="46"/>
        <v>0</v>
      </c>
      <c r="AX65">
        <f t="shared" si="46"/>
        <v>0</v>
      </c>
      <c r="AY65">
        <f t="shared" si="46"/>
        <v>1</v>
      </c>
      <c r="AZ65">
        <f t="shared" si="46"/>
        <v>1</v>
      </c>
      <c r="BA65">
        <f t="shared" si="46"/>
        <v>1</v>
      </c>
      <c r="BB65">
        <f t="shared" si="46"/>
        <v>1</v>
      </c>
      <c r="BC65">
        <f t="shared" si="46"/>
        <v>1</v>
      </c>
      <c r="BD65">
        <f t="shared" si="46"/>
        <v>1</v>
      </c>
      <c r="BE65">
        <f t="shared" si="46"/>
        <v>1</v>
      </c>
      <c r="BF65">
        <f t="shared" si="46"/>
        <v>1</v>
      </c>
      <c r="BG65">
        <f t="shared" si="46"/>
        <v>1</v>
      </c>
      <c r="BH65">
        <f t="shared" si="46"/>
        <v>1</v>
      </c>
      <c r="BI65">
        <f t="shared" si="46"/>
        <v>1</v>
      </c>
      <c r="BJ65">
        <f t="shared" si="46"/>
        <v>1</v>
      </c>
      <c r="BK65">
        <f t="shared" si="46"/>
        <v>1</v>
      </c>
      <c r="BL65">
        <f t="shared" si="46"/>
        <v>0</v>
      </c>
      <c r="BM65">
        <f t="shared" si="46"/>
        <v>0</v>
      </c>
      <c r="BN65">
        <f t="shared" si="46"/>
        <v>0</v>
      </c>
      <c r="BO65">
        <f t="shared" si="46"/>
        <v>1</v>
      </c>
      <c r="BP65">
        <f t="shared" si="45"/>
        <v>0</v>
      </c>
      <c r="BQ65">
        <f t="shared" si="45"/>
        <v>1</v>
      </c>
      <c r="BR65">
        <f t="shared" si="45"/>
        <v>1</v>
      </c>
      <c r="BS65">
        <f t="shared" si="45"/>
        <v>1</v>
      </c>
      <c r="BT65">
        <f t="shared" si="45"/>
        <v>1</v>
      </c>
      <c r="BU65">
        <f t="shared" si="45"/>
        <v>1</v>
      </c>
      <c r="BV65">
        <f t="shared" si="45"/>
        <v>1</v>
      </c>
      <c r="BW65">
        <f t="shared" si="45"/>
        <v>1</v>
      </c>
      <c r="BX65">
        <f t="shared" si="45"/>
        <v>1</v>
      </c>
      <c r="BY65">
        <f t="shared" si="45"/>
        <v>1</v>
      </c>
      <c r="BZ65">
        <f t="shared" si="45"/>
        <v>1</v>
      </c>
      <c r="CA65">
        <f t="shared" si="45"/>
        <v>1</v>
      </c>
      <c r="CB65">
        <f t="shared" si="45"/>
        <v>0</v>
      </c>
      <c r="CC65">
        <f t="shared" si="45"/>
        <v>0</v>
      </c>
      <c r="CD65">
        <f t="shared" si="45"/>
        <v>0</v>
      </c>
      <c r="CE65">
        <f t="shared" si="45"/>
        <v>0</v>
      </c>
      <c r="CF65">
        <f t="shared" si="45"/>
        <v>0</v>
      </c>
      <c r="CG65">
        <f t="shared" si="45"/>
        <v>0</v>
      </c>
      <c r="CH65">
        <f t="shared" si="45"/>
        <v>0</v>
      </c>
      <c r="CI65">
        <f t="shared" si="45"/>
        <v>0</v>
      </c>
      <c r="CJ65">
        <f t="shared" si="45"/>
        <v>0</v>
      </c>
      <c r="CK65">
        <f t="shared" si="45"/>
        <v>0</v>
      </c>
      <c r="CL65">
        <f t="shared" si="45"/>
        <v>0</v>
      </c>
      <c r="CM65">
        <f t="shared" si="45"/>
        <v>0</v>
      </c>
      <c r="CN65">
        <f t="shared" si="45"/>
        <v>0</v>
      </c>
      <c r="CO65">
        <f t="shared" si="45"/>
        <v>0</v>
      </c>
      <c r="CP65">
        <f t="shared" si="45"/>
        <v>0</v>
      </c>
      <c r="CQ65">
        <f t="shared" si="45"/>
        <v>0</v>
      </c>
      <c r="CR65">
        <f t="shared" si="45"/>
        <v>0</v>
      </c>
      <c r="CS65">
        <f t="shared" si="45"/>
        <v>0</v>
      </c>
      <c r="CT65">
        <f t="shared" si="45"/>
        <v>0</v>
      </c>
      <c r="CU65">
        <f t="shared" si="45"/>
        <v>0</v>
      </c>
      <c r="CV65">
        <f t="shared" si="45"/>
        <v>0</v>
      </c>
      <c r="CW65">
        <f t="shared" si="45"/>
        <v>0</v>
      </c>
    </row>
    <row r="66" spans="3:101" x14ac:dyDescent="0.25">
      <c r="C66">
        <f t="shared" si="43"/>
        <v>1</v>
      </c>
      <c r="D66">
        <f t="shared" si="46"/>
        <v>1</v>
      </c>
      <c r="E66">
        <f t="shared" si="46"/>
        <v>1</v>
      </c>
      <c r="F66">
        <f t="shared" si="46"/>
        <v>1</v>
      </c>
      <c r="G66">
        <f t="shared" si="46"/>
        <v>1</v>
      </c>
      <c r="H66">
        <f t="shared" si="46"/>
        <v>1</v>
      </c>
      <c r="I66">
        <f t="shared" si="46"/>
        <v>1</v>
      </c>
      <c r="J66">
        <f t="shared" si="46"/>
        <v>1</v>
      </c>
      <c r="K66">
        <f t="shared" si="46"/>
        <v>1</v>
      </c>
      <c r="L66">
        <f t="shared" si="46"/>
        <v>1</v>
      </c>
      <c r="M66">
        <f t="shared" si="46"/>
        <v>1</v>
      </c>
      <c r="N66">
        <f t="shared" si="46"/>
        <v>0</v>
      </c>
      <c r="O66">
        <f t="shared" si="46"/>
        <v>0</v>
      </c>
      <c r="P66">
        <f t="shared" si="46"/>
        <v>0</v>
      </c>
      <c r="Q66">
        <f t="shared" si="46"/>
        <v>0</v>
      </c>
      <c r="R66">
        <f t="shared" si="46"/>
        <v>1</v>
      </c>
      <c r="S66">
        <f t="shared" si="46"/>
        <v>1</v>
      </c>
      <c r="T66">
        <f t="shared" si="46"/>
        <v>0</v>
      </c>
      <c r="U66">
        <f t="shared" si="46"/>
        <v>0</v>
      </c>
      <c r="V66">
        <f t="shared" si="46"/>
        <v>1</v>
      </c>
      <c r="W66">
        <f t="shared" si="46"/>
        <v>1</v>
      </c>
      <c r="X66">
        <f t="shared" si="46"/>
        <v>1</v>
      </c>
      <c r="Y66">
        <f t="shared" si="46"/>
        <v>1</v>
      </c>
      <c r="Z66">
        <f t="shared" si="46"/>
        <v>1</v>
      </c>
      <c r="AA66">
        <f t="shared" si="46"/>
        <v>1</v>
      </c>
      <c r="AB66">
        <f t="shared" si="46"/>
        <v>1</v>
      </c>
      <c r="AC66">
        <f t="shared" si="46"/>
        <v>1</v>
      </c>
      <c r="AD66">
        <f t="shared" si="46"/>
        <v>1</v>
      </c>
      <c r="AE66">
        <f t="shared" si="46"/>
        <v>1</v>
      </c>
      <c r="AF66">
        <f t="shared" si="46"/>
        <v>0</v>
      </c>
      <c r="AG66">
        <f t="shared" si="46"/>
        <v>0</v>
      </c>
      <c r="AH66">
        <f t="shared" si="46"/>
        <v>0</v>
      </c>
      <c r="AI66">
        <f t="shared" si="46"/>
        <v>0</v>
      </c>
      <c r="AJ66">
        <f t="shared" si="46"/>
        <v>1</v>
      </c>
      <c r="AK66">
        <f t="shared" si="46"/>
        <v>0</v>
      </c>
      <c r="AL66">
        <f t="shared" si="46"/>
        <v>0</v>
      </c>
      <c r="AM66">
        <f t="shared" si="46"/>
        <v>1</v>
      </c>
      <c r="AN66">
        <f t="shared" si="46"/>
        <v>1</v>
      </c>
      <c r="AO66">
        <f t="shared" si="46"/>
        <v>1</v>
      </c>
      <c r="AP66">
        <f t="shared" si="46"/>
        <v>1</v>
      </c>
      <c r="AQ66">
        <f t="shared" si="46"/>
        <v>1</v>
      </c>
      <c r="AR66">
        <f t="shared" si="46"/>
        <v>1</v>
      </c>
      <c r="AS66">
        <f t="shared" si="46"/>
        <v>1</v>
      </c>
      <c r="AT66">
        <f t="shared" si="46"/>
        <v>0</v>
      </c>
      <c r="AU66">
        <f t="shared" si="46"/>
        <v>0</v>
      </c>
      <c r="AV66">
        <f t="shared" si="46"/>
        <v>0</v>
      </c>
      <c r="AW66">
        <f t="shared" si="46"/>
        <v>0</v>
      </c>
      <c r="AX66">
        <f t="shared" si="46"/>
        <v>0</v>
      </c>
      <c r="AY66">
        <f t="shared" si="46"/>
        <v>1</v>
      </c>
      <c r="AZ66">
        <f t="shared" si="46"/>
        <v>1</v>
      </c>
      <c r="BA66">
        <f t="shared" si="46"/>
        <v>1</v>
      </c>
      <c r="BB66">
        <f t="shared" si="46"/>
        <v>1</v>
      </c>
      <c r="BC66">
        <f t="shared" si="46"/>
        <v>1</v>
      </c>
      <c r="BD66">
        <f t="shared" si="46"/>
        <v>1</v>
      </c>
      <c r="BE66">
        <f t="shared" si="46"/>
        <v>1</v>
      </c>
      <c r="BF66">
        <f t="shared" si="46"/>
        <v>1</v>
      </c>
      <c r="BG66">
        <f t="shared" si="46"/>
        <v>1</v>
      </c>
      <c r="BH66">
        <f t="shared" si="46"/>
        <v>1</v>
      </c>
      <c r="BI66">
        <f t="shared" si="46"/>
        <v>1</v>
      </c>
      <c r="BJ66">
        <f t="shared" si="46"/>
        <v>1</v>
      </c>
      <c r="BK66">
        <f t="shared" si="46"/>
        <v>0</v>
      </c>
      <c r="BL66">
        <f t="shared" si="46"/>
        <v>0</v>
      </c>
      <c r="BM66">
        <f t="shared" si="46"/>
        <v>0</v>
      </c>
      <c r="BN66">
        <f t="shared" si="46"/>
        <v>0</v>
      </c>
      <c r="BO66">
        <f t="shared" si="46"/>
        <v>1</v>
      </c>
      <c r="BP66">
        <f t="shared" si="45"/>
        <v>0</v>
      </c>
      <c r="BQ66">
        <f t="shared" si="45"/>
        <v>1</v>
      </c>
      <c r="BR66">
        <f t="shared" si="45"/>
        <v>1</v>
      </c>
      <c r="BS66">
        <f t="shared" si="45"/>
        <v>1</v>
      </c>
      <c r="BT66">
        <f t="shared" si="45"/>
        <v>1</v>
      </c>
      <c r="BU66">
        <f t="shared" si="45"/>
        <v>1</v>
      </c>
      <c r="BV66">
        <f t="shared" si="45"/>
        <v>1</v>
      </c>
      <c r="BW66">
        <f t="shared" si="45"/>
        <v>1</v>
      </c>
      <c r="BX66">
        <f t="shared" si="45"/>
        <v>1</v>
      </c>
      <c r="BY66">
        <f t="shared" si="45"/>
        <v>1</v>
      </c>
      <c r="BZ66">
        <f t="shared" si="45"/>
        <v>1</v>
      </c>
      <c r="CA66">
        <f t="shared" si="45"/>
        <v>0</v>
      </c>
      <c r="CB66">
        <f t="shared" si="45"/>
        <v>0</v>
      </c>
      <c r="CC66">
        <f t="shared" si="45"/>
        <v>0</v>
      </c>
      <c r="CD66">
        <f t="shared" si="45"/>
        <v>0</v>
      </c>
      <c r="CE66">
        <f t="shared" si="45"/>
        <v>0</v>
      </c>
      <c r="CF66">
        <f t="shared" si="45"/>
        <v>0</v>
      </c>
      <c r="CG66">
        <f t="shared" si="45"/>
        <v>0</v>
      </c>
      <c r="CH66">
        <f t="shared" si="45"/>
        <v>0</v>
      </c>
      <c r="CI66">
        <f t="shared" si="45"/>
        <v>0</v>
      </c>
      <c r="CJ66">
        <f t="shared" si="45"/>
        <v>0</v>
      </c>
      <c r="CK66">
        <f t="shared" si="45"/>
        <v>0</v>
      </c>
      <c r="CL66">
        <f t="shared" si="45"/>
        <v>0</v>
      </c>
      <c r="CM66">
        <f t="shared" si="45"/>
        <v>0</v>
      </c>
      <c r="CN66">
        <f t="shared" si="45"/>
        <v>0</v>
      </c>
      <c r="CO66">
        <f t="shared" si="45"/>
        <v>0</v>
      </c>
      <c r="CP66">
        <f t="shared" si="45"/>
        <v>0</v>
      </c>
      <c r="CQ66">
        <f t="shared" si="45"/>
        <v>0</v>
      </c>
      <c r="CR66">
        <f t="shared" si="45"/>
        <v>0</v>
      </c>
      <c r="CS66">
        <f t="shared" si="45"/>
        <v>0</v>
      </c>
      <c r="CT66">
        <f t="shared" si="45"/>
        <v>0</v>
      </c>
      <c r="CU66">
        <f t="shared" si="45"/>
        <v>0</v>
      </c>
      <c r="CV66">
        <f t="shared" si="45"/>
        <v>0</v>
      </c>
      <c r="CW66">
        <f t="shared" si="45"/>
        <v>0</v>
      </c>
    </row>
    <row r="67" spans="3:101" x14ac:dyDescent="0.25">
      <c r="C67">
        <f t="shared" si="43"/>
        <v>1</v>
      </c>
      <c r="D67">
        <f t="shared" si="46"/>
        <v>1</v>
      </c>
      <c r="E67">
        <f t="shared" si="46"/>
        <v>1</v>
      </c>
      <c r="F67">
        <f t="shared" si="46"/>
        <v>1</v>
      </c>
      <c r="G67">
        <f t="shared" si="46"/>
        <v>1</v>
      </c>
      <c r="H67">
        <f t="shared" si="46"/>
        <v>1</v>
      </c>
      <c r="I67">
        <f t="shared" si="46"/>
        <v>1</v>
      </c>
      <c r="J67">
        <f t="shared" si="46"/>
        <v>1</v>
      </c>
      <c r="K67">
        <f t="shared" si="46"/>
        <v>1</v>
      </c>
      <c r="L67">
        <f t="shared" si="46"/>
        <v>1</v>
      </c>
      <c r="M67">
        <f t="shared" si="46"/>
        <v>0</v>
      </c>
      <c r="N67">
        <f t="shared" si="46"/>
        <v>0</v>
      </c>
      <c r="O67">
        <f t="shared" si="46"/>
        <v>0</v>
      </c>
      <c r="P67">
        <f t="shared" si="46"/>
        <v>0</v>
      </c>
      <c r="Q67">
        <f t="shared" si="46"/>
        <v>0</v>
      </c>
      <c r="R67">
        <f t="shared" si="46"/>
        <v>1</v>
      </c>
      <c r="S67">
        <f t="shared" si="46"/>
        <v>1</v>
      </c>
      <c r="T67">
        <f t="shared" si="46"/>
        <v>0</v>
      </c>
      <c r="U67">
        <f t="shared" si="46"/>
        <v>0</v>
      </c>
      <c r="V67">
        <f t="shared" si="46"/>
        <v>1</v>
      </c>
      <c r="W67">
        <f t="shared" si="46"/>
        <v>1</v>
      </c>
      <c r="X67">
        <f t="shared" si="46"/>
        <v>1</v>
      </c>
      <c r="Y67">
        <f t="shared" si="46"/>
        <v>1</v>
      </c>
      <c r="Z67">
        <f t="shared" si="46"/>
        <v>1</v>
      </c>
      <c r="AA67">
        <f t="shared" si="46"/>
        <v>1</v>
      </c>
      <c r="AB67">
        <f t="shared" si="46"/>
        <v>1</v>
      </c>
      <c r="AC67">
        <f t="shared" si="46"/>
        <v>1</v>
      </c>
      <c r="AD67">
        <f t="shared" si="46"/>
        <v>1</v>
      </c>
      <c r="AE67">
        <f t="shared" si="46"/>
        <v>0</v>
      </c>
      <c r="AF67">
        <f t="shared" si="46"/>
        <v>0</v>
      </c>
      <c r="AG67">
        <f t="shared" si="46"/>
        <v>0</v>
      </c>
      <c r="AH67">
        <f t="shared" si="46"/>
        <v>0</v>
      </c>
      <c r="AI67">
        <f t="shared" si="46"/>
        <v>0</v>
      </c>
      <c r="AJ67">
        <f t="shared" si="46"/>
        <v>1</v>
      </c>
      <c r="AK67">
        <f t="shared" si="46"/>
        <v>0</v>
      </c>
      <c r="AL67">
        <f t="shared" si="46"/>
        <v>0</v>
      </c>
      <c r="AM67">
        <f t="shared" si="46"/>
        <v>1</v>
      </c>
      <c r="AN67">
        <f t="shared" si="46"/>
        <v>1</v>
      </c>
      <c r="AO67">
        <f t="shared" si="46"/>
        <v>1</v>
      </c>
      <c r="AP67">
        <f t="shared" si="46"/>
        <v>1</v>
      </c>
      <c r="AQ67">
        <f t="shared" si="46"/>
        <v>1</v>
      </c>
      <c r="AR67">
        <f t="shared" si="46"/>
        <v>1</v>
      </c>
      <c r="AS67">
        <f t="shared" si="46"/>
        <v>0</v>
      </c>
      <c r="AT67">
        <f t="shared" si="46"/>
        <v>0</v>
      </c>
      <c r="AU67">
        <f t="shared" si="46"/>
        <v>0</v>
      </c>
      <c r="AV67">
        <f t="shared" si="46"/>
        <v>0</v>
      </c>
      <c r="AW67">
        <f t="shared" si="46"/>
        <v>0</v>
      </c>
      <c r="AX67">
        <f t="shared" si="46"/>
        <v>0</v>
      </c>
      <c r="AY67">
        <f t="shared" si="46"/>
        <v>1</v>
      </c>
      <c r="AZ67">
        <f t="shared" si="46"/>
        <v>1</v>
      </c>
      <c r="BA67">
        <f t="shared" si="46"/>
        <v>1</v>
      </c>
      <c r="BB67">
        <f t="shared" si="46"/>
        <v>1</v>
      </c>
      <c r="BC67">
        <f t="shared" si="46"/>
        <v>1</v>
      </c>
      <c r="BD67">
        <f t="shared" si="46"/>
        <v>1</v>
      </c>
      <c r="BE67">
        <f t="shared" si="46"/>
        <v>1</v>
      </c>
      <c r="BF67">
        <f t="shared" si="46"/>
        <v>1</v>
      </c>
      <c r="BG67">
        <f t="shared" si="46"/>
        <v>1</v>
      </c>
      <c r="BH67">
        <f t="shared" si="46"/>
        <v>1</v>
      </c>
      <c r="BI67">
        <f t="shared" si="46"/>
        <v>1</v>
      </c>
      <c r="BJ67">
        <f t="shared" si="46"/>
        <v>0</v>
      </c>
      <c r="BK67">
        <f t="shared" si="46"/>
        <v>0</v>
      </c>
      <c r="BL67">
        <f t="shared" si="46"/>
        <v>0</v>
      </c>
      <c r="BM67">
        <f t="shared" si="46"/>
        <v>0</v>
      </c>
      <c r="BN67">
        <f t="shared" si="46"/>
        <v>0</v>
      </c>
      <c r="BO67">
        <f t="shared" si="46"/>
        <v>1</v>
      </c>
      <c r="BP67">
        <f t="shared" si="45"/>
        <v>0</v>
      </c>
      <c r="BQ67">
        <f t="shared" si="45"/>
        <v>1</v>
      </c>
      <c r="BR67">
        <f t="shared" si="45"/>
        <v>1</v>
      </c>
      <c r="BS67">
        <f t="shared" si="45"/>
        <v>1</v>
      </c>
      <c r="BT67">
        <f t="shared" si="45"/>
        <v>1</v>
      </c>
      <c r="BU67">
        <f t="shared" si="45"/>
        <v>1</v>
      </c>
      <c r="BV67">
        <f t="shared" si="45"/>
        <v>1</v>
      </c>
      <c r="BW67">
        <f t="shared" si="45"/>
        <v>1</v>
      </c>
      <c r="BX67">
        <f t="shared" si="45"/>
        <v>1</v>
      </c>
      <c r="BY67">
        <f t="shared" si="45"/>
        <v>1</v>
      </c>
      <c r="BZ67">
        <f t="shared" si="45"/>
        <v>1</v>
      </c>
      <c r="CA67">
        <f t="shared" si="45"/>
        <v>0</v>
      </c>
      <c r="CB67">
        <f t="shared" si="45"/>
        <v>0</v>
      </c>
      <c r="CC67">
        <f t="shared" si="45"/>
        <v>0</v>
      </c>
      <c r="CD67">
        <f t="shared" si="45"/>
        <v>0</v>
      </c>
      <c r="CE67">
        <f t="shared" si="45"/>
        <v>0</v>
      </c>
      <c r="CF67">
        <f t="shared" si="45"/>
        <v>0</v>
      </c>
      <c r="CG67">
        <f t="shared" si="45"/>
        <v>0</v>
      </c>
      <c r="CH67">
        <f t="shared" si="45"/>
        <v>0</v>
      </c>
      <c r="CI67">
        <f t="shared" si="45"/>
        <v>0</v>
      </c>
      <c r="CJ67">
        <f t="shared" si="45"/>
        <v>0</v>
      </c>
      <c r="CK67">
        <f t="shared" si="45"/>
        <v>0</v>
      </c>
      <c r="CL67">
        <f t="shared" si="45"/>
        <v>0</v>
      </c>
      <c r="CM67">
        <f t="shared" si="45"/>
        <v>0</v>
      </c>
      <c r="CN67">
        <f t="shared" si="45"/>
        <v>0</v>
      </c>
      <c r="CO67">
        <f t="shared" si="45"/>
        <v>0</v>
      </c>
      <c r="CP67">
        <f t="shared" si="45"/>
        <v>0</v>
      </c>
      <c r="CQ67">
        <f t="shared" si="45"/>
        <v>0</v>
      </c>
      <c r="CR67">
        <f t="shared" si="45"/>
        <v>0</v>
      </c>
      <c r="CS67">
        <f t="shared" si="45"/>
        <v>0</v>
      </c>
      <c r="CT67">
        <f t="shared" si="45"/>
        <v>0</v>
      </c>
      <c r="CU67">
        <f t="shared" si="45"/>
        <v>0</v>
      </c>
      <c r="CV67">
        <f t="shared" si="45"/>
        <v>0</v>
      </c>
      <c r="CW67">
        <f t="shared" si="45"/>
        <v>0</v>
      </c>
    </row>
    <row r="68" spans="3:101" x14ac:dyDescent="0.25">
      <c r="C68">
        <f t="shared" si="43"/>
        <v>1</v>
      </c>
      <c r="D68">
        <f t="shared" si="46"/>
        <v>1</v>
      </c>
      <c r="E68">
        <f t="shared" si="46"/>
        <v>1</v>
      </c>
      <c r="F68">
        <f t="shared" si="46"/>
        <v>1</v>
      </c>
      <c r="G68">
        <f t="shared" si="46"/>
        <v>1</v>
      </c>
      <c r="H68">
        <f t="shared" si="46"/>
        <v>1</v>
      </c>
      <c r="I68">
        <f t="shared" si="46"/>
        <v>1</v>
      </c>
      <c r="J68">
        <f t="shared" si="46"/>
        <v>1</v>
      </c>
      <c r="K68">
        <f t="shared" si="46"/>
        <v>1</v>
      </c>
      <c r="L68">
        <f t="shared" si="46"/>
        <v>1</v>
      </c>
      <c r="M68">
        <f t="shared" si="46"/>
        <v>0</v>
      </c>
      <c r="N68">
        <f t="shared" si="46"/>
        <v>0</v>
      </c>
      <c r="O68">
        <f t="shared" si="46"/>
        <v>0</v>
      </c>
      <c r="P68">
        <f t="shared" si="46"/>
        <v>0</v>
      </c>
      <c r="Q68">
        <f t="shared" si="46"/>
        <v>0</v>
      </c>
      <c r="R68">
        <f t="shared" si="46"/>
        <v>1</v>
      </c>
      <c r="S68">
        <f t="shared" si="46"/>
        <v>0</v>
      </c>
      <c r="T68">
        <f t="shared" si="46"/>
        <v>0</v>
      </c>
      <c r="U68">
        <f t="shared" si="46"/>
        <v>0</v>
      </c>
      <c r="V68">
        <f t="shared" si="46"/>
        <v>1</v>
      </c>
      <c r="W68">
        <f t="shared" si="46"/>
        <v>1</v>
      </c>
      <c r="X68">
        <f t="shared" si="46"/>
        <v>1</v>
      </c>
      <c r="Y68">
        <f t="shared" si="46"/>
        <v>1</v>
      </c>
      <c r="Z68">
        <f t="shared" si="46"/>
        <v>1</v>
      </c>
      <c r="AA68">
        <f t="shared" si="46"/>
        <v>1</v>
      </c>
      <c r="AB68">
        <f t="shared" si="46"/>
        <v>1</v>
      </c>
      <c r="AC68">
        <f t="shared" si="46"/>
        <v>1</v>
      </c>
      <c r="AD68">
        <f t="shared" si="46"/>
        <v>0</v>
      </c>
      <c r="AE68">
        <f t="shared" si="46"/>
        <v>0</v>
      </c>
      <c r="AF68">
        <f t="shared" si="46"/>
        <v>0</v>
      </c>
      <c r="AG68">
        <f t="shared" si="46"/>
        <v>0</v>
      </c>
      <c r="AH68">
        <f t="shared" si="46"/>
        <v>0</v>
      </c>
      <c r="AI68">
        <f t="shared" si="46"/>
        <v>0</v>
      </c>
      <c r="AJ68">
        <f t="shared" si="46"/>
        <v>1</v>
      </c>
      <c r="AK68">
        <f t="shared" si="46"/>
        <v>0</v>
      </c>
      <c r="AL68">
        <f t="shared" si="46"/>
        <v>0</v>
      </c>
      <c r="AM68">
        <f t="shared" si="46"/>
        <v>1</v>
      </c>
      <c r="AN68">
        <f t="shared" si="46"/>
        <v>1</v>
      </c>
      <c r="AO68">
        <f t="shared" si="46"/>
        <v>1</v>
      </c>
      <c r="AP68">
        <f t="shared" si="46"/>
        <v>1</v>
      </c>
      <c r="AQ68">
        <f t="shared" si="46"/>
        <v>1</v>
      </c>
      <c r="AR68">
        <f t="shared" si="46"/>
        <v>0</v>
      </c>
      <c r="AS68">
        <f t="shared" si="46"/>
        <v>0</v>
      </c>
      <c r="AT68">
        <f t="shared" si="46"/>
        <v>0</v>
      </c>
      <c r="AU68">
        <f t="shared" si="46"/>
        <v>0</v>
      </c>
      <c r="AV68">
        <f t="shared" si="46"/>
        <v>0</v>
      </c>
      <c r="AW68">
        <f t="shared" si="46"/>
        <v>0</v>
      </c>
      <c r="AX68">
        <f t="shared" si="46"/>
        <v>0</v>
      </c>
      <c r="AY68">
        <f t="shared" si="46"/>
        <v>1</v>
      </c>
      <c r="AZ68">
        <f t="shared" si="46"/>
        <v>1</v>
      </c>
      <c r="BA68">
        <f t="shared" si="46"/>
        <v>1</v>
      </c>
      <c r="BB68">
        <f t="shared" si="46"/>
        <v>1</v>
      </c>
      <c r="BC68">
        <f t="shared" si="46"/>
        <v>1</v>
      </c>
      <c r="BD68">
        <f t="shared" si="46"/>
        <v>1</v>
      </c>
      <c r="BE68">
        <f t="shared" si="46"/>
        <v>1</v>
      </c>
      <c r="BF68">
        <f t="shared" si="46"/>
        <v>1</v>
      </c>
      <c r="BG68">
        <f t="shared" si="46"/>
        <v>1</v>
      </c>
      <c r="BH68">
        <f t="shared" si="46"/>
        <v>1</v>
      </c>
      <c r="BI68">
        <f t="shared" si="46"/>
        <v>0</v>
      </c>
      <c r="BJ68">
        <f t="shared" si="46"/>
        <v>0</v>
      </c>
      <c r="BK68">
        <f t="shared" si="46"/>
        <v>0</v>
      </c>
      <c r="BL68">
        <f t="shared" si="46"/>
        <v>0</v>
      </c>
      <c r="BM68">
        <f t="shared" si="46"/>
        <v>0</v>
      </c>
      <c r="BN68">
        <f t="shared" si="46"/>
        <v>0</v>
      </c>
      <c r="BO68">
        <f t="shared" ref="BO68:CW71" si="47">COUNTIF(BO$32:BO$56,BO41)</f>
        <v>1</v>
      </c>
      <c r="BP68">
        <f t="shared" si="47"/>
        <v>0</v>
      </c>
      <c r="BQ68">
        <f t="shared" si="47"/>
        <v>1</v>
      </c>
      <c r="BR68">
        <f t="shared" si="47"/>
        <v>1</v>
      </c>
      <c r="BS68">
        <f t="shared" si="47"/>
        <v>1</v>
      </c>
      <c r="BT68">
        <f t="shared" si="47"/>
        <v>1</v>
      </c>
      <c r="BU68">
        <f t="shared" si="47"/>
        <v>1</v>
      </c>
      <c r="BV68">
        <f t="shared" si="47"/>
        <v>1</v>
      </c>
      <c r="BW68">
        <f t="shared" si="47"/>
        <v>1</v>
      </c>
      <c r="BX68">
        <f t="shared" si="47"/>
        <v>1</v>
      </c>
      <c r="BY68">
        <f t="shared" si="47"/>
        <v>0</v>
      </c>
      <c r="BZ68">
        <f t="shared" si="47"/>
        <v>0</v>
      </c>
      <c r="CA68">
        <f t="shared" si="47"/>
        <v>0</v>
      </c>
      <c r="CB68">
        <f t="shared" si="47"/>
        <v>0</v>
      </c>
      <c r="CC68">
        <f t="shared" si="47"/>
        <v>0</v>
      </c>
      <c r="CD68">
        <f t="shared" si="47"/>
        <v>0</v>
      </c>
      <c r="CE68">
        <f t="shared" si="47"/>
        <v>0</v>
      </c>
      <c r="CF68">
        <f t="shared" si="47"/>
        <v>0</v>
      </c>
      <c r="CG68">
        <f t="shared" si="47"/>
        <v>0</v>
      </c>
      <c r="CH68">
        <f t="shared" si="47"/>
        <v>0</v>
      </c>
      <c r="CI68">
        <f t="shared" si="47"/>
        <v>0</v>
      </c>
      <c r="CJ68">
        <f t="shared" si="47"/>
        <v>0</v>
      </c>
      <c r="CK68">
        <f t="shared" si="47"/>
        <v>0</v>
      </c>
      <c r="CL68">
        <f t="shared" si="47"/>
        <v>0</v>
      </c>
      <c r="CM68">
        <f t="shared" si="47"/>
        <v>0</v>
      </c>
      <c r="CN68">
        <f t="shared" si="47"/>
        <v>0</v>
      </c>
      <c r="CO68">
        <f t="shared" si="47"/>
        <v>0</v>
      </c>
      <c r="CP68">
        <f t="shared" si="47"/>
        <v>0</v>
      </c>
      <c r="CQ68">
        <f t="shared" si="47"/>
        <v>0</v>
      </c>
      <c r="CR68">
        <f t="shared" si="47"/>
        <v>0</v>
      </c>
      <c r="CS68">
        <f t="shared" si="47"/>
        <v>0</v>
      </c>
      <c r="CT68">
        <f t="shared" si="47"/>
        <v>0</v>
      </c>
      <c r="CU68">
        <f t="shared" si="47"/>
        <v>0</v>
      </c>
      <c r="CV68">
        <f t="shared" si="47"/>
        <v>0</v>
      </c>
      <c r="CW68">
        <f t="shared" si="47"/>
        <v>0</v>
      </c>
    </row>
    <row r="69" spans="3:101" x14ac:dyDescent="0.25">
      <c r="C69">
        <f t="shared" si="43"/>
        <v>1</v>
      </c>
      <c r="D69">
        <f t="shared" ref="D69:BO72" si="48">COUNTIF(D$32:D$56,D42)</f>
        <v>1</v>
      </c>
      <c r="E69">
        <f t="shared" si="48"/>
        <v>1</v>
      </c>
      <c r="F69">
        <f t="shared" si="48"/>
        <v>1</v>
      </c>
      <c r="G69">
        <f t="shared" si="48"/>
        <v>1</v>
      </c>
      <c r="H69">
        <f t="shared" si="48"/>
        <v>1</v>
      </c>
      <c r="I69">
        <f t="shared" si="48"/>
        <v>1</v>
      </c>
      <c r="J69">
        <f t="shared" si="48"/>
        <v>1</v>
      </c>
      <c r="K69">
        <f t="shared" si="48"/>
        <v>1</v>
      </c>
      <c r="L69">
        <f t="shared" si="48"/>
        <v>1</v>
      </c>
      <c r="M69">
        <f t="shared" si="48"/>
        <v>0</v>
      </c>
      <c r="N69">
        <f t="shared" si="48"/>
        <v>0</v>
      </c>
      <c r="O69">
        <f t="shared" si="48"/>
        <v>0</v>
      </c>
      <c r="P69">
        <f t="shared" si="48"/>
        <v>0</v>
      </c>
      <c r="Q69">
        <f t="shared" si="48"/>
        <v>0</v>
      </c>
      <c r="R69">
        <f t="shared" si="48"/>
        <v>1</v>
      </c>
      <c r="S69">
        <f t="shared" si="48"/>
        <v>0</v>
      </c>
      <c r="T69">
        <f t="shared" si="48"/>
        <v>0</v>
      </c>
      <c r="U69">
        <f t="shared" si="48"/>
        <v>0</v>
      </c>
      <c r="V69">
        <f t="shared" si="48"/>
        <v>1</v>
      </c>
      <c r="W69">
        <f t="shared" si="48"/>
        <v>1</v>
      </c>
      <c r="X69">
        <f t="shared" si="48"/>
        <v>1</v>
      </c>
      <c r="Y69">
        <f t="shared" si="48"/>
        <v>1</v>
      </c>
      <c r="Z69">
        <f t="shared" si="48"/>
        <v>1</v>
      </c>
      <c r="AA69">
        <f t="shared" si="48"/>
        <v>1</v>
      </c>
      <c r="AB69">
        <f t="shared" si="48"/>
        <v>1</v>
      </c>
      <c r="AC69">
        <f t="shared" si="48"/>
        <v>0</v>
      </c>
      <c r="AD69">
        <f t="shared" si="48"/>
        <v>0</v>
      </c>
      <c r="AE69">
        <f t="shared" si="48"/>
        <v>0</v>
      </c>
      <c r="AF69">
        <f t="shared" si="48"/>
        <v>0</v>
      </c>
      <c r="AG69">
        <f t="shared" si="48"/>
        <v>0</v>
      </c>
      <c r="AH69">
        <f t="shared" si="48"/>
        <v>0</v>
      </c>
      <c r="AI69">
        <f t="shared" si="48"/>
        <v>0</v>
      </c>
      <c r="AJ69">
        <f t="shared" si="48"/>
        <v>1</v>
      </c>
      <c r="AK69">
        <f t="shared" si="48"/>
        <v>0</v>
      </c>
      <c r="AL69">
        <f t="shared" si="48"/>
        <v>0</v>
      </c>
      <c r="AM69">
        <f t="shared" si="48"/>
        <v>1</v>
      </c>
      <c r="AN69">
        <f t="shared" si="48"/>
        <v>1</v>
      </c>
      <c r="AO69">
        <f t="shared" si="48"/>
        <v>1</v>
      </c>
      <c r="AP69">
        <f t="shared" si="48"/>
        <v>1</v>
      </c>
      <c r="AQ69">
        <f t="shared" si="48"/>
        <v>0</v>
      </c>
      <c r="AR69">
        <f t="shared" si="48"/>
        <v>0</v>
      </c>
      <c r="AS69">
        <f t="shared" si="48"/>
        <v>0</v>
      </c>
      <c r="AT69">
        <f t="shared" si="48"/>
        <v>0</v>
      </c>
      <c r="AU69">
        <f t="shared" si="48"/>
        <v>0</v>
      </c>
      <c r="AV69">
        <f t="shared" si="48"/>
        <v>0</v>
      </c>
      <c r="AW69">
        <f t="shared" si="48"/>
        <v>0</v>
      </c>
      <c r="AX69">
        <f t="shared" si="48"/>
        <v>0</v>
      </c>
      <c r="AY69">
        <f t="shared" si="48"/>
        <v>1</v>
      </c>
      <c r="AZ69">
        <f t="shared" si="48"/>
        <v>1</v>
      </c>
      <c r="BA69">
        <f t="shared" si="48"/>
        <v>1</v>
      </c>
      <c r="BB69">
        <f t="shared" si="48"/>
        <v>1</v>
      </c>
      <c r="BC69">
        <f t="shared" si="48"/>
        <v>1</v>
      </c>
      <c r="BD69">
        <f t="shared" si="48"/>
        <v>1</v>
      </c>
      <c r="BE69">
        <f t="shared" si="48"/>
        <v>1</v>
      </c>
      <c r="BF69">
        <f t="shared" si="48"/>
        <v>1</v>
      </c>
      <c r="BG69">
        <f t="shared" si="48"/>
        <v>1</v>
      </c>
      <c r="BH69">
        <f t="shared" si="48"/>
        <v>1</v>
      </c>
      <c r="BI69">
        <f t="shared" si="48"/>
        <v>0</v>
      </c>
      <c r="BJ69">
        <f t="shared" si="48"/>
        <v>0</v>
      </c>
      <c r="BK69">
        <f t="shared" si="48"/>
        <v>0</v>
      </c>
      <c r="BL69">
        <f t="shared" si="48"/>
        <v>0</v>
      </c>
      <c r="BM69">
        <f t="shared" si="48"/>
        <v>0</v>
      </c>
      <c r="BN69">
        <f t="shared" si="48"/>
        <v>0</v>
      </c>
      <c r="BO69">
        <f t="shared" si="48"/>
        <v>1</v>
      </c>
      <c r="BP69">
        <f t="shared" si="47"/>
        <v>0</v>
      </c>
      <c r="BQ69">
        <f t="shared" si="47"/>
        <v>1</v>
      </c>
      <c r="BR69">
        <f t="shared" si="47"/>
        <v>1</v>
      </c>
      <c r="BS69">
        <f t="shared" si="47"/>
        <v>1</v>
      </c>
      <c r="BT69">
        <f t="shared" si="47"/>
        <v>1</v>
      </c>
      <c r="BU69">
        <f t="shared" si="47"/>
        <v>1</v>
      </c>
      <c r="BV69">
        <f t="shared" si="47"/>
        <v>1</v>
      </c>
      <c r="BW69">
        <f t="shared" si="47"/>
        <v>1</v>
      </c>
      <c r="BX69">
        <f t="shared" si="47"/>
        <v>0</v>
      </c>
      <c r="BY69">
        <f t="shared" si="47"/>
        <v>0</v>
      </c>
      <c r="BZ69">
        <f t="shared" si="47"/>
        <v>0</v>
      </c>
      <c r="CA69">
        <f t="shared" si="47"/>
        <v>0</v>
      </c>
      <c r="CB69">
        <f t="shared" si="47"/>
        <v>0</v>
      </c>
      <c r="CC69">
        <f t="shared" si="47"/>
        <v>0</v>
      </c>
      <c r="CD69">
        <f t="shared" si="47"/>
        <v>0</v>
      </c>
      <c r="CE69">
        <f t="shared" si="47"/>
        <v>0</v>
      </c>
      <c r="CF69">
        <f t="shared" si="47"/>
        <v>0</v>
      </c>
      <c r="CG69">
        <f t="shared" si="47"/>
        <v>0</v>
      </c>
      <c r="CH69">
        <f t="shared" si="47"/>
        <v>0</v>
      </c>
      <c r="CI69">
        <f t="shared" si="47"/>
        <v>0</v>
      </c>
      <c r="CJ69">
        <f t="shared" si="47"/>
        <v>0</v>
      </c>
      <c r="CK69">
        <f t="shared" si="47"/>
        <v>0</v>
      </c>
      <c r="CL69">
        <f t="shared" si="47"/>
        <v>0</v>
      </c>
      <c r="CM69">
        <f t="shared" si="47"/>
        <v>0</v>
      </c>
      <c r="CN69">
        <f t="shared" si="47"/>
        <v>0</v>
      </c>
      <c r="CO69">
        <f t="shared" si="47"/>
        <v>0</v>
      </c>
      <c r="CP69">
        <f t="shared" si="47"/>
        <v>0</v>
      </c>
      <c r="CQ69">
        <f t="shared" si="47"/>
        <v>0</v>
      </c>
      <c r="CR69">
        <f t="shared" si="47"/>
        <v>0</v>
      </c>
      <c r="CS69">
        <f t="shared" si="47"/>
        <v>0</v>
      </c>
      <c r="CT69">
        <f t="shared" si="47"/>
        <v>0</v>
      </c>
      <c r="CU69">
        <f t="shared" si="47"/>
        <v>0</v>
      </c>
      <c r="CV69">
        <f t="shared" si="47"/>
        <v>0</v>
      </c>
      <c r="CW69">
        <f t="shared" si="47"/>
        <v>0</v>
      </c>
    </row>
    <row r="70" spans="3:101" x14ac:dyDescent="0.25">
      <c r="C70">
        <f t="shared" si="43"/>
        <v>1</v>
      </c>
      <c r="D70">
        <f t="shared" si="48"/>
        <v>1</v>
      </c>
      <c r="E70">
        <f t="shared" si="48"/>
        <v>1</v>
      </c>
      <c r="F70">
        <f t="shared" si="48"/>
        <v>1</v>
      </c>
      <c r="G70">
        <f t="shared" si="48"/>
        <v>1</v>
      </c>
      <c r="H70">
        <f t="shared" si="48"/>
        <v>1</v>
      </c>
      <c r="I70">
        <f t="shared" si="48"/>
        <v>1</v>
      </c>
      <c r="J70">
        <f t="shared" si="48"/>
        <v>1</v>
      </c>
      <c r="K70">
        <f t="shared" si="48"/>
        <v>1</v>
      </c>
      <c r="L70">
        <f t="shared" si="48"/>
        <v>0</v>
      </c>
      <c r="M70">
        <f t="shared" si="48"/>
        <v>0</v>
      </c>
      <c r="N70">
        <f t="shared" si="48"/>
        <v>0</v>
      </c>
      <c r="O70">
        <f t="shared" si="48"/>
        <v>0</v>
      </c>
      <c r="P70">
        <f t="shared" si="48"/>
        <v>0</v>
      </c>
      <c r="Q70">
        <f t="shared" si="48"/>
        <v>0</v>
      </c>
      <c r="R70">
        <f t="shared" si="48"/>
        <v>1</v>
      </c>
      <c r="S70">
        <f t="shared" si="48"/>
        <v>0</v>
      </c>
      <c r="T70">
        <f t="shared" si="48"/>
        <v>0</v>
      </c>
      <c r="U70">
        <f t="shared" si="48"/>
        <v>0</v>
      </c>
      <c r="V70">
        <f t="shared" si="48"/>
        <v>1</v>
      </c>
      <c r="W70">
        <f t="shared" si="48"/>
        <v>1</v>
      </c>
      <c r="X70">
        <f t="shared" si="48"/>
        <v>1</v>
      </c>
      <c r="Y70">
        <f t="shared" si="48"/>
        <v>1</v>
      </c>
      <c r="Z70">
        <f t="shared" si="48"/>
        <v>1</v>
      </c>
      <c r="AA70">
        <f t="shared" si="48"/>
        <v>1</v>
      </c>
      <c r="AB70">
        <f t="shared" si="48"/>
        <v>0</v>
      </c>
      <c r="AC70">
        <f t="shared" si="48"/>
        <v>0</v>
      </c>
      <c r="AD70">
        <f t="shared" si="48"/>
        <v>0</v>
      </c>
      <c r="AE70">
        <f t="shared" si="48"/>
        <v>0</v>
      </c>
      <c r="AF70">
        <f t="shared" si="48"/>
        <v>0</v>
      </c>
      <c r="AG70">
        <f t="shared" si="48"/>
        <v>0</v>
      </c>
      <c r="AH70">
        <f t="shared" si="48"/>
        <v>0</v>
      </c>
      <c r="AI70">
        <f t="shared" si="48"/>
        <v>0</v>
      </c>
      <c r="AJ70">
        <f t="shared" si="48"/>
        <v>1</v>
      </c>
      <c r="AK70">
        <f t="shared" si="48"/>
        <v>0</v>
      </c>
      <c r="AL70">
        <f t="shared" si="48"/>
        <v>0</v>
      </c>
      <c r="AM70">
        <f t="shared" si="48"/>
        <v>1</v>
      </c>
      <c r="AN70">
        <f t="shared" si="48"/>
        <v>1</v>
      </c>
      <c r="AO70">
        <f t="shared" si="48"/>
        <v>1</v>
      </c>
      <c r="AP70">
        <f t="shared" si="48"/>
        <v>0</v>
      </c>
      <c r="AQ70">
        <f t="shared" si="48"/>
        <v>0</v>
      </c>
      <c r="AR70">
        <f t="shared" si="48"/>
        <v>0</v>
      </c>
      <c r="AS70">
        <f t="shared" si="48"/>
        <v>0</v>
      </c>
      <c r="AT70">
        <f t="shared" si="48"/>
        <v>0</v>
      </c>
      <c r="AU70">
        <f t="shared" si="48"/>
        <v>0</v>
      </c>
      <c r="AV70">
        <f t="shared" si="48"/>
        <v>0</v>
      </c>
      <c r="AW70">
        <f t="shared" si="48"/>
        <v>0</v>
      </c>
      <c r="AX70">
        <f t="shared" si="48"/>
        <v>0</v>
      </c>
      <c r="AY70">
        <f t="shared" si="48"/>
        <v>1</v>
      </c>
      <c r="AZ70">
        <f t="shared" si="48"/>
        <v>1</v>
      </c>
      <c r="BA70">
        <f t="shared" si="48"/>
        <v>1</v>
      </c>
      <c r="BB70">
        <f t="shared" si="48"/>
        <v>1</v>
      </c>
      <c r="BC70">
        <f t="shared" si="48"/>
        <v>1</v>
      </c>
      <c r="BD70">
        <f t="shared" si="48"/>
        <v>1</v>
      </c>
      <c r="BE70">
        <f t="shared" si="48"/>
        <v>1</v>
      </c>
      <c r="BF70">
        <f t="shared" si="48"/>
        <v>1</v>
      </c>
      <c r="BG70">
        <f t="shared" si="48"/>
        <v>1</v>
      </c>
      <c r="BH70">
        <f t="shared" si="48"/>
        <v>1</v>
      </c>
      <c r="BI70">
        <f t="shared" si="48"/>
        <v>0</v>
      </c>
      <c r="BJ70">
        <f t="shared" si="48"/>
        <v>0</v>
      </c>
      <c r="BK70">
        <f t="shared" si="48"/>
        <v>0</v>
      </c>
      <c r="BL70">
        <f t="shared" si="48"/>
        <v>0</v>
      </c>
      <c r="BM70">
        <f t="shared" si="48"/>
        <v>0</v>
      </c>
      <c r="BN70">
        <f t="shared" si="48"/>
        <v>0</v>
      </c>
      <c r="BO70">
        <f t="shared" si="48"/>
        <v>0</v>
      </c>
      <c r="BP70">
        <f t="shared" si="47"/>
        <v>0</v>
      </c>
      <c r="BQ70">
        <f t="shared" si="47"/>
        <v>1</v>
      </c>
      <c r="BR70">
        <f t="shared" si="47"/>
        <v>1</v>
      </c>
      <c r="BS70">
        <f t="shared" si="47"/>
        <v>1</v>
      </c>
      <c r="BT70">
        <f t="shared" si="47"/>
        <v>1</v>
      </c>
      <c r="BU70">
        <f t="shared" si="47"/>
        <v>1</v>
      </c>
      <c r="BV70">
        <f t="shared" si="47"/>
        <v>1</v>
      </c>
      <c r="BW70">
        <f t="shared" si="47"/>
        <v>1</v>
      </c>
      <c r="BX70">
        <f t="shared" si="47"/>
        <v>0</v>
      </c>
      <c r="BY70">
        <f t="shared" si="47"/>
        <v>0</v>
      </c>
      <c r="BZ70">
        <f t="shared" si="47"/>
        <v>0</v>
      </c>
      <c r="CA70">
        <f t="shared" si="47"/>
        <v>0</v>
      </c>
      <c r="CB70">
        <f t="shared" si="47"/>
        <v>0</v>
      </c>
      <c r="CC70">
        <f t="shared" si="47"/>
        <v>0</v>
      </c>
      <c r="CD70">
        <f t="shared" si="47"/>
        <v>0</v>
      </c>
      <c r="CE70">
        <f t="shared" si="47"/>
        <v>0</v>
      </c>
      <c r="CF70">
        <f t="shared" si="47"/>
        <v>0</v>
      </c>
      <c r="CG70">
        <f t="shared" si="47"/>
        <v>0</v>
      </c>
      <c r="CH70">
        <f t="shared" si="47"/>
        <v>0</v>
      </c>
      <c r="CI70">
        <f t="shared" si="47"/>
        <v>0</v>
      </c>
      <c r="CJ70">
        <f t="shared" si="47"/>
        <v>0</v>
      </c>
      <c r="CK70">
        <f t="shared" si="47"/>
        <v>0</v>
      </c>
      <c r="CL70">
        <f t="shared" si="47"/>
        <v>0</v>
      </c>
      <c r="CM70">
        <f t="shared" si="47"/>
        <v>0</v>
      </c>
      <c r="CN70">
        <f t="shared" si="47"/>
        <v>0</v>
      </c>
      <c r="CO70">
        <f t="shared" si="47"/>
        <v>0</v>
      </c>
      <c r="CP70">
        <f t="shared" si="47"/>
        <v>0</v>
      </c>
      <c r="CQ70">
        <f t="shared" si="47"/>
        <v>0</v>
      </c>
      <c r="CR70">
        <f t="shared" si="47"/>
        <v>0</v>
      </c>
      <c r="CS70">
        <f t="shared" si="47"/>
        <v>0</v>
      </c>
      <c r="CT70">
        <f t="shared" si="47"/>
        <v>0</v>
      </c>
      <c r="CU70">
        <f t="shared" si="47"/>
        <v>0</v>
      </c>
      <c r="CV70">
        <f t="shared" si="47"/>
        <v>0</v>
      </c>
      <c r="CW70">
        <f t="shared" si="47"/>
        <v>0</v>
      </c>
    </row>
    <row r="71" spans="3:101" x14ac:dyDescent="0.25">
      <c r="C71">
        <f t="shared" si="43"/>
        <v>1</v>
      </c>
      <c r="D71">
        <f t="shared" si="48"/>
        <v>1</v>
      </c>
      <c r="E71">
        <f t="shared" si="48"/>
        <v>1</v>
      </c>
      <c r="F71">
        <f t="shared" si="48"/>
        <v>1</v>
      </c>
      <c r="G71">
        <f t="shared" si="48"/>
        <v>1</v>
      </c>
      <c r="H71">
        <f t="shared" si="48"/>
        <v>1</v>
      </c>
      <c r="I71">
        <f t="shared" si="48"/>
        <v>1</v>
      </c>
      <c r="J71">
        <f t="shared" si="48"/>
        <v>1</v>
      </c>
      <c r="K71">
        <f t="shared" si="48"/>
        <v>0</v>
      </c>
      <c r="L71">
        <f t="shared" si="48"/>
        <v>0</v>
      </c>
      <c r="M71">
        <f t="shared" si="48"/>
        <v>0</v>
      </c>
      <c r="N71">
        <f t="shared" si="48"/>
        <v>0</v>
      </c>
      <c r="O71">
        <f t="shared" si="48"/>
        <v>0</v>
      </c>
      <c r="P71">
        <f t="shared" si="48"/>
        <v>0</v>
      </c>
      <c r="Q71">
        <f t="shared" si="48"/>
        <v>0</v>
      </c>
      <c r="R71">
        <f t="shared" si="48"/>
        <v>1</v>
      </c>
      <c r="S71">
        <f t="shared" si="48"/>
        <v>0</v>
      </c>
      <c r="T71">
        <f t="shared" si="48"/>
        <v>0</v>
      </c>
      <c r="U71">
        <f t="shared" si="48"/>
        <v>0</v>
      </c>
      <c r="V71">
        <f t="shared" si="48"/>
        <v>1</v>
      </c>
      <c r="W71">
        <f t="shared" si="48"/>
        <v>1</v>
      </c>
      <c r="X71">
        <f t="shared" si="48"/>
        <v>1</v>
      </c>
      <c r="Y71">
        <f t="shared" si="48"/>
        <v>1</v>
      </c>
      <c r="Z71">
        <f t="shared" si="48"/>
        <v>1</v>
      </c>
      <c r="AA71">
        <f t="shared" si="48"/>
        <v>0</v>
      </c>
      <c r="AB71">
        <f t="shared" si="48"/>
        <v>0</v>
      </c>
      <c r="AC71">
        <f t="shared" si="48"/>
        <v>0</v>
      </c>
      <c r="AD71">
        <f t="shared" si="48"/>
        <v>0</v>
      </c>
      <c r="AE71">
        <f t="shared" si="48"/>
        <v>0</v>
      </c>
      <c r="AF71">
        <f t="shared" si="48"/>
        <v>0</v>
      </c>
      <c r="AG71">
        <f t="shared" si="48"/>
        <v>0</v>
      </c>
      <c r="AH71">
        <f t="shared" si="48"/>
        <v>0</v>
      </c>
      <c r="AI71">
        <f t="shared" si="48"/>
        <v>0</v>
      </c>
      <c r="AJ71">
        <f t="shared" si="48"/>
        <v>1</v>
      </c>
      <c r="AK71">
        <f t="shared" si="48"/>
        <v>0</v>
      </c>
      <c r="AL71">
        <f t="shared" si="48"/>
        <v>0</v>
      </c>
      <c r="AM71">
        <f t="shared" si="48"/>
        <v>1</v>
      </c>
      <c r="AN71">
        <f t="shared" si="48"/>
        <v>1</v>
      </c>
      <c r="AO71">
        <f t="shared" si="48"/>
        <v>0</v>
      </c>
      <c r="AP71">
        <f t="shared" si="48"/>
        <v>0</v>
      </c>
      <c r="AQ71">
        <f t="shared" si="48"/>
        <v>0</v>
      </c>
      <c r="AR71">
        <f t="shared" si="48"/>
        <v>0</v>
      </c>
      <c r="AS71">
        <f t="shared" si="48"/>
        <v>0</v>
      </c>
      <c r="AT71">
        <f t="shared" si="48"/>
        <v>0</v>
      </c>
      <c r="AU71">
        <f t="shared" si="48"/>
        <v>0</v>
      </c>
      <c r="AV71">
        <f t="shared" si="48"/>
        <v>0</v>
      </c>
      <c r="AW71">
        <f t="shared" si="48"/>
        <v>0</v>
      </c>
      <c r="AX71">
        <f t="shared" si="48"/>
        <v>0</v>
      </c>
      <c r="AY71">
        <f t="shared" si="48"/>
        <v>1</v>
      </c>
      <c r="AZ71">
        <f t="shared" si="48"/>
        <v>1</v>
      </c>
      <c r="BA71">
        <f t="shared" si="48"/>
        <v>1</v>
      </c>
      <c r="BB71">
        <f t="shared" si="48"/>
        <v>1</v>
      </c>
      <c r="BC71">
        <f t="shared" si="48"/>
        <v>1</v>
      </c>
      <c r="BD71">
        <f t="shared" si="48"/>
        <v>1</v>
      </c>
      <c r="BE71">
        <f t="shared" si="48"/>
        <v>1</v>
      </c>
      <c r="BF71">
        <f t="shared" si="48"/>
        <v>1</v>
      </c>
      <c r="BG71">
        <f t="shared" si="48"/>
        <v>1</v>
      </c>
      <c r="BH71">
        <f t="shared" si="48"/>
        <v>1</v>
      </c>
      <c r="BI71">
        <f t="shared" si="48"/>
        <v>0</v>
      </c>
      <c r="BJ71">
        <f t="shared" si="48"/>
        <v>0</v>
      </c>
      <c r="BK71">
        <f t="shared" si="48"/>
        <v>0</v>
      </c>
      <c r="BL71">
        <f t="shared" si="48"/>
        <v>0</v>
      </c>
      <c r="BM71">
        <f t="shared" si="48"/>
        <v>0</v>
      </c>
      <c r="BN71">
        <f t="shared" si="48"/>
        <v>0</v>
      </c>
      <c r="BO71">
        <f t="shared" si="48"/>
        <v>0</v>
      </c>
      <c r="BP71">
        <f t="shared" si="47"/>
        <v>0</v>
      </c>
      <c r="BQ71">
        <f t="shared" si="47"/>
        <v>1</v>
      </c>
      <c r="BR71">
        <f t="shared" si="47"/>
        <v>1</v>
      </c>
      <c r="BS71">
        <f t="shared" si="47"/>
        <v>1</v>
      </c>
      <c r="BT71">
        <f t="shared" si="47"/>
        <v>1</v>
      </c>
      <c r="BU71">
        <f t="shared" si="47"/>
        <v>1</v>
      </c>
      <c r="BV71">
        <f t="shared" si="47"/>
        <v>1</v>
      </c>
      <c r="BW71">
        <f t="shared" si="47"/>
        <v>1</v>
      </c>
      <c r="BX71">
        <f t="shared" si="47"/>
        <v>0</v>
      </c>
      <c r="BY71">
        <f t="shared" si="47"/>
        <v>0</v>
      </c>
      <c r="BZ71">
        <f t="shared" si="47"/>
        <v>0</v>
      </c>
      <c r="CA71">
        <f t="shared" si="47"/>
        <v>0</v>
      </c>
      <c r="CB71">
        <f t="shared" si="47"/>
        <v>0</v>
      </c>
      <c r="CC71">
        <f t="shared" si="47"/>
        <v>0</v>
      </c>
      <c r="CD71">
        <f t="shared" si="47"/>
        <v>0</v>
      </c>
      <c r="CE71">
        <f t="shared" si="47"/>
        <v>0</v>
      </c>
      <c r="CF71">
        <f t="shared" si="47"/>
        <v>0</v>
      </c>
      <c r="CG71">
        <f t="shared" si="47"/>
        <v>0</v>
      </c>
      <c r="CH71">
        <f t="shared" si="47"/>
        <v>0</v>
      </c>
      <c r="CI71">
        <f t="shared" si="47"/>
        <v>0</v>
      </c>
      <c r="CJ71">
        <f t="shared" si="47"/>
        <v>0</v>
      </c>
      <c r="CK71">
        <f t="shared" si="47"/>
        <v>0</v>
      </c>
      <c r="CL71">
        <f t="shared" si="47"/>
        <v>0</v>
      </c>
      <c r="CM71">
        <f t="shared" si="47"/>
        <v>0</v>
      </c>
      <c r="CN71">
        <f t="shared" si="47"/>
        <v>0</v>
      </c>
      <c r="CO71">
        <f t="shared" si="47"/>
        <v>0</v>
      </c>
      <c r="CP71">
        <f t="shared" si="47"/>
        <v>0</v>
      </c>
      <c r="CQ71">
        <f t="shared" si="47"/>
        <v>0</v>
      </c>
      <c r="CR71">
        <f t="shared" si="47"/>
        <v>0</v>
      </c>
      <c r="CS71">
        <f t="shared" si="47"/>
        <v>0</v>
      </c>
      <c r="CT71">
        <f t="shared" si="47"/>
        <v>0</v>
      </c>
      <c r="CU71">
        <f t="shared" si="47"/>
        <v>0</v>
      </c>
      <c r="CV71">
        <f t="shared" si="47"/>
        <v>0</v>
      </c>
      <c r="CW71">
        <f t="shared" si="47"/>
        <v>0</v>
      </c>
    </row>
    <row r="72" spans="3:101" x14ac:dyDescent="0.25">
      <c r="C72">
        <f t="shared" si="43"/>
        <v>1</v>
      </c>
      <c r="D72">
        <f t="shared" si="48"/>
        <v>1</v>
      </c>
      <c r="E72">
        <f t="shared" si="48"/>
        <v>1</v>
      </c>
      <c r="F72">
        <f t="shared" si="48"/>
        <v>1</v>
      </c>
      <c r="G72">
        <f t="shared" si="48"/>
        <v>1</v>
      </c>
      <c r="H72">
        <f t="shared" si="48"/>
        <v>1</v>
      </c>
      <c r="I72">
        <f t="shared" si="48"/>
        <v>1</v>
      </c>
      <c r="J72">
        <f t="shared" si="48"/>
        <v>0</v>
      </c>
      <c r="K72">
        <f t="shared" si="48"/>
        <v>0</v>
      </c>
      <c r="L72">
        <f t="shared" si="48"/>
        <v>0</v>
      </c>
      <c r="M72">
        <f t="shared" si="48"/>
        <v>0</v>
      </c>
      <c r="N72">
        <f t="shared" si="48"/>
        <v>0</v>
      </c>
      <c r="O72">
        <f t="shared" si="48"/>
        <v>0</v>
      </c>
      <c r="P72">
        <f t="shared" si="48"/>
        <v>0</v>
      </c>
      <c r="Q72">
        <f t="shared" si="48"/>
        <v>0</v>
      </c>
      <c r="R72">
        <f t="shared" si="48"/>
        <v>1</v>
      </c>
      <c r="S72">
        <f t="shared" si="48"/>
        <v>0</v>
      </c>
      <c r="T72">
        <f t="shared" si="48"/>
        <v>0</v>
      </c>
      <c r="U72">
        <f t="shared" si="48"/>
        <v>0</v>
      </c>
      <c r="V72">
        <f t="shared" si="48"/>
        <v>1</v>
      </c>
      <c r="W72">
        <f t="shared" si="48"/>
        <v>1</v>
      </c>
      <c r="X72">
        <f t="shared" si="48"/>
        <v>1</v>
      </c>
      <c r="Y72">
        <f t="shared" si="48"/>
        <v>1</v>
      </c>
      <c r="Z72">
        <f t="shared" si="48"/>
        <v>0</v>
      </c>
      <c r="AA72">
        <f t="shared" si="48"/>
        <v>0</v>
      </c>
      <c r="AB72">
        <f t="shared" si="48"/>
        <v>0</v>
      </c>
      <c r="AC72">
        <f t="shared" si="48"/>
        <v>0</v>
      </c>
      <c r="AD72">
        <f t="shared" si="48"/>
        <v>0</v>
      </c>
      <c r="AE72">
        <f t="shared" si="48"/>
        <v>0</v>
      </c>
      <c r="AF72">
        <f t="shared" si="48"/>
        <v>0</v>
      </c>
      <c r="AG72">
        <f t="shared" si="48"/>
        <v>0</v>
      </c>
      <c r="AH72">
        <f t="shared" si="48"/>
        <v>0</v>
      </c>
      <c r="AI72">
        <f t="shared" si="48"/>
        <v>0</v>
      </c>
      <c r="AJ72">
        <f t="shared" si="48"/>
        <v>1</v>
      </c>
      <c r="AK72">
        <f t="shared" si="48"/>
        <v>0</v>
      </c>
      <c r="AL72">
        <f t="shared" si="48"/>
        <v>0</v>
      </c>
      <c r="AM72">
        <f t="shared" si="48"/>
        <v>1</v>
      </c>
      <c r="AN72">
        <f t="shared" si="48"/>
        <v>0</v>
      </c>
      <c r="AO72">
        <f t="shared" si="48"/>
        <v>0</v>
      </c>
      <c r="AP72">
        <f t="shared" si="48"/>
        <v>0</v>
      </c>
      <c r="AQ72">
        <f t="shared" si="48"/>
        <v>0</v>
      </c>
      <c r="AR72">
        <f t="shared" si="48"/>
        <v>0</v>
      </c>
      <c r="AS72">
        <f t="shared" si="48"/>
        <v>0</v>
      </c>
      <c r="AT72">
        <f t="shared" si="48"/>
        <v>0</v>
      </c>
      <c r="AU72">
        <f t="shared" si="48"/>
        <v>0</v>
      </c>
      <c r="AV72">
        <f t="shared" si="48"/>
        <v>0</v>
      </c>
      <c r="AW72">
        <f t="shared" si="48"/>
        <v>0</v>
      </c>
      <c r="AX72">
        <f t="shared" si="48"/>
        <v>0</v>
      </c>
      <c r="AY72">
        <f t="shared" si="48"/>
        <v>1</v>
      </c>
      <c r="AZ72">
        <f t="shared" si="48"/>
        <v>1</v>
      </c>
      <c r="BA72">
        <f t="shared" si="48"/>
        <v>1</v>
      </c>
      <c r="BB72">
        <f t="shared" si="48"/>
        <v>1</v>
      </c>
      <c r="BC72">
        <f t="shared" si="48"/>
        <v>1</v>
      </c>
      <c r="BD72">
        <f t="shared" si="48"/>
        <v>1</v>
      </c>
      <c r="BE72">
        <f t="shared" si="48"/>
        <v>1</v>
      </c>
      <c r="BF72">
        <f t="shared" si="48"/>
        <v>1</v>
      </c>
      <c r="BG72">
        <f t="shared" si="48"/>
        <v>1</v>
      </c>
      <c r="BH72">
        <f t="shared" si="48"/>
        <v>0</v>
      </c>
      <c r="BI72">
        <f t="shared" si="48"/>
        <v>0</v>
      </c>
      <c r="BJ72">
        <f t="shared" si="48"/>
        <v>0</v>
      </c>
      <c r="BK72">
        <f t="shared" si="48"/>
        <v>0</v>
      </c>
      <c r="BL72">
        <f t="shared" si="48"/>
        <v>0</v>
      </c>
      <c r="BM72">
        <f t="shared" si="48"/>
        <v>0</v>
      </c>
      <c r="BN72">
        <f t="shared" si="48"/>
        <v>0</v>
      </c>
      <c r="BO72">
        <f t="shared" ref="BO72:CW75" si="49">COUNTIF(BO$32:BO$56,BO45)</f>
        <v>0</v>
      </c>
      <c r="BP72">
        <f t="shared" si="49"/>
        <v>0</v>
      </c>
      <c r="BQ72">
        <f t="shared" si="49"/>
        <v>1</v>
      </c>
      <c r="BR72">
        <f t="shared" si="49"/>
        <v>1</v>
      </c>
      <c r="BS72">
        <f t="shared" si="49"/>
        <v>1</v>
      </c>
      <c r="BT72">
        <f t="shared" si="49"/>
        <v>1</v>
      </c>
      <c r="BU72">
        <f t="shared" si="49"/>
        <v>1</v>
      </c>
      <c r="BV72">
        <f t="shared" si="49"/>
        <v>1</v>
      </c>
      <c r="BW72">
        <f t="shared" si="49"/>
        <v>1</v>
      </c>
      <c r="BX72">
        <f t="shared" si="49"/>
        <v>0</v>
      </c>
      <c r="BY72">
        <f t="shared" si="49"/>
        <v>0</v>
      </c>
      <c r="BZ72">
        <f t="shared" si="49"/>
        <v>0</v>
      </c>
      <c r="CA72">
        <f t="shared" si="49"/>
        <v>0</v>
      </c>
      <c r="CB72">
        <f t="shared" si="49"/>
        <v>0</v>
      </c>
      <c r="CC72">
        <f t="shared" si="49"/>
        <v>0</v>
      </c>
      <c r="CD72">
        <f t="shared" si="49"/>
        <v>0</v>
      </c>
      <c r="CE72">
        <f t="shared" si="49"/>
        <v>0</v>
      </c>
      <c r="CF72">
        <f t="shared" si="49"/>
        <v>0</v>
      </c>
      <c r="CG72">
        <f t="shared" si="49"/>
        <v>0</v>
      </c>
      <c r="CH72">
        <f t="shared" si="49"/>
        <v>0</v>
      </c>
      <c r="CI72">
        <f t="shared" si="49"/>
        <v>0</v>
      </c>
      <c r="CJ72">
        <f t="shared" si="49"/>
        <v>0</v>
      </c>
      <c r="CK72">
        <f t="shared" si="49"/>
        <v>0</v>
      </c>
      <c r="CL72">
        <f t="shared" si="49"/>
        <v>0</v>
      </c>
      <c r="CM72">
        <f t="shared" si="49"/>
        <v>0</v>
      </c>
      <c r="CN72">
        <f t="shared" si="49"/>
        <v>0</v>
      </c>
      <c r="CO72">
        <f t="shared" si="49"/>
        <v>0</v>
      </c>
      <c r="CP72">
        <f t="shared" si="49"/>
        <v>0</v>
      </c>
      <c r="CQ72">
        <f t="shared" si="49"/>
        <v>0</v>
      </c>
      <c r="CR72">
        <f t="shared" si="49"/>
        <v>0</v>
      </c>
      <c r="CS72">
        <f t="shared" si="49"/>
        <v>0</v>
      </c>
      <c r="CT72">
        <f t="shared" si="49"/>
        <v>0</v>
      </c>
      <c r="CU72">
        <f t="shared" si="49"/>
        <v>0</v>
      </c>
      <c r="CV72">
        <f t="shared" si="49"/>
        <v>0</v>
      </c>
      <c r="CW72">
        <f t="shared" si="49"/>
        <v>0</v>
      </c>
    </row>
    <row r="73" spans="3:101" x14ac:dyDescent="0.25">
      <c r="C73">
        <f t="shared" si="43"/>
        <v>1</v>
      </c>
      <c r="D73">
        <f t="shared" ref="D73:BO76" si="50">COUNTIF(D$32:D$56,D46)</f>
        <v>1</v>
      </c>
      <c r="E73">
        <f t="shared" si="50"/>
        <v>1</v>
      </c>
      <c r="F73">
        <f t="shared" si="50"/>
        <v>1</v>
      </c>
      <c r="G73">
        <f t="shared" si="50"/>
        <v>1</v>
      </c>
      <c r="H73">
        <f t="shared" si="50"/>
        <v>1</v>
      </c>
      <c r="I73">
        <f t="shared" si="50"/>
        <v>0</v>
      </c>
      <c r="J73">
        <f t="shared" si="50"/>
        <v>0</v>
      </c>
      <c r="K73">
        <f t="shared" si="50"/>
        <v>0</v>
      </c>
      <c r="L73">
        <f t="shared" si="50"/>
        <v>0</v>
      </c>
      <c r="M73">
        <f t="shared" si="50"/>
        <v>0</v>
      </c>
      <c r="N73">
        <f t="shared" si="50"/>
        <v>0</v>
      </c>
      <c r="O73">
        <f t="shared" si="50"/>
        <v>0</v>
      </c>
      <c r="P73">
        <f t="shared" si="50"/>
        <v>0</v>
      </c>
      <c r="Q73">
        <f t="shared" si="50"/>
        <v>0</v>
      </c>
      <c r="R73">
        <f t="shared" si="50"/>
        <v>1</v>
      </c>
      <c r="S73">
        <f t="shared" si="50"/>
        <v>0</v>
      </c>
      <c r="T73">
        <f t="shared" si="50"/>
        <v>0</v>
      </c>
      <c r="U73">
        <f t="shared" si="50"/>
        <v>0</v>
      </c>
      <c r="V73">
        <f t="shared" si="50"/>
        <v>1</v>
      </c>
      <c r="W73">
        <f t="shared" si="50"/>
        <v>1</v>
      </c>
      <c r="X73">
        <f t="shared" si="50"/>
        <v>1</v>
      </c>
      <c r="Y73">
        <f t="shared" si="50"/>
        <v>0</v>
      </c>
      <c r="Z73">
        <f t="shared" si="50"/>
        <v>0</v>
      </c>
      <c r="AA73">
        <f t="shared" si="50"/>
        <v>0</v>
      </c>
      <c r="AB73">
        <f t="shared" si="50"/>
        <v>0</v>
      </c>
      <c r="AC73">
        <f t="shared" si="50"/>
        <v>0</v>
      </c>
      <c r="AD73">
        <f t="shared" si="50"/>
        <v>0</v>
      </c>
      <c r="AE73">
        <f t="shared" si="50"/>
        <v>0</v>
      </c>
      <c r="AF73">
        <f t="shared" si="50"/>
        <v>0</v>
      </c>
      <c r="AG73">
        <f t="shared" si="50"/>
        <v>0</v>
      </c>
      <c r="AH73">
        <f t="shared" si="50"/>
        <v>0</v>
      </c>
      <c r="AI73">
        <f t="shared" si="50"/>
        <v>0</v>
      </c>
      <c r="AJ73">
        <f t="shared" si="50"/>
        <v>0</v>
      </c>
      <c r="AK73">
        <f t="shared" si="50"/>
        <v>0</v>
      </c>
      <c r="AL73">
        <f t="shared" si="50"/>
        <v>0</v>
      </c>
      <c r="AM73">
        <f t="shared" si="50"/>
        <v>0</v>
      </c>
      <c r="AN73">
        <f t="shared" si="50"/>
        <v>0</v>
      </c>
      <c r="AO73">
        <f t="shared" si="50"/>
        <v>0</v>
      </c>
      <c r="AP73">
        <f t="shared" si="50"/>
        <v>0</v>
      </c>
      <c r="AQ73">
        <f t="shared" si="50"/>
        <v>0</v>
      </c>
      <c r="AR73">
        <f t="shared" si="50"/>
        <v>0</v>
      </c>
      <c r="AS73">
        <f t="shared" si="50"/>
        <v>0</v>
      </c>
      <c r="AT73">
        <f t="shared" si="50"/>
        <v>0</v>
      </c>
      <c r="AU73">
        <f t="shared" si="50"/>
        <v>0</v>
      </c>
      <c r="AV73">
        <f t="shared" si="50"/>
        <v>0</v>
      </c>
      <c r="AW73">
        <f t="shared" si="50"/>
        <v>0</v>
      </c>
      <c r="AX73">
        <f t="shared" si="50"/>
        <v>0</v>
      </c>
      <c r="AY73">
        <f t="shared" si="50"/>
        <v>1</v>
      </c>
      <c r="AZ73">
        <f t="shared" si="50"/>
        <v>1</v>
      </c>
      <c r="BA73">
        <f t="shared" si="50"/>
        <v>1</v>
      </c>
      <c r="BB73">
        <f t="shared" si="50"/>
        <v>1</v>
      </c>
      <c r="BC73">
        <f t="shared" si="50"/>
        <v>1</v>
      </c>
      <c r="BD73">
        <f t="shared" si="50"/>
        <v>1</v>
      </c>
      <c r="BE73">
        <f t="shared" si="50"/>
        <v>1</v>
      </c>
      <c r="BF73">
        <f t="shared" si="50"/>
        <v>1</v>
      </c>
      <c r="BG73">
        <f t="shared" si="50"/>
        <v>0</v>
      </c>
      <c r="BH73">
        <f t="shared" si="50"/>
        <v>0</v>
      </c>
      <c r="BI73">
        <f t="shared" si="50"/>
        <v>0</v>
      </c>
      <c r="BJ73">
        <f t="shared" si="50"/>
        <v>0</v>
      </c>
      <c r="BK73">
        <f t="shared" si="50"/>
        <v>0</v>
      </c>
      <c r="BL73">
        <f t="shared" si="50"/>
        <v>0</v>
      </c>
      <c r="BM73">
        <f t="shared" si="50"/>
        <v>0</v>
      </c>
      <c r="BN73">
        <f t="shared" si="50"/>
        <v>0</v>
      </c>
      <c r="BO73">
        <f t="shared" si="50"/>
        <v>0</v>
      </c>
      <c r="BP73">
        <f t="shared" si="49"/>
        <v>0</v>
      </c>
      <c r="BQ73">
        <f t="shared" si="49"/>
        <v>1</v>
      </c>
      <c r="BR73">
        <f t="shared" si="49"/>
        <v>1</v>
      </c>
      <c r="BS73">
        <f t="shared" si="49"/>
        <v>1</v>
      </c>
      <c r="BT73">
        <f t="shared" si="49"/>
        <v>1</v>
      </c>
      <c r="BU73">
        <f t="shared" si="49"/>
        <v>1</v>
      </c>
      <c r="BV73">
        <f t="shared" si="49"/>
        <v>1</v>
      </c>
      <c r="BW73">
        <f t="shared" si="49"/>
        <v>1</v>
      </c>
      <c r="BX73">
        <f t="shared" si="49"/>
        <v>0</v>
      </c>
      <c r="BY73">
        <f t="shared" si="49"/>
        <v>0</v>
      </c>
      <c r="BZ73">
        <f t="shared" si="49"/>
        <v>0</v>
      </c>
      <c r="CA73">
        <f t="shared" si="49"/>
        <v>0</v>
      </c>
      <c r="CB73">
        <f t="shared" si="49"/>
        <v>0</v>
      </c>
      <c r="CC73">
        <f t="shared" si="49"/>
        <v>0</v>
      </c>
      <c r="CD73">
        <f t="shared" si="49"/>
        <v>0</v>
      </c>
      <c r="CE73">
        <f t="shared" si="49"/>
        <v>0</v>
      </c>
      <c r="CF73">
        <f t="shared" si="49"/>
        <v>0</v>
      </c>
      <c r="CG73">
        <f t="shared" si="49"/>
        <v>0</v>
      </c>
      <c r="CH73">
        <f t="shared" si="49"/>
        <v>0</v>
      </c>
      <c r="CI73">
        <f t="shared" si="49"/>
        <v>0</v>
      </c>
      <c r="CJ73">
        <f t="shared" si="49"/>
        <v>0</v>
      </c>
      <c r="CK73">
        <f t="shared" si="49"/>
        <v>0</v>
      </c>
      <c r="CL73">
        <f t="shared" si="49"/>
        <v>0</v>
      </c>
      <c r="CM73">
        <f t="shared" si="49"/>
        <v>0</v>
      </c>
      <c r="CN73">
        <f t="shared" si="49"/>
        <v>0</v>
      </c>
      <c r="CO73">
        <f t="shared" si="49"/>
        <v>0</v>
      </c>
      <c r="CP73">
        <f t="shared" si="49"/>
        <v>0</v>
      </c>
      <c r="CQ73">
        <f t="shared" si="49"/>
        <v>0</v>
      </c>
      <c r="CR73">
        <f t="shared" si="49"/>
        <v>0</v>
      </c>
      <c r="CS73">
        <f t="shared" si="49"/>
        <v>0</v>
      </c>
      <c r="CT73">
        <f t="shared" si="49"/>
        <v>0</v>
      </c>
      <c r="CU73">
        <f t="shared" si="49"/>
        <v>0</v>
      </c>
      <c r="CV73">
        <f t="shared" si="49"/>
        <v>0</v>
      </c>
      <c r="CW73">
        <f t="shared" si="49"/>
        <v>0</v>
      </c>
    </row>
    <row r="74" spans="3:101" x14ac:dyDescent="0.25">
      <c r="C74">
        <f t="shared" si="43"/>
        <v>1</v>
      </c>
      <c r="D74">
        <f t="shared" si="50"/>
        <v>1</v>
      </c>
      <c r="E74">
        <f t="shared" si="50"/>
        <v>1</v>
      </c>
      <c r="F74">
        <f t="shared" si="50"/>
        <v>1</v>
      </c>
      <c r="G74">
        <f t="shared" si="50"/>
        <v>1</v>
      </c>
      <c r="H74">
        <f t="shared" si="50"/>
        <v>0</v>
      </c>
      <c r="I74">
        <f t="shared" si="50"/>
        <v>0</v>
      </c>
      <c r="J74">
        <f t="shared" si="50"/>
        <v>0</v>
      </c>
      <c r="K74">
        <f t="shared" si="50"/>
        <v>0</v>
      </c>
      <c r="L74">
        <f t="shared" si="50"/>
        <v>0</v>
      </c>
      <c r="M74">
        <f t="shared" si="50"/>
        <v>0</v>
      </c>
      <c r="N74">
        <f t="shared" si="50"/>
        <v>0</v>
      </c>
      <c r="O74">
        <f t="shared" si="50"/>
        <v>0</v>
      </c>
      <c r="P74">
        <f t="shared" si="50"/>
        <v>0</v>
      </c>
      <c r="Q74">
        <f t="shared" si="50"/>
        <v>0</v>
      </c>
      <c r="R74">
        <f t="shared" si="50"/>
        <v>1</v>
      </c>
      <c r="S74">
        <f t="shared" si="50"/>
        <v>0</v>
      </c>
      <c r="T74">
        <f t="shared" si="50"/>
        <v>0</v>
      </c>
      <c r="U74">
        <f t="shared" si="50"/>
        <v>0</v>
      </c>
      <c r="V74">
        <f t="shared" si="50"/>
        <v>1</v>
      </c>
      <c r="W74">
        <f t="shared" si="50"/>
        <v>1</v>
      </c>
      <c r="X74">
        <f t="shared" si="50"/>
        <v>1</v>
      </c>
      <c r="Y74">
        <f t="shared" si="50"/>
        <v>0</v>
      </c>
      <c r="Z74">
        <f t="shared" si="50"/>
        <v>0</v>
      </c>
      <c r="AA74">
        <f t="shared" si="50"/>
        <v>0</v>
      </c>
      <c r="AB74">
        <f t="shared" si="50"/>
        <v>0</v>
      </c>
      <c r="AC74">
        <f t="shared" si="50"/>
        <v>0</v>
      </c>
      <c r="AD74">
        <f t="shared" si="50"/>
        <v>0</v>
      </c>
      <c r="AE74">
        <f t="shared" si="50"/>
        <v>0</v>
      </c>
      <c r="AF74">
        <f t="shared" si="50"/>
        <v>0</v>
      </c>
      <c r="AG74">
        <f t="shared" si="50"/>
        <v>0</v>
      </c>
      <c r="AH74">
        <f t="shared" si="50"/>
        <v>0</v>
      </c>
      <c r="AI74">
        <f t="shared" si="50"/>
        <v>0</v>
      </c>
      <c r="AJ74">
        <f t="shared" si="50"/>
        <v>0</v>
      </c>
      <c r="AK74">
        <f t="shared" si="50"/>
        <v>0</v>
      </c>
      <c r="AL74">
        <f t="shared" si="50"/>
        <v>0</v>
      </c>
      <c r="AM74">
        <f t="shared" si="50"/>
        <v>0</v>
      </c>
      <c r="AN74">
        <f t="shared" si="50"/>
        <v>0</v>
      </c>
      <c r="AO74">
        <f t="shared" si="50"/>
        <v>0</v>
      </c>
      <c r="AP74">
        <f t="shared" si="50"/>
        <v>0</v>
      </c>
      <c r="AQ74">
        <f t="shared" si="50"/>
        <v>0</v>
      </c>
      <c r="AR74">
        <f t="shared" si="50"/>
        <v>0</v>
      </c>
      <c r="AS74">
        <f t="shared" si="50"/>
        <v>0</v>
      </c>
      <c r="AT74">
        <f t="shared" si="50"/>
        <v>0</v>
      </c>
      <c r="AU74">
        <f t="shared" si="50"/>
        <v>0</v>
      </c>
      <c r="AV74">
        <f t="shared" si="50"/>
        <v>0</v>
      </c>
      <c r="AW74">
        <f t="shared" si="50"/>
        <v>0</v>
      </c>
      <c r="AX74">
        <f t="shared" si="50"/>
        <v>0</v>
      </c>
      <c r="AY74">
        <f t="shared" si="50"/>
        <v>1</v>
      </c>
      <c r="AZ74">
        <f t="shared" si="50"/>
        <v>1</v>
      </c>
      <c r="BA74">
        <f t="shared" si="50"/>
        <v>1</v>
      </c>
      <c r="BB74">
        <f t="shared" si="50"/>
        <v>1</v>
      </c>
      <c r="BC74">
        <f t="shared" si="50"/>
        <v>1</v>
      </c>
      <c r="BD74">
        <f t="shared" si="50"/>
        <v>1</v>
      </c>
      <c r="BE74">
        <f t="shared" si="50"/>
        <v>1</v>
      </c>
      <c r="BF74">
        <f t="shared" si="50"/>
        <v>0</v>
      </c>
      <c r="BG74">
        <f t="shared" si="50"/>
        <v>0</v>
      </c>
      <c r="BH74">
        <f t="shared" si="50"/>
        <v>0</v>
      </c>
      <c r="BI74">
        <f t="shared" si="50"/>
        <v>0</v>
      </c>
      <c r="BJ74">
        <f t="shared" si="50"/>
        <v>0</v>
      </c>
      <c r="BK74">
        <f t="shared" si="50"/>
        <v>0</v>
      </c>
      <c r="BL74">
        <f t="shared" si="50"/>
        <v>0</v>
      </c>
      <c r="BM74">
        <f t="shared" si="50"/>
        <v>0</v>
      </c>
      <c r="BN74">
        <f t="shared" si="50"/>
        <v>0</v>
      </c>
      <c r="BO74">
        <f t="shared" si="50"/>
        <v>0</v>
      </c>
      <c r="BP74">
        <f t="shared" si="49"/>
        <v>0</v>
      </c>
      <c r="BQ74">
        <f t="shared" si="49"/>
        <v>1</v>
      </c>
      <c r="BR74">
        <f t="shared" si="49"/>
        <v>1</v>
      </c>
      <c r="BS74">
        <f t="shared" si="49"/>
        <v>1</v>
      </c>
      <c r="BT74">
        <f t="shared" si="49"/>
        <v>1</v>
      </c>
      <c r="BU74">
        <f t="shared" si="49"/>
        <v>1</v>
      </c>
      <c r="BV74">
        <f t="shared" si="49"/>
        <v>1</v>
      </c>
      <c r="BW74">
        <f t="shared" si="49"/>
        <v>0</v>
      </c>
      <c r="BX74">
        <f t="shared" si="49"/>
        <v>0</v>
      </c>
      <c r="BY74">
        <f t="shared" si="49"/>
        <v>0</v>
      </c>
      <c r="BZ74">
        <f t="shared" si="49"/>
        <v>0</v>
      </c>
      <c r="CA74">
        <f t="shared" si="49"/>
        <v>0</v>
      </c>
      <c r="CB74">
        <f t="shared" si="49"/>
        <v>0</v>
      </c>
      <c r="CC74">
        <f t="shared" si="49"/>
        <v>0</v>
      </c>
      <c r="CD74">
        <f t="shared" si="49"/>
        <v>0</v>
      </c>
      <c r="CE74">
        <f t="shared" si="49"/>
        <v>0</v>
      </c>
      <c r="CF74">
        <f t="shared" si="49"/>
        <v>0</v>
      </c>
      <c r="CG74">
        <f t="shared" si="49"/>
        <v>0</v>
      </c>
      <c r="CH74">
        <f t="shared" si="49"/>
        <v>0</v>
      </c>
      <c r="CI74">
        <f t="shared" si="49"/>
        <v>0</v>
      </c>
      <c r="CJ74">
        <f t="shared" si="49"/>
        <v>0</v>
      </c>
      <c r="CK74">
        <f t="shared" si="49"/>
        <v>0</v>
      </c>
      <c r="CL74">
        <f t="shared" si="49"/>
        <v>0</v>
      </c>
      <c r="CM74">
        <f t="shared" si="49"/>
        <v>0</v>
      </c>
      <c r="CN74">
        <f t="shared" si="49"/>
        <v>0</v>
      </c>
      <c r="CO74">
        <f t="shared" si="49"/>
        <v>0</v>
      </c>
      <c r="CP74">
        <f t="shared" si="49"/>
        <v>0</v>
      </c>
      <c r="CQ74">
        <f t="shared" si="49"/>
        <v>0</v>
      </c>
      <c r="CR74">
        <f t="shared" si="49"/>
        <v>0</v>
      </c>
      <c r="CS74">
        <f t="shared" si="49"/>
        <v>0</v>
      </c>
      <c r="CT74">
        <f t="shared" si="49"/>
        <v>0</v>
      </c>
      <c r="CU74">
        <f t="shared" si="49"/>
        <v>0</v>
      </c>
      <c r="CV74">
        <f t="shared" si="49"/>
        <v>0</v>
      </c>
      <c r="CW74">
        <f t="shared" si="49"/>
        <v>0</v>
      </c>
    </row>
    <row r="75" spans="3:101" x14ac:dyDescent="0.25">
      <c r="C75">
        <f t="shared" si="43"/>
        <v>1</v>
      </c>
      <c r="D75">
        <f t="shared" si="50"/>
        <v>1</v>
      </c>
      <c r="E75">
        <f t="shared" si="50"/>
        <v>1</v>
      </c>
      <c r="F75">
        <f t="shared" si="50"/>
        <v>1</v>
      </c>
      <c r="G75">
        <f t="shared" si="50"/>
        <v>1</v>
      </c>
      <c r="H75">
        <f t="shared" si="50"/>
        <v>0</v>
      </c>
      <c r="I75">
        <f t="shared" si="50"/>
        <v>0</v>
      </c>
      <c r="J75">
        <f t="shared" si="50"/>
        <v>0</v>
      </c>
      <c r="K75">
        <f t="shared" si="50"/>
        <v>0</v>
      </c>
      <c r="L75">
        <f t="shared" si="50"/>
        <v>0</v>
      </c>
      <c r="M75">
        <f t="shared" si="50"/>
        <v>0</v>
      </c>
      <c r="N75">
        <f t="shared" si="50"/>
        <v>0</v>
      </c>
      <c r="O75">
        <f t="shared" si="50"/>
        <v>0</v>
      </c>
      <c r="P75">
        <f t="shared" si="50"/>
        <v>0</v>
      </c>
      <c r="Q75">
        <f t="shared" si="50"/>
        <v>0</v>
      </c>
      <c r="R75">
        <f t="shared" si="50"/>
        <v>0</v>
      </c>
      <c r="S75">
        <f t="shared" si="50"/>
        <v>0</v>
      </c>
      <c r="T75">
        <f t="shared" si="50"/>
        <v>0</v>
      </c>
      <c r="U75">
        <f t="shared" si="50"/>
        <v>0</v>
      </c>
      <c r="V75">
        <f t="shared" si="50"/>
        <v>1</v>
      </c>
      <c r="W75">
        <f t="shared" si="50"/>
        <v>1</v>
      </c>
      <c r="X75">
        <f t="shared" si="50"/>
        <v>0</v>
      </c>
      <c r="Y75">
        <f t="shared" si="50"/>
        <v>0</v>
      </c>
      <c r="Z75">
        <f t="shared" si="50"/>
        <v>0</v>
      </c>
      <c r="AA75">
        <f t="shared" si="50"/>
        <v>0</v>
      </c>
      <c r="AB75">
        <f t="shared" si="50"/>
        <v>0</v>
      </c>
      <c r="AC75">
        <f t="shared" si="50"/>
        <v>0</v>
      </c>
      <c r="AD75">
        <f t="shared" si="50"/>
        <v>0</v>
      </c>
      <c r="AE75">
        <f t="shared" si="50"/>
        <v>0</v>
      </c>
      <c r="AF75">
        <f t="shared" si="50"/>
        <v>0</v>
      </c>
      <c r="AG75">
        <f t="shared" si="50"/>
        <v>0</v>
      </c>
      <c r="AH75">
        <f t="shared" si="50"/>
        <v>0</v>
      </c>
      <c r="AI75">
        <f t="shared" si="50"/>
        <v>0</v>
      </c>
      <c r="AJ75">
        <f t="shared" si="50"/>
        <v>0</v>
      </c>
      <c r="AK75">
        <f t="shared" si="50"/>
        <v>0</v>
      </c>
      <c r="AL75">
        <f t="shared" si="50"/>
        <v>0</v>
      </c>
      <c r="AM75">
        <f t="shared" si="50"/>
        <v>0</v>
      </c>
      <c r="AN75">
        <f t="shared" si="50"/>
        <v>0</v>
      </c>
      <c r="AO75">
        <f t="shared" si="50"/>
        <v>0</v>
      </c>
      <c r="AP75">
        <f t="shared" si="50"/>
        <v>0</v>
      </c>
      <c r="AQ75">
        <f t="shared" si="50"/>
        <v>0</v>
      </c>
      <c r="AR75">
        <f t="shared" si="50"/>
        <v>0</v>
      </c>
      <c r="AS75">
        <f t="shared" si="50"/>
        <v>0</v>
      </c>
      <c r="AT75">
        <f t="shared" si="50"/>
        <v>0</v>
      </c>
      <c r="AU75">
        <f t="shared" si="50"/>
        <v>0</v>
      </c>
      <c r="AV75">
        <f t="shared" si="50"/>
        <v>0</v>
      </c>
      <c r="AW75">
        <f t="shared" si="50"/>
        <v>0</v>
      </c>
      <c r="AX75">
        <f t="shared" si="50"/>
        <v>0</v>
      </c>
      <c r="AY75">
        <f t="shared" si="50"/>
        <v>1</v>
      </c>
      <c r="AZ75">
        <f t="shared" si="50"/>
        <v>1</v>
      </c>
      <c r="BA75">
        <f t="shared" si="50"/>
        <v>1</v>
      </c>
      <c r="BB75">
        <f t="shared" si="50"/>
        <v>1</v>
      </c>
      <c r="BC75">
        <f t="shared" si="50"/>
        <v>1</v>
      </c>
      <c r="BD75">
        <f t="shared" si="50"/>
        <v>1</v>
      </c>
      <c r="BE75">
        <f t="shared" si="50"/>
        <v>0</v>
      </c>
      <c r="BF75">
        <f t="shared" si="50"/>
        <v>0</v>
      </c>
      <c r="BG75">
        <f t="shared" si="50"/>
        <v>0</v>
      </c>
      <c r="BH75">
        <f t="shared" si="50"/>
        <v>0</v>
      </c>
      <c r="BI75">
        <f t="shared" si="50"/>
        <v>0</v>
      </c>
      <c r="BJ75">
        <f t="shared" si="50"/>
        <v>0</v>
      </c>
      <c r="BK75">
        <f t="shared" si="50"/>
        <v>0</v>
      </c>
      <c r="BL75">
        <f t="shared" si="50"/>
        <v>0</v>
      </c>
      <c r="BM75">
        <f t="shared" si="50"/>
        <v>0</v>
      </c>
      <c r="BN75">
        <f t="shared" si="50"/>
        <v>0</v>
      </c>
      <c r="BO75">
        <f t="shared" si="50"/>
        <v>0</v>
      </c>
      <c r="BP75">
        <f t="shared" si="49"/>
        <v>0</v>
      </c>
      <c r="BQ75">
        <f t="shared" si="49"/>
        <v>1</v>
      </c>
      <c r="BR75">
        <f t="shared" si="49"/>
        <v>1</v>
      </c>
      <c r="BS75">
        <f t="shared" si="49"/>
        <v>1</v>
      </c>
      <c r="BT75">
        <f t="shared" si="49"/>
        <v>0</v>
      </c>
      <c r="BU75">
        <f t="shared" si="49"/>
        <v>1</v>
      </c>
      <c r="BV75">
        <f t="shared" si="49"/>
        <v>1</v>
      </c>
      <c r="BW75">
        <f t="shared" si="49"/>
        <v>0</v>
      </c>
      <c r="BX75">
        <f t="shared" si="49"/>
        <v>0</v>
      </c>
      <c r="BY75">
        <f t="shared" si="49"/>
        <v>0</v>
      </c>
      <c r="BZ75">
        <f t="shared" si="49"/>
        <v>0</v>
      </c>
      <c r="CA75">
        <f t="shared" si="49"/>
        <v>0</v>
      </c>
      <c r="CB75">
        <f t="shared" si="49"/>
        <v>0</v>
      </c>
      <c r="CC75">
        <f t="shared" si="49"/>
        <v>0</v>
      </c>
      <c r="CD75">
        <f t="shared" si="49"/>
        <v>0</v>
      </c>
      <c r="CE75">
        <f t="shared" si="49"/>
        <v>0</v>
      </c>
      <c r="CF75">
        <f t="shared" si="49"/>
        <v>0</v>
      </c>
      <c r="CG75">
        <f t="shared" si="49"/>
        <v>0</v>
      </c>
      <c r="CH75">
        <f t="shared" si="49"/>
        <v>0</v>
      </c>
      <c r="CI75">
        <f t="shared" si="49"/>
        <v>0</v>
      </c>
      <c r="CJ75">
        <f t="shared" si="49"/>
        <v>0</v>
      </c>
      <c r="CK75">
        <f t="shared" si="49"/>
        <v>0</v>
      </c>
      <c r="CL75">
        <f t="shared" si="49"/>
        <v>0</v>
      </c>
      <c r="CM75">
        <f t="shared" si="49"/>
        <v>0</v>
      </c>
      <c r="CN75">
        <f t="shared" si="49"/>
        <v>0</v>
      </c>
      <c r="CO75">
        <f t="shared" si="49"/>
        <v>0</v>
      </c>
      <c r="CP75">
        <f t="shared" si="49"/>
        <v>0</v>
      </c>
      <c r="CQ75">
        <f t="shared" si="49"/>
        <v>0</v>
      </c>
      <c r="CR75">
        <f t="shared" si="49"/>
        <v>0</v>
      </c>
      <c r="CS75">
        <f t="shared" si="49"/>
        <v>0</v>
      </c>
      <c r="CT75">
        <f t="shared" si="49"/>
        <v>0</v>
      </c>
      <c r="CU75">
        <f t="shared" si="49"/>
        <v>0</v>
      </c>
      <c r="CV75">
        <f t="shared" si="49"/>
        <v>0</v>
      </c>
      <c r="CW75">
        <f t="shared" si="49"/>
        <v>0</v>
      </c>
    </row>
    <row r="76" spans="3:101" x14ac:dyDescent="0.25">
      <c r="C76">
        <f t="shared" si="43"/>
        <v>1</v>
      </c>
      <c r="D76">
        <f t="shared" si="50"/>
        <v>1</v>
      </c>
      <c r="E76">
        <f t="shared" si="50"/>
        <v>1</v>
      </c>
      <c r="F76">
        <f t="shared" si="50"/>
        <v>1</v>
      </c>
      <c r="G76">
        <f t="shared" si="50"/>
        <v>0</v>
      </c>
      <c r="H76">
        <f t="shared" si="50"/>
        <v>0</v>
      </c>
      <c r="I76">
        <f t="shared" si="50"/>
        <v>0</v>
      </c>
      <c r="J76">
        <f t="shared" si="50"/>
        <v>0</v>
      </c>
      <c r="K76">
        <f t="shared" si="50"/>
        <v>0</v>
      </c>
      <c r="L76">
        <f t="shared" si="50"/>
        <v>0</v>
      </c>
      <c r="M76">
        <f t="shared" si="50"/>
        <v>0</v>
      </c>
      <c r="N76">
        <f t="shared" si="50"/>
        <v>0</v>
      </c>
      <c r="O76">
        <f t="shared" si="50"/>
        <v>0</v>
      </c>
      <c r="P76">
        <f t="shared" si="50"/>
        <v>0</v>
      </c>
      <c r="Q76">
        <f t="shared" si="50"/>
        <v>0</v>
      </c>
      <c r="R76">
        <f t="shared" si="50"/>
        <v>0</v>
      </c>
      <c r="S76">
        <f t="shared" si="50"/>
        <v>0</v>
      </c>
      <c r="T76">
        <f t="shared" si="50"/>
        <v>0</v>
      </c>
      <c r="U76">
        <f t="shared" si="50"/>
        <v>0</v>
      </c>
      <c r="V76">
        <f t="shared" si="50"/>
        <v>1</v>
      </c>
      <c r="W76">
        <f t="shared" si="50"/>
        <v>0</v>
      </c>
      <c r="X76">
        <f t="shared" si="50"/>
        <v>0</v>
      </c>
      <c r="Y76">
        <f t="shared" si="50"/>
        <v>0</v>
      </c>
      <c r="Z76">
        <f t="shared" si="50"/>
        <v>0</v>
      </c>
      <c r="AA76">
        <f t="shared" si="50"/>
        <v>0</v>
      </c>
      <c r="AB76">
        <f t="shared" si="50"/>
        <v>0</v>
      </c>
      <c r="AC76">
        <f t="shared" si="50"/>
        <v>0</v>
      </c>
      <c r="AD76">
        <f t="shared" si="50"/>
        <v>0</v>
      </c>
      <c r="AE76">
        <f t="shared" si="50"/>
        <v>0</v>
      </c>
      <c r="AF76">
        <f t="shared" si="50"/>
        <v>0</v>
      </c>
      <c r="AG76">
        <f t="shared" si="50"/>
        <v>0</v>
      </c>
      <c r="AH76">
        <f t="shared" si="50"/>
        <v>0</v>
      </c>
      <c r="AI76">
        <f t="shared" si="50"/>
        <v>0</v>
      </c>
      <c r="AJ76">
        <f t="shared" si="50"/>
        <v>0</v>
      </c>
      <c r="AK76">
        <f t="shared" si="50"/>
        <v>0</v>
      </c>
      <c r="AL76">
        <f t="shared" si="50"/>
        <v>0</v>
      </c>
      <c r="AM76">
        <f t="shared" si="50"/>
        <v>0</v>
      </c>
      <c r="AN76">
        <f t="shared" si="50"/>
        <v>0</v>
      </c>
      <c r="AO76">
        <f t="shared" si="50"/>
        <v>0</v>
      </c>
      <c r="AP76">
        <f t="shared" si="50"/>
        <v>0</v>
      </c>
      <c r="AQ76">
        <f t="shared" si="50"/>
        <v>0</v>
      </c>
      <c r="AR76">
        <f t="shared" si="50"/>
        <v>0</v>
      </c>
      <c r="AS76">
        <f t="shared" si="50"/>
        <v>0</v>
      </c>
      <c r="AT76">
        <f t="shared" si="50"/>
        <v>0</v>
      </c>
      <c r="AU76">
        <f t="shared" si="50"/>
        <v>0</v>
      </c>
      <c r="AV76">
        <f t="shared" si="50"/>
        <v>0</v>
      </c>
      <c r="AW76">
        <f t="shared" si="50"/>
        <v>0</v>
      </c>
      <c r="AX76">
        <f t="shared" si="50"/>
        <v>0</v>
      </c>
      <c r="AY76">
        <f t="shared" si="50"/>
        <v>1</v>
      </c>
      <c r="AZ76">
        <f t="shared" si="50"/>
        <v>1</v>
      </c>
      <c r="BA76">
        <f t="shared" si="50"/>
        <v>1</v>
      </c>
      <c r="BB76">
        <f t="shared" si="50"/>
        <v>1</v>
      </c>
      <c r="BC76">
        <f t="shared" si="50"/>
        <v>1</v>
      </c>
      <c r="BD76">
        <f t="shared" si="50"/>
        <v>0</v>
      </c>
      <c r="BE76">
        <f t="shared" si="50"/>
        <v>0</v>
      </c>
      <c r="BF76">
        <f t="shared" si="50"/>
        <v>0</v>
      </c>
      <c r="BG76">
        <f t="shared" si="50"/>
        <v>0</v>
      </c>
      <c r="BH76">
        <f t="shared" si="50"/>
        <v>0</v>
      </c>
      <c r="BI76">
        <f t="shared" si="50"/>
        <v>0</v>
      </c>
      <c r="BJ76">
        <f t="shared" si="50"/>
        <v>0</v>
      </c>
      <c r="BK76">
        <f t="shared" si="50"/>
        <v>0</v>
      </c>
      <c r="BL76">
        <f t="shared" si="50"/>
        <v>0</v>
      </c>
      <c r="BM76">
        <f t="shared" si="50"/>
        <v>0</v>
      </c>
      <c r="BN76">
        <f t="shared" si="50"/>
        <v>0</v>
      </c>
      <c r="BO76">
        <f t="shared" ref="BO76:CW79" si="51">COUNTIF(BO$32:BO$56,BO49)</f>
        <v>0</v>
      </c>
      <c r="BP76">
        <f t="shared" si="51"/>
        <v>0</v>
      </c>
      <c r="BQ76">
        <f t="shared" si="51"/>
        <v>1</v>
      </c>
      <c r="BR76">
        <f t="shared" si="51"/>
        <v>1</v>
      </c>
      <c r="BS76">
        <f t="shared" si="51"/>
        <v>0</v>
      </c>
      <c r="BT76">
        <f t="shared" si="51"/>
        <v>0</v>
      </c>
      <c r="BU76">
        <f t="shared" si="51"/>
        <v>1</v>
      </c>
      <c r="BV76">
        <f t="shared" si="51"/>
        <v>0</v>
      </c>
      <c r="BW76">
        <f t="shared" si="51"/>
        <v>0</v>
      </c>
      <c r="BX76">
        <f t="shared" si="51"/>
        <v>0</v>
      </c>
      <c r="BY76">
        <f t="shared" si="51"/>
        <v>0</v>
      </c>
      <c r="BZ76">
        <f t="shared" si="51"/>
        <v>0</v>
      </c>
      <c r="CA76">
        <f t="shared" si="51"/>
        <v>0</v>
      </c>
      <c r="CB76">
        <f t="shared" si="51"/>
        <v>0</v>
      </c>
      <c r="CC76">
        <f t="shared" si="51"/>
        <v>0</v>
      </c>
      <c r="CD76">
        <f t="shared" si="51"/>
        <v>0</v>
      </c>
      <c r="CE76">
        <f t="shared" si="51"/>
        <v>0</v>
      </c>
      <c r="CF76">
        <f t="shared" si="51"/>
        <v>0</v>
      </c>
      <c r="CG76">
        <f t="shared" si="51"/>
        <v>0</v>
      </c>
      <c r="CH76">
        <f t="shared" si="51"/>
        <v>0</v>
      </c>
      <c r="CI76">
        <f t="shared" si="51"/>
        <v>0</v>
      </c>
      <c r="CJ76">
        <f t="shared" si="51"/>
        <v>0</v>
      </c>
      <c r="CK76">
        <f t="shared" si="51"/>
        <v>0</v>
      </c>
      <c r="CL76">
        <f t="shared" si="51"/>
        <v>0</v>
      </c>
      <c r="CM76">
        <f t="shared" si="51"/>
        <v>0</v>
      </c>
      <c r="CN76">
        <f t="shared" si="51"/>
        <v>0</v>
      </c>
      <c r="CO76">
        <f t="shared" si="51"/>
        <v>0</v>
      </c>
      <c r="CP76">
        <f t="shared" si="51"/>
        <v>0</v>
      </c>
      <c r="CQ76">
        <f t="shared" si="51"/>
        <v>0</v>
      </c>
      <c r="CR76">
        <f t="shared" si="51"/>
        <v>0</v>
      </c>
      <c r="CS76">
        <f t="shared" si="51"/>
        <v>0</v>
      </c>
      <c r="CT76">
        <f t="shared" si="51"/>
        <v>0</v>
      </c>
      <c r="CU76">
        <f t="shared" si="51"/>
        <v>0</v>
      </c>
      <c r="CV76">
        <f t="shared" si="51"/>
        <v>0</v>
      </c>
      <c r="CW76">
        <f t="shared" si="51"/>
        <v>0</v>
      </c>
    </row>
    <row r="77" spans="3:101" x14ac:dyDescent="0.25">
      <c r="C77">
        <f t="shared" si="43"/>
        <v>1</v>
      </c>
      <c r="D77">
        <f t="shared" ref="D77:BO80" si="52">COUNTIF(D$32:D$56,D50)</f>
        <v>1</v>
      </c>
      <c r="E77">
        <f t="shared" si="52"/>
        <v>1</v>
      </c>
      <c r="F77">
        <f t="shared" si="52"/>
        <v>0</v>
      </c>
      <c r="G77">
        <f t="shared" si="52"/>
        <v>0</v>
      </c>
      <c r="H77">
        <f t="shared" si="52"/>
        <v>0</v>
      </c>
      <c r="I77">
        <f t="shared" si="52"/>
        <v>0</v>
      </c>
      <c r="J77">
        <f t="shared" si="52"/>
        <v>0</v>
      </c>
      <c r="K77">
        <f t="shared" si="52"/>
        <v>0</v>
      </c>
      <c r="L77">
        <f t="shared" si="52"/>
        <v>0</v>
      </c>
      <c r="M77">
        <f t="shared" si="52"/>
        <v>0</v>
      </c>
      <c r="N77">
        <f t="shared" si="52"/>
        <v>0</v>
      </c>
      <c r="O77">
        <f t="shared" si="52"/>
        <v>0</v>
      </c>
      <c r="P77">
        <f t="shared" si="52"/>
        <v>0</v>
      </c>
      <c r="Q77">
        <f t="shared" si="52"/>
        <v>0</v>
      </c>
      <c r="R77">
        <f t="shared" si="52"/>
        <v>0</v>
      </c>
      <c r="S77">
        <f t="shared" si="52"/>
        <v>0</v>
      </c>
      <c r="T77">
        <f t="shared" si="52"/>
        <v>0</v>
      </c>
      <c r="U77">
        <f t="shared" si="52"/>
        <v>0</v>
      </c>
      <c r="V77">
        <f t="shared" si="52"/>
        <v>0</v>
      </c>
      <c r="W77">
        <f t="shared" si="52"/>
        <v>0</v>
      </c>
      <c r="X77">
        <f t="shared" si="52"/>
        <v>0</v>
      </c>
      <c r="Y77">
        <f t="shared" si="52"/>
        <v>0</v>
      </c>
      <c r="Z77">
        <f t="shared" si="52"/>
        <v>0</v>
      </c>
      <c r="AA77">
        <f t="shared" si="52"/>
        <v>0</v>
      </c>
      <c r="AB77">
        <f t="shared" si="52"/>
        <v>0</v>
      </c>
      <c r="AC77">
        <f t="shared" si="52"/>
        <v>0</v>
      </c>
      <c r="AD77">
        <f t="shared" si="52"/>
        <v>0</v>
      </c>
      <c r="AE77">
        <f t="shared" si="52"/>
        <v>0</v>
      </c>
      <c r="AF77">
        <f t="shared" si="52"/>
        <v>0</v>
      </c>
      <c r="AG77">
        <f t="shared" si="52"/>
        <v>0</v>
      </c>
      <c r="AH77">
        <f t="shared" si="52"/>
        <v>0</v>
      </c>
      <c r="AI77">
        <f t="shared" si="52"/>
        <v>0</v>
      </c>
      <c r="AJ77">
        <f t="shared" si="52"/>
        <v>0</v>
      </c>
      <c r="AK77">
        <f t="shared" si="52"/>
        <v>0</v>
      </c>
      <c r="AL77">
        <f t="shared" si="52"/>
        <v>0</v>
      </c>
      <c r="AM77">
        <f t="shared" si="52"/>
        <v>0</v>
      </c>
      <c r="AN77">
        <f t="shared" si="52"/>
        <v>0</v>
      </c>
      <c r="AO77">
        <f t="shared" si="52"/>
        <v>0</v>
      </c>
      <c r="AP77">
        <f t="shared" si="52"/>
        <v>0</v>
      </c>
      <c r="AQ77">
        <f t="shared" si="52"/>
        <v>0</v>
      </c>
      <c r="AR77">
        <f t="shared" si="52"/>
        <v>0</v>
      </c>
      <c r="AS77">
        <f t="shared" si="52"/>
        <v>0</v>
      </c>
      <c r="AT77">
        <f t="shared" si="52"/>
        <v>0</v>
      </c>
      <c r="AU77">
        <f t="shared" si="52"/>
        <v>0</v>
      </c>
      <c r="AV77">
        <f t="shared" si="52"/>
        <v>0</v>
      </c>
      <c r="AW77">
        <f t="shared" si="52"/>
        <v>0</v>
      </c>
      <c r="AX77">
        <f t="shared" si="52"/>
        <v>0</v>
      </c>
      <c r="AY77">
        <f t="shared" si="52"/>
        <v>1</v>
      </c>
      <c r="AZ77">
        <f t="shared" si="52"/>
        <v>1</v>
      </c>
      <c r="BA77">
        <f t="shared" si="52"/>
        <v>1</v>
      </c>
      <c r="BB77">
        <f t="shared" si="52"/>
        <v>1</v>
      </c>
      <c r="BC77">
        <f t="shared" si="52"/>
        <v>0</v>
      </c>
      <c r="BD77">
        <f t="shared" si="52"/>
        <v>0</v>
      </c>
      <c r="BE77">
        <f t="shared" si="52"/>
        <v>0</v>
      </c>
      <c r="BF77">
        <f t="shared" si="52"/>
        <v>0</v>
      </c>
      <c r="BG77">
        <f t="shared" si="52"/>
        <v>0</v>
      </c>
      <c r="BH77">
        <f t="shared" si="52"/>
        <v>0</v>
      </c>
      <c r="BI77">
        <f t="shared" si="52"/>
        <v>0</v>
      </c>
      <c r="BJ77">
        <f t="shared" si="52"/>
        <v>0</v>
      </c>
      <c r="BK77">
        <f t="shared" si="52"/>
        <v>0</v>
      </c>
      <c r="BL77">
        <f t="shared" si="52"/>
        <v>0</v>
      </c>
      <c r="BM77">
        <f t="shared" si="52"/>
        <v>0</v>
      </c>
      <c r="BN77">
        <f t="shared" si="52"/>
        <v>0</v>
      </c>
      <c r="BO77">
        <f t="shared" si="52"/>
        <v>0</v>
      </c>
      <c r="BP77">
        <f t="shared" si="51"/>
        <v>0</v>
      </c>
      <c r="BQ77">
        <f t="shared" si="51"/>
        <v>1</v>
      </c>
      <c r="BR77">
        <f t="shared" si="51"/>
        <v>1</v>
      </c>
      <c r="BS77">
        <f t="shared" si="51"/>
        <v>0</v>
      </c>
      <c r="BT77">
        <f t="shared" si="51"/>
        <v>0</v>
      </c>
      <c r="BU77">
        <f t="shared" si="51"/>
        <v>1</v>
      </c>
      <c r="BV77">
        <f t="shared" si="51"/>
        <v>0</v>
      </c>
      <c r="BW77">
        <f t="shared" si="51"/>
        <v>0</v>
      </c>
      <c r="BX77">
        <f t="shared" si="51"/>
        <v>0</v>
      </c>
      <c r="BY77">
        <f t="shared" si="51"/>
        <v>0</v>
      </c>
      <c r="BZ77">
        <f t="shared" si="51"/>
        <v>0</v>
      </c>
      <c r="CA77">
        <f t="shared" si="51"/>
        <v>0</v>
      </c>
      <c r="CB77">
        <f t="shared" si="51"/>
        <v>0</v>
      </c>
      <c r="CC77">
        <f t="shared" si="51"/>
        <v>0</v>
      </c>
      <c r="CD77">
        <f t="shared" si="51"/>
        <v>0</v>
      </c>
      <c r="CE77">
        <f t="shared" si="51"/>
        <v>0</v>
      </c>
      <c r="CF77">
        <f t="shared" si="51"/>
        <v>0</v>
      </c>
      <c r="CG77">
        <f t="shared" si="51"/>
        <v>0</v>
      </c>
      <c r="CH77">
        <f t="shared" si="51"/>
        <v>0</v>
      </c>
      <c r="CI77">
        <f t="shared" si="51"/>
        <v>0</v>
      </c>
      <c r="CJ77">
        <f t="shared" si="51"/>
        <v>0</v>
      </c>
      <c r="CK77">
        <f t="shared" si="51"/>
        <v>0</v>
      </c>
      <c r="CL77">
        <f t="shared" si="51"/>
        <v>0</v>
      </c>
      <c r="CM77">
        <f t="shared" si="51"/>
        <v>0</v>
      </c>
      <c r="CN77">
        <f t="shared" si="51"/>
        <v>0</v>
      </c>
      <c r="CO77">
        <f t="shared" si="51"/>
        <v>0</v>
      </c>
      <c r="CP77">
        <f t="shared" si="51"/>
        <v>0</v>
      </c>
      <c r="CQ77">
        <f t="shared" si="51"/>
        <v>0</v>
      </c>
      <c r="CR77">
        <f t="shared" si="51"/>
        <v>0</v>
      </c>
      <c r="CS77">
        <f t="shared" si="51"/>
        <v>0</v>
      </c>
      <c r="CT77">
        <f t="shared" si="51"/>
        <v>0</v>
      </c>
      <c r="CU77">
        <f t="shared" si="51"/>
        <v>0</v>
      </c>
      <c r="CV77">
        <f t="shared" si="51"/>
        <v>0</v>
      </c>
      <c r="CW77">
        <f t="shared" si="51"/>
        <v>0</v>
      </c>
    </row>
    <row r="78" spans="3:101" x14ac:dyDescent="0.25">
      <c r="C78">
        <f t="shared" si="43"/>
        <v>1</v>
      </c>
      <c r="D78">
        <f t="shared" si="52"/>
        <v>1</v>
      </c>
      <c r="E78">
        <f t="shared" si="52"/>
        <v>0</v>
      </c>
      <c r="F78">
        <f t="shared" si="52"/>
        <v>0</v>
      </c>
      <c r="G78">
        <f t="shared" si="52"/>
        <v>0</v>
      </c>
      <c r="H78">
        <f t="shared" si="52"/>
        <v>0</v>
      </c>
      <c r="I78">
        <f t="shared" si="52"/>
        <v>0</v>
      </c>
      <c r="J78">
        <f t="shared" si="52"/>
        <v>0</v>
      </c>
      <c r="K78">
        <f t="shared" si="52"/>
        <v>0</v>
      </c>
      <c r="L78">
        <f t="shared" si="52"/>
        <v>0</v>
      </c>
      <c r="M78">
        <f t="shared" si="52"/>
        <v>0</v>
      </c>
      <c r="N78">
        <f t="shared" si="52"/>
        <v>0</v>
      </c>
      <c r="O78">
        <f t="shared" si="52"/>
        <v>0</v>
      </c>
      <c r="P78">
        <f t="shared" si="52"/>
        <v>0</v>
      </c>
      <c r="Q78">
        <f t="shared" si="52"/>
        <v>0</v>
      </c>
      <c r="R78">
        <f t="shared" si="52"/>
        <v>0</v>
      </c>
      <c r="S78">
        <f t="shared" si="52"/>
        <v>0</v>
      </c>
      <c r="T78">
        <f t="shared" si="52"/>
        <v>0</v>
      </c>
      <c r="U78">
        <f t="shared" si="52"/>
        <v>0</v>
      </c>
      <c r="V78">
        <f t="shared" si="52"/>
        <v>0</v>
      </c>
      <c r="W78">
        <f t="shared" si="52"/>
        <v>0</v>
      </c>
      <c r="X78">
        <f t="shared" si="52"/>
        <v>0</v>
      </c>
      <c r="Y78">
        <f t="shared" si="52"/>
        <v>0</v>
      </c>
      <c r="Z78">
        <f t="shared" si="52"/>
        <v>0</v>
      </c>
      <c r="AA78">
        <f t="shared" si="52"/>
        <v>0</v>
      </c>
      <c r="AB78">
        <f t="shared" si="52"/>
        <v>0</v>
      </c>
      <c r="AC78">
        <f t="shared" si="52"/>
        <v>0</v>
      </c>
      <c r="AD78">
        <f t="shared" si="52"/>
        <v>0</v>
      </c>
      <c r="AE78">
        <f t="shared" si="52"/>
        <v>0</v>
      </c>
      <c r="AF78">
        <f t="shared" si="52"/>
        <v>0</v>
      </c>
      <c r="AG78">
        <f t="shared" si="52"/>
        <v>0</v>
      </c>
      <c r="AH78">
        <f t="shared" si="52"/>
        <v>0</v>
      </c>
      <c r="AI78">
        <f t="shared" si="52"/>
        <v>0</v>
      </c>
      <c r="AJ78">
        <f t="shared" si="52"/>
        <v>0</v>
      </c>
      <c r="AK78">
        <f t="shared" si="52"/>
        <v>0</v>
      </c>
      <c r="AL78">
        <f t="shared" si="52"/>
        <v>0</v>
      </c>
      <c r="AM78">
        <f t="shared" si="52"/>
        <v>0</v>
      </c>
      <c r="AN78">
        <f t="shared" si="52"/>
        <v>0</v>
      </c>
      <c r="AO78">
        <f t="shared" si="52"/>
        <v>0</v>
      </c>
      <c r="AP78">
        <f t="shared" si="52"/>
        <v>0</v>
      </c>
      <c r="AQ78">
        <f t="shared" si="52"/>
        <v>0</v>
      </c>
      <c r="AR78">
        <f t="shared" si="52"/>
        <v>0</v>
      </c>
      <c r="AS78">
        <f t="shared" si="52"/>
        <v>0</v>
      </c>
      <c r="AT78">
        <f t="shared" si="52"/>
        <v>0</v>
      </c>
      <c r="AU78">
        <f t="shared" si="52"/>
        <v>0</v>
      </c>
      <c r="AV78">
        <f t="shared" si="52"/>
        <v>0</v>
      </c>
      <c r="AW78">
        <f t="shared" si="52"/>
        <v>0</v>
      </c>
      <c r="AX78">
        <f t="shared" si="52"/>
        <v>0</v>
      </c>
      <c r="AY78">
        <f t="shared" si="52"/>
        <v>1</v>
      </c>
      <c r="AZ78">
        <f t="shared" si="52"/>
        <v>1</v>
      </c>
      <c r="BA78">
        <f t="shared" si="52"/>
        <v>1</v>
      </c>
      <c r="BB78">
        <f t="shared" si="52"/>
        <v>0</v>
      </c>
      <c r="BC78">
        <f t="shared" si="52"/>
        <v>0</v>
      </c>
      <c r="BD78">
        <f t="shared" si="52"/>
        <v>0</v>
      </c>
      <c r="BE78">
        <f t="shared" si="52"/>
        <v>0</v>
      </c>
      <c r="BF78">
        <f t="shared" si="52"/>
        <v>0</v>
      </c>
      <c r="BG78">
        <f t="shared" si="52"/>
        <v>0</v>
      </c>
      <c r="BH78">
        <f t="shared" si="52"/>
        <v>0</v>
      </c>
      <c r="BI78">
        <f t="shared" si="52"/>
        <v>0</v>
      </c>
      <c r="BJ78">
        <f t="shared" si="52"/>
        <v>0</v>
      </c>
      <c r="BK78">
        <f t="shared" si="52"/>
        <v>0</v>
      </c>
      <c r="BL78">
        <f t="shared" si="52"/>
        <v>0</v>
      </c>
      <c r="BM78">
        <f t="shared" si="52"/>
        <v>0</v>
      </c>
      <c r="BN78">
        <f t="shared" si="52"/>
        <v>0</v>
      </c>
      <c r="BO78">
        <f t="shared" si="52"/>
        <v>0</v>
      </c>
      <c r="BP78">
        <f t="shared" si="51"/>
        <v>0</v>
      </c>
      <c r="BQ78">
        <f t="shared" si="51"/>
        <v>1</v>
      </c>
      <c r="BR78">
        <f t="shared" si="51"/>
        <v>1</v>
      </c>
      <c r="BS78">
        <f t="shared" si="51"/>
        <v>0</v>
      </c>
      <c r="BT78">
        <f t="shared" si="51"/>
        <v>0</v>
      </c>
      <c r="BU78">
        <f t="shared" si="51"/>
        <v>1</v>
      </c>
      <c r="BV78">
        <f t="shared" si="51"/>
        <v>0</v>
      </c>
      <c r="BW78">
        <f t="shared" si="51"/>
        <v>0</v>
      </c>
      <c r="BX78">
        <f t="shared" si="51"/>
        <v>0</v>
      </c>
      <c r="BY78">
        <f t="shared" si="51"/>
        <v>0</v>
      </c>
      <c r="BZ78">
        <f t="shared" si="51"/>
        <v>0</v>
      </c>
      <c r="CA78">
        <f t="shared" si="51"/>
        <v>0</v>
      </c>
      <c r="CB78">
        <f t="shared" si="51"/>
        <v>0</v>
      </c>
      <c r="CC78">
        <f t="shared" si="51"/>
        <v>0</v>
      </c>
      <c r="CD78">
        <f t="shared" si="51"/>
        <v>0</v>
      </c>
      <c r="CE78">
        <f t="shared" si="51"/>
        <v>0</v>
      </c>
      <c r="CF78">
        <f t="shared" si="51"/>
        <v>0</v>
      </c>
      <c r="CG78">
        <f t="shared" si="51"/>
        <v>0</v>
      </c>
      <c r="CH78">
        <f t="shared" si="51"/>
        <v>0</v>
      </c>
      <c r="CI78">
        <f t="shared" si="51"/>
        <v>0</v>
      </c>
      <c r="CJ78">
        <f t="shared" si="51"/>
        <v>0</v>
      </c>
      <c r="CK78">
        <f t="shared" si="51"/>
        <v>0</v>
      </c>
      <c r="CL78">
        <f t="shared" si="51"/>
        <v>0</v>
      </c>
      <c r="CM78">
        <f t="shared" si="51"/>
        <v>0</v>
      </c>
      <c r="CN78">
        <f t="shared" si="51"/>
        <v>0</v>
      </c>
      <c r="CO78">
        <f t="shared" si="51"/>
        <v>0</v>
      </c>
      <c r="CP78">
        <f t="shared" si="51"/>
        <v>0</v>
      </c>
      <c r="CQ78">
        <f t="shared" si="51"/>
        <v>0</v>
      </c>
      <c r="CR78">
        <f t="shared" si="51"/>
        <v>0</v>
      </c>
      <c r="CS78">
        <f t="shared" si="51"/>
        <v>0</v>
      </c>
      <c r="CT78">
        <f t="shared" si="51"/>
        <v>0</v>
      </c>
      <c r="CU78">
        <f t="shared" si="51"/>
        <v>0</v>
      </c>
      <c r="CV78">
        <f t="shared" si="51"/>
        <v>0</v>
      </c>
      <c r="CW78">
        <f t="shared" si="51"/>
        <v>0</v>
      </c>
    </row>
    <row r="79" spans="3:101" x14ac:dyDescent="0.25">
      <c r="C79">
        <f t="shared" si="43"/>
        <v>1</v>
      </c>
      <c r="D79">
        <f t="shared" si="52"/>
        <v>0</v>
      </c>
      <c r="E79">
        <f t="shared" si="52"/>
        <v>0</v>
      </c>
      <c r="F79">
        <f t="shared" si="52"/>
        <v>0</v>
      </c>
      <c r="G79">
        <f t="shared" si="52"/>
        <v>0</v>
      </c>
      <c r="H79">
        <f t="shared" si="52"/>
        <v>0</v>
      </c>
      <c r="I79">
        <f t="shared" si="52"/>
        <v>0</v>
      </c>
      <c r="J79">
        <f t="shared" si="52"/>
        <v>0</v>
      </c>
      <c r="K79">
        <f t="shared" si="52"/>
        <v>0</v>
      </c>
      <c r="L79">
        <f t="shared" si="52"/>
        <v>0</v>
      </c>
      <c r="M79">
        <f t="shared" si="52"/>
        <v>0</v>
      </c>
      <c r="N79">
        <f t="shared" si="52"/>
        <v>0</v>
      </c>
      <c r="O79">
        <f t="shared" si="52"/>
        <v>0</v>
      </c>
      <c r="P79">
        <f t="shared" si="52"/>
        <v>0</v>
      </c>
      <c r="Q79">
        <f t="shared" si="52"/>
        <v>0</v>
      </c>
      <c r="R79">
        <f t="shared" si="52"/>
        <v>0</v>
      </c>
      <c r="S79">
        <f t="shared" si="52"/>
        <v>0</v>
      </c>
      <c r="T79">
        <f t="shared" si="52"/>
        <v>0</v>
      </c>
      <c r="U79">
        <f t="shared" si="52"/>
        <v>0</v>
      </c>
      <c r="V79">
        <f t="shared" si="52"/>
        <v>0</v>
      </c>
      <c r="W79">
        <f t="shared" si="52"/>
        <v>0</v>
      </c>
      <c r="X79">
        <f t="shared" si="52"/>
        <v>0</v>
      </c>
      <c r="Y79">
        <f t="shared" si="52"/>
        <v>0</v>
      </c>
      <c r="Z79">
        <f t="shared" si="52"/>
        <v>0</v>
      </c>
      <c r="AA79">
        <f t="shared" si="52"/>
        <v>0</v>
      </c>
      <c r="AB79">
        <f t="shared" si="52"/>
        <v>0</v>
      </c>
      <c r="AC79">
        <f t="shared" si="52"/>
        <v>0</v>
      </c>
      <c r="AD79">
        <f t="shared" si="52"/>
        <v>0</v>
      </c>
      <c r="AE79">
        <f t="shared" si="52"/>
        <v>0</v>
      </c>
      <c r="AF79">
        <f t="shared" si="52"/>
        <v>0</v>
      </c>
      <c r="AG79">
        <f t="shared" si="52"/>
        <v>0</v>
      </c>
      <c r="AH79">
        <f t="shared" si="52"/>
        <v>0</v>
      </c>
      <c r="AI79">
        <f t="shared" si="52"/>
        <v>0</v>
      </c>
      <c r="AJ79">
        <f t="shared" si="52"/>
        <v>0</v>
      </c>
      <c r="AK79">
        <f t="shared" si="52"/>
        <v>0</v>
      </c>
      <c r="AL79">
        <f t="shared" si="52"/>
        <v>0</v>
      </c>
      <c r="AM79">
        <f t="shared" si="52"/>
        <v>0</v>
      </c>
      <c r="AN79">
        <f t="shared" si="52"/>
        <v>0</v>
      </c>
      <c r="AO79">
        <f t="shared" si="52"/>
        <v>0</v>
      </c>
      <c r="AP79">
        <f t="shared" si="52"/>
        <v>0</v>
      </c>
      <c r="AQ79">
        <f t="shared" si="52"/>
        <v>0</v>
      </c>
      <c r="AR79">
        <f t="shared" si="52"/>
        <v>0</v>
      </c>
      <c r="AS79">
        <f t="shared" si="52"/>
        <v>0</v>
      </c>
      <c r="AT79">
        <f t="shared" si="52"/>
        <v>0</v>
      </c>
      <c r="AU79">
        <f t="shared" si="52"/>
        <v>0</v>
      </c>
      <c r="AV79">
        <f t="shared" si="52"/>
        <v>0</v>
      </c>
      <c r="AW79">
        <f t="shared" si="52"/>
        <v>0</v>
      </c>
      <c r="AX79">
        <f t="shared" si="52"/>
        <v>0</v>
      </c>
      <c r="AY79">
        <f t="shared" si="52"/>
        <v>1</v>
      </c>
      <c r="AZ79">
        <f t="shared" si="52"/>
        <v>1</v>
      </c>
      <c r="BA79">
        <f t="shared" si="52"/>
        <v>0</v>
      </c>
      <c r="BB79">
        <f t="shared" si="52"/>
        <v>0</v>
      </c>
      <c r="BC79">
        <f t="shared" si="52"/>
        <v>0</v>
      </c>
      <c r="BD79">
        <f t="shared" si="52"/>
        <v>0</v>
      </c>
      <c r="BE79">
        <f t="shared" si="52"/>
        <v>0</v>
      </c>
      <c r="BF79">
        <f t="shared" si="52"/>
        <v>0</v>
      </c>
      <c r="BG79">
        <f t="shared" si="52"/>
        <v>0</v>
      </c>
      <c r="BH79">
        <f t="shared" si="52"/>
        <v>0</v>
      </c>
      <c r="BI79">
        <f t="shared" si="52"/>
        <v>0</v>
      </c>
      <c r="BJ79">
        <f t="shared" si="52"/>
        <v>0</v>
      </c>
      <c r="BK79">
        <f t="shared" si="52"/>
        <v>0</v>
      </c>
      <c r="BL79">
        <f t="shared" si="52"/>
        <v>0</v>
      </c>
      <c r="BM79">
        <f t="shared" si="52"/>
        <v>0</v>
      </c>
      <c r="BN79">
        <f t="shared" si="52"/>
        <v>0</v>
      </c>
      <c r="BO79">
        <f t="shared" si="52"/>
        <v>0</v>
      </c>
      <c r="BP79">
        <f t="shared" si="51"/>
        <v>0</v>
      </c>
      <c r="BQ79">
        <f t="shared" si="51"/>
        <v>0</v>
      </c>
      <c r="BR79">
        <f t="shared" si="51"/>
        <v>1</v>
      </c>
      <c r="BS79">
        <f t="shared" si="51"/>
        <v>0</v>
      </c>
      <c r="BT79">
        <f t="shared" si="51"/>
        <v>0</v>
      </c>
      <c r="BU79">
        <f t="shared" si="51"/>
        <v>1</v>
      </c>
      <c r="BV79">
        <f t="shared" si="51"/>
        <v>0</v>
      </c>
      <c r="BW79">
        <f t="shared" si="51"/>
        <v>0</v>
      </c>
      <c r="BX79">
        <f t="shared" si="51"/>
        <v>0</v>
      </c>
      <c r="BY79">
        <f t="shared" si="51"/>
        <v>0</v>
      </c>
      <c r="BZ79">
        <f t="shared" si="51"/>
        <v>0</v>
      </c>
      <c r="CA79">
        <f t="shared" si="51"/>
        <v>0</v>
      </c>
      <c r="CB79">
        <f t="shared" si="51"/>
        <v>0</v>
      </c>
      <c r="CC79">
        <f t="shared" si="51"/>
        <v>0</v>
      </c>
      <c r="CD79">
        <f t="shared" si="51"/>
        <v>0</v>
      </c>
      <c r="CE79">
        <f t="shared" si="51"/>
        <v>0</v>
      </c>
      <c r="CF79">
        <f t="shared" si="51"/>
        <v>0</v>
      </c>
      <c r="CG79">
        <f t="shared" si="51"/>
        <v>0</v>
      </c>
      <c r="CH79">
        <f t="shared" si="51"/>
        <v>0</v>
      </c>
      <c r="CI79">
        <f t="shared" si="51"/>
        <v>0</v>
      </c>
      <c r="CJ79">
        <f t="shared" si="51"/>
        <v>0</v>
      </c>
      <c r="CK79">
        <f t="shared" si="51"/>
        <v>0</v>
      </c>
      <c r="CL79">
        <f t="shared" si="51"/>
        <v>0</v>
      </c>
      <c r="CM79">
        <f t="shared" si="51"/>
        <v>0</v>
      </c>
      <c r="CN79">
        <f t="shared" si="51"/>
        <v>0</v>
      </c>
      <c r="CO79">
        <f t="shared" si="51"/>
        <v>0</v>
      </c>
      <c r="CP79">
        <f t="shared" si="51"/>
        <v>0</v>
      </c>
      <c r="CQ79">
        <f t="shared" si="51"/>
        <v>0</v>
      </c>
      <c r="CR79">
        <f t="shared" si="51"/>
        <v>0</v>
      </c>
      <c r="CS79">
        <f t="shared" si="51"/>
        <v>0</v>
      </c>
      <c r="CT79">
        <f t="shared" si="51"/>
        <v>0</v>
      </c>
      <c r="CU79">
        <f t="shared" si="51"/>
        <v>0</v>
      </c>
      <c r="CV79">
        <f t="shared" si="51"/>
        <v>0</v>
      </c>
      <c r="CW79">
        <f t="shared" si="51"/>
        <v>0</v>
      </c>
    </row>
    <row r="80" spans="3:101" x14ac:dyDescent="0.25">
      <c r="C80">
        <f t="shared" si="43"/>
        <v>0</v>
      </c>
      <c r="D80">
        <f t="shared" si="52"/>
        <v>0</v>
      </c>
      <c r="E80">
        <f t="shared" si="52"/>
        <v>0</v>
      </c>
      <c r="F80">
        <f t="shared" si="52"/>
        <v>0</v>
      </c>
      <c r="G80">
        <f t="shared" si="52"/>
        <v>0</v>
      </c>
      <c r="H80">
        <f t="shared" si="52"/>
        <v>0</v>
      </c>
      <c r="I80">
        <f t="shared" si="52"/>
        <v>0</v>
      </c>
      <c r="J80">
        <f t="shared" si="52"/>
        <v>0</v>
      </c>
      <c r="K80">
        <f t="shared" si="52"/>
        <v>0</v>
      </c>
      <c r="L80">
        <f t="shared" si="52"/>
        <v>0</v>
      </c>
      <c r="M80">
        <f t="shared" si="52"/>
        <v>0</v>
      </c>
      <c r="N80">
        <f t="shared" si="52"/>
        <v>0</v>
      </c>
      <c r="O80">
        <f t="shared" si="52"/>
        <v>0</v>
      </c>
      <c r="P80">
        <f t="shared" si="52"/>
        <v>0</v>
      </c>
      <c r="Q80">
        <f t="shared" si="52"/>
        <v>0</v>
      </c>
      <c r="R80">
        <f t="shared" si="52"/>
        <v>0</v>
      </c>
      <c r="S80">
        <f t="shared" si="52"/>
        <v>0</v>
      </c>
      <c r="T80">
        <f t="shared" si="52"/>
        <v>0</v>
      </c>
      <c r="U80">
        <f t="shared" si="52"/>
        <v>0</v>
      </c>
      <c r="V80">
        <f t="shared" si="52"/>
        <v>0</v>
      </c>
      <c r="W80">
        <f t="shared" si="52"/>
        <v>0</v>
      </c>
      <c r="X80">
        <f t="shared" si="52"/>
        <v>0</v>
      </c>
      <c r="Y80">
        <f t="shared" si="52"/>
        <v>0</v>
      </c>
      <c r="Z80">
        <f t="shared" si="52"/>
        <v>0</v>
      </c>
      <c r="AA80">
        <f t="shared" si="52"/>
        <v>0</v>
      </c>
      <c r="AB80">
        <f t="shared" si="52"/>
        <v>0</v>
      </c>
      <c r="AC80">
        <f t="shared" si="52"/>
        <v>0</v>
      </c>
      <c r="AD80">
        <f t="shared" si="52"/>
        <v>0</v>
      </c>
      <c r="AE80">
        <f t="shared" si="52"/>
        <v>0</v>
      </c>
      <c r="AF80">
        <f t="shared" si="52"/>
        <v>0</v>
      </c>
      <c r="AG80">
        <f t="shared" si="52"/>
        <v>0</v>
      </c>
      <c r="AH80">
        <f t="shared" si="52"/>
        <v>0</v>
      </c>
      <c r="AI80">
        <f t="shared" si="52"/>
        <v>0</v>
      </c>
      <c r="AJ80">
        <f t="shared" si="52"/>
        <v>0</v>
      </c>
      <c r="AK80">
        <f t="shared" si="52"/>
        <v>0</v>
      </c>
      <c r="AL80">
        <f t="shared" si="52"/>
        <v>0</v>
      </c>
      <c r="AM80">
        <f t="shared" si="52"/>
        <v>0</v>
      </c>
      <c r="AN80">
        <f t="shared" si="52"/>
        <v>0</v>
      </c>
      <c r="AO80">
        <f t="shared" si="52"/>
        <v>0</v>
      </c>
      <c r="AP80">
        <f t="shared" si="52"/>
        <v>0</v>
      </c>
      <c r="AQ80">
        <f t="shared" si="52"/>
        <v>0</v>
      </c>
      <c r="AR80">
        <f t="shared" si="52"/>
        <v>0</v>
      </c>
      <c r="AS80">
        <f t="shared" si="52"/>
        <v>0</v>
      </c>
      <c r="AT80">
        <f t="shared" si="52"/>
        <v>0</v>
      </c>
      <c r="AU80">
        <f t="shared" si="52"/>
        <v>0</v>
      </c>
      <c r="AV80">
        <f t="shared" si="52"/>
        <v>0</v>
      </c>
      <c r="AW80">
        <f t="shared" si="52"/>
        <v>0</v>
      </c>
      <c r="AX80">
        <f t="shared" si="52"/>
        <v>0</v>
      </c>
      <c r="AY80">
        <f t="shared" si="52"/>
        <v>1</v>
      </c>
      <c r="AZ80">
        <f t="shared" si="52"/>
        <v>0</v>
      </c>
      <c r="BA80">
        <f t="shared" si="52"/>
        <v>0</v>
      </c>
      <c r="BB80">
        <f t="shared" si="52"/>
        <v>0</v>
      </c>
      <c r="BC80">
        <f t="shared" si="52"/>
        <v>0</v>
      </c>
      <c r="BD80">
        <f t="shared" si="52"/>
        <v>0</v>
      </c>
      <c r="BE80">
        <f t="shared" si="52"/>
        <v>0</v>
      </c>
      <c r="BF80">
        <f t="shared" si="52"/>
        <v>0</v>
      </c>
      <c r="BG80">
        <f t="shared" si="52"/>
        <v>0</v>
      </c>
      <c r="BH80">
        <f t="shared" si="52"/>
        <v>0</v>
      </c>
      <c r="BI80">
        <f t="shared" si="52"/>
        <v>0</v>
      </c>
      <c r="BJ80">
        <f t="shared" si="52"/>
        <v>0</v>
      </c>
      <c r="BK80">
        <f t="shared" si="52"/>
        <v>0</v>
      </c>
      <c r="BL80">
        <f t="shared" si="52"/>
        <v>0</v>
      </c>
      <c r="BM80">
        <f t="shared" si="52"/>
        <v>0</v>
      </c>
      <c r="BN80">
        <f t="shared" si="52"/>
        <v>0</v>
      </c>
      <c r="BO80">
        <f t="shared" ref="BO80:CW83" si="53">COUNTIF(BO$32:BO$56,BO53)</f>
        <v>0</v>
      </c>
      <c r="BP80">
        <f t="shared" si="53"/>
        <v>0</v>
      </c>
      <c r="BQ80">
        <f t="shared" si="53"/>
        <v>0</v>
      </c>
      <c r="BR80">
        <f t="shared" si="53"/>
        <v>1</v>
      </c>
      <c r="BS80">
        <f t="shared" si="53"/>
        <v>0</v>
      </c>
      <c r="BT80">
        <f t="shared" si="53"/>
        <v>0</v>
      </c>
      <c r="BU80">
        <f t="shared" si="53"/>
        <v>1</v>
      </c>
      <c r="BV80">
        <f t="shared" si="53"/>
        <v>0</v>
      </c>
      <c r="BW80">
        <f t="shared" si="53"/>
        <v>0</v>
      </c>
      <c r="BX80">
        <f t="shared" si="53"/>
        <v>0</v>
      </c>
      <c r="BY80">
        <f t="shared" si="53"/>
        <v>0</v>
      </c>
      <c r="BZ80">
        <f t="shared" si="53"/>
        <v>0</v>
      </c>
      <c r="CA80">
        <f t="shared" si="53"/>
        <v>0</v>
      </c>
      <c r="CB80">
        <f t="shared" si="53"/>
        <v>0</v>
      </c>
      <c r="CC80">
        <f t="shared" si="53"/>
        <v>0</v>
      </c>
      <c r="CD80">
        <f t="shared" si="53"/>
        <v>0</v>
      </c>
      <c r="CE80">
        <f t="shared" si="53"/>
        <v>0</v>
      </c>
      <c r="CF80">
        <f t="shared" si="53"/>
        <v>0</v>
      </c>
      <c r="CG80">
        <f t="shared" si="53"/>
        <v>0</v>
      </c>
      <c r="CH80">
        <f t="shared" si="53"/>
        <v>0</v>
      </c>
      <c r="CI80">
        <f t="shared" si="53"/>
        <v>0</v>
      </c>
      <c r="CJ80">
        <f t="shared" si="53"/>
        <v>0</v>
      </c>
      <c r="CK80">
        <f t="shared" si="53"/>
        <v>0</v>
      </c>
      <c r="CL80">
        <f t="shared" si="53"/>
        <v>0</v>
      </c>
      <c r="CM80">
        <f t="shared" si="53"/>
        <v>0</v>
      </c>
      <c r="CN80">
        <f t="shared" si="53"/>
        <v>0</v>
      </c>
      <c r="CO80">
        <f t="shared" si="53"/>
        <v>0</v>
      </c>
      <c r="CP80">
        <f t="shared" si="53"/>
        <v>0</v>
      </c>
      <c r="CQ80">
        <f t="shared" si="53"/>
        <v>0</v>
      </c>
      <c r="CR80">
        <f t="shared" si="53"/>
        <v>0</v>
      </c>
      <c r="CS80">
        <f t="shared" si="53"/>
        <v>0</v>
      </c>
      <c r="CT80">
        <f t="shared" si="53"/>
        <v>0</v>
      </c>
      <c r="CU80">
        <f t="shared" si="53"/>
        <v>0</v>
      </c>
      <c r="CV80">
        <f t="shared" si="53"/>
        <v>0</v>
      </c>
      <c r="CW80">
        <f t="shared" si="53"/>
        <v>0</v>
      </c>
    </row>
    <row r="81" spans="3:101" x14ac:dyDescent="0.25">
      <c r="C81">
        <f t="shared" si="43"/>
        <v>0</v>
      </c>
      <c r="D81">
        <f t="shared" ref="D81:BO83" si="54">COUNTIF(D$32:D$56,D54)</f>
        <v>0</v>
      </c>
      <c r="E81">
        <f t="shared" si="54"/>
        <v>0</v>
      </c>
      <c r="F81">
        <f t="shared" si="54"/>
        <v>0</v>
      </c>
      <c r="G81">
        <f t="shared" si="54"/>
        <v>0</v>
      </c>
      <c r="H81">
        <f t="shared" si="54"/>
        <v>0</v>
      </c>
      <c r="I81">
        <f t="shared" si="54"/>
        <v>0</v>
      </c>
      <c r="J81">
        <f t="shared" si="54"/>
        <v>0</v>
      </c>
      <c r="K81">
        <f t="shared" si="54"/>
        <v>0</v>
      </c>
      <c r="L81">
        <f t="shared" si="54"/>
        <v>0</v>
      </c>
      <c r="M81">
        <f t="shared" si="54"/>
        <v>0</v>
      </c>
      <c r="N81">
        <f t="shared" si="54"/>
        <v>0</v>
      </c>
      <c r="O81">
        <f t="shared" si="54"/>
        <v>0</v>
      </c>
      <c r="P81">
        <f t="shared" si="54"/>
        <v>0</v>
      </c>
      <c r="Q81">
        <f t="shared" si="54"/>
        <v>0</v>
      </c>
      <c r="R81">
        <f t="shared" si="54"/>
        <v>0</v>
      </c>
      <c r="S81">
        <f t="shared" si="54"/>
        <v>0</v>
      </c>
      <c r="T81">
        <f t="shared" si="54"/>
        <v>0</v>
      </c>
      <c r="U81">
        <f t="shared" si="54"/>
        <v>0</v>
      </c>
      <c r="V81">
        <f t="shared" si="54"/>
        <v>0</v>
      </c>
      <c r="W81">
        <f t="shared" si="54"/>
        <v>0</v>
      </c>
      <c r="X81">
        <f t="shared" si="54"/>
        <v>0</v>
      </c>
      <c r="Y81">
        <f t="shared" si="54"/>
        <v>0</v>
      </c>
      <c r="Z81">
        <f t="shared" si="54"/>
        <v>0</v>
      </c>
      <c r="AA81">
        <f t="shared" si="54"/>
        <v>0</v>
      </c>
      <c r="AB81">
        <f t="shared" si="54"/>
        <v>0</v>
      </c>
      <c r="AC81">
        <f t="shared" si="54"/>
        <v>0</v>
      </c>
      <c r="AD81">
        <f t="shared" si="54"/>
        <v>0</v>
      </c>
      <c r="AE81">
        <f t="shared" si="54"/>
        <v>0</v>
      </c>
      <c r="AF81">
        <f t="shared" si="54"/>
        <v>0</v>
      </c>
      <c r="AG81">
        <f t="shared" si="54"/>
        <v>0</v>
      </c>
      <c r="AH81">
        <f t="shared" si="54"/>
        <v>0</v>
      </c>
      <c r="AI81">
        <f t="shared" si="54"/>
        <v>0</v>
      </c>
      <c r="AJ81">
        <f t="shared" si="54"/>
        <v>0</v>
      </c>
      <c r="AK81">
        <f t="shared" si="54"/>
        <v>0</v>
      </c>
      <c r="AL81">
        <f t="shared" si="54"/>
        <v>0</v>
      </c>
      <c r="AM81">
        <f t="shared" si="54"/>
        <v>0</v>
      </c>
      <c r="AN81">
        <f t="shared" si="54"/>
        <v>0</v>
      </c>
      <c r="AO81">
        <f t="shared" si="54"/>
        <v>0</v>
      </c>
      <c r="AP81">
        <f t="shared" si="54"/>
        <v>0</v>
      </c>
      <c r="AQ81">
        <f t="shared" si="54"/>
        <v>0</v>
      </c>
      <c r="AR81">
        <f t="shared" si="54"/>
        <v>0</v>
      </c>
      <c r="AS81">
        <f t="shared" si="54"/>
        <v>0</v>
      </c>
      <c r="AT81">
        <f t="shared" si="54"/>
        <v>0</v>
      </c>
      <c r="AU81">
        <f t="shared" si="54"/>
        <v>0</v>
      </c>
      <c r="AV81">
        <f t="shared" si="54"/>
        <v>0</v>
      </c>
      <c r="AW81">
        <f t="shared" si="54"/>
        <v>0</v>
      </c>
      <c r="AX81">
        <f t="shared" si="54"/>
        <v>0</v>
      </c>
      <c r="AY81">
        <f t="shared" si="54"/>
        <v>0</v>
      </c>
      <c r="AZ81">
        <f t="shared" si="54"/>
        <v>0</v>
      </c>
      <c r="BA81">
        <f t="shared" si="54"/>
        <v>0</v>
      </c>
      <c r="BB81">
        <f t="shared" si="54"/>
        <v>0</v>
      </c>
      <c r="BC81">
        <f t="shared" si="54"/>
        <v>0</v>
      </c>
      <c r="BD81">
        <f t="shared" si="54"/>
        <v>0</v>
      </c>
      <c r="BE81">
        <f t="shared" si="54"/>
        <v>0</v>
      </c>
      <c r="BF81">
        <f t="shared" si="54"/>
        <v>0</v>
      </c>
      <c r="BG81">
        <f t="shared" si="54"/>
        <v>0</v>
      </c>
      <c r="BH81">
        <f t="shared" si="54"/>
        <v>0</v>
      </c>
      <c r="BI81">
        <f t="shared" si="54"/>
        <v>0</v>
      </c>
      <c r="BJ81">
        <f t="shared" si="54"/>
        <v>0</v>
      </c>
      <c r="BK81">
        <f t="shared" si="54"/>
        <v>0</v>
      </c>
      <c r="BL81">
        <f t="shared" si="54"/>
        <v>0</v>
      </c>
      <c r="BM81">
        <f t="shared" si="54"/>
        <v>0</v>
      </c>
      <c r="BN81">
        <f t="shared" si="54"/>
        <v>0</v>
      </c>
      <c r="BO81">
        <f t="shared" si="54"/>
        <v>0</v>
      </c>
      <c r="BP81">
        <f t="shared" si="53"/>
        <v>0</v>
      </c>
      <c r="BQ81">
        <f t="shared" si="53"/>
        <v>0</v>
      </c>
      <c r="BR81">
        <f t="shared" si="53"/>
        <v>1</v>
      </c>
      <c r="BS81">
        <f t="shared" si="53"/>
        <v>0</v>
      </c>
      <c r="BT81">
        <f t="shared" si="53"/>
        <v>0</v>
      </c>
      <c r="BU81">
        <f t="shared" si="53"/>
        <v>1</v>
      </c>
      <c r="BV81">
        <f t="shared" si="53"/>
        <v>0</v>
      </c>
      <c r="BW81">
        <f t="shared" si="53"/>
        <v>0</v>
      </c>
      <c r="BX81">
        <f t="shared" si="53"/>
        <v>0</v>
      </c>
      <c r="BY81">
        <f t="shared" si="53"/>
        <v>0</v>
      </c>
      <c r="BZ81">
        <f t="shared" si="53"/>
        <v>0</v>
      </c>
      <c r="CA81">
        <f t="shared" si="53"/>
        <v>0</v>
      </c>
      <c r="CB81">
        <f t="shared" si="53"/>
        <v>0</v>
      </c>
      <c r="CC81">
        <f t="shared" si="53"/>
        <v>0</v>
      </c>
      <c r="CD81">
        <f t="shared" si="53"/>
        <v>0</v>
      </c>
      <c r="CE81">
        <f t="shared" si="53"/>
        <v>0</v>
      </c>
      <c r="CF81">
        <f t="shared" si="53"/>
        <v>0</v>
      </c>
      <c r="CG81">
        <f t="shared" si="53"/>
        <v>0</v>
      </c>
      <c r="CH81">
        <f t="shared" si="53"/>
        <v>0</v>
      </c>
      <c r="CI81">
        <f t="shared" si="53"/>
        <v>0</v>
      </c>
      <c r="CJ81">
        <f t="shared" si="53"/>
        <v>0</v>
      </c>
      <c r="CK81">
        <f t="shared" si="53"/>
        <v>0</v>
      </c>
      <c r="CL81">
        <f t="shared" si="53"/>
        <v>0</v>
      </c>
      <c r="CM81">
        <f t="shared" si="53"/>
        <v>0</v>
      </c>
      <c r="CN81">
        <f t="shared" si="53"/>
        <v>0</v>
      </c>
      <c r="CO81">
        <f t="shared" si="53"/>
        <v>0</v>
      </c>
      <c r="CP81">
        <f t="shared" si="53"/>
        <v>0</v>
      </c>
      <c r="CQ81">
        <f t="shared" si="53"/>
        <v>0</v>
      </c>
      <c r="CR81">
        <f t="shared" si="53"/>
        <v>0</v>
      </c>
      <c r="CS81">
        <f t="shared" si="53"/>
        <v>0</v>
      </c>
      <c r="CT81">
        <f t="shared" si="53"/>
        <v>0</v>
      </c>
      <c r="CU81">
        <f t="shared" si="53"/>
        <v>0</v>
      </c>
      <c r="CV81">
        <f t="shared" si="53"/>
        <v>0</v>
      </c>
      <c r="CW81">
        <f t="shared" si="53"/>
        <v>0</v>
      </c>
    </row>
    <row r="82" spans="3:101" x14ac:dyDescent="0.25">
      <c r="C82">
        <f t="shared" si="43"/>
        <v>0</v>
      </c>
      <c r="D82">
        <f t="shared" si="54"/>
        <v>0</v>
      </c>
      <c r="E82">
        <f t="shared" si="54"/>
        <v>0</v>
      </c>
      <c r="F82">
        <f t="shared" si="54"/>
        <v>0</v>
      </c>
      <c r="G82">
        <f t="shared" si="54"/>
        <v>0</v>
      </c>
      <c r="H82">
        <f t="shared" si="54"/>
        <v>0</v>
      </c>
      <c r="I82">
        <f t="shared" si="54"/>
        <v>0</v>
      </c>
      <c r="J82">
        <f t="shared" si="54"/>
        <v>0</v>
      </c>
      <c r="K82">
        <f t="shared" si="54"/>
        <v>0</v>
      </c>
      <c r="L82">
        <f t="shared" si="54"/>
        <v>0</v>
      </c>
      <c r="M82">
        <f t="shared" si="54"/>
        <v>0</v>
      </c>
      <c r="N82">
        <f t="shared" si="54"/>
        <v>0</v>
      </c>
      <c r="O82">
        <f t="shared" si="54"/>
        <v>0</v>
      </c>
      <c r="P82">
        <f t="shared" si="54"/>
        <v>0</v>
      </c>
      <c r="Q82">
        <f t="shared" si="54"/>
        <v>0</v>
      </c>
      <c r="R82">
        <f t="shared" si="54"/>
        <v>0</v>
      </c>
      <c r="S82">
        <f t="shared" si="54"/>
        <v>0</v>
      </c>
      <c r="T82">
        <f t="shared" si="54"/>
        <v>0</v>
      </c>
      <c r="U82">
        <f t="shared" si="54"/>
        <v>0</v>
      </c>
      <c r="V82">
        <f t="shared" si="54"/>
        <v>0</v>
      </c>
      <c r="W82">
        <f t="shared" si="54"/>
        <v>0</v>
      </c>
      <c r="X82">
        <f t="shared" si="54"/>
        <v>0</v>
      </c>
      <c r="Y82">
        <f t="shared" si="54"/>
        <v>0</v>
      </c>
      <c r="Z82">
        <f t="shared" si="54"/>
        <v>0</v>
      </c>
      <c r="AA82">
        <f t="shared" si="54"/>
        <v>0</v>
      </c>
      <c r="AB82">
        <f t="shared" si="54"/>
        <v>0</v>
      </c>
      <c r="AC82">
        <f t="shared" si="54"/>
        <v>0</v>
      </c>
      <c r="AD82">
        <f t="shared" si="54"/>
        <v>0</v>
      </c>
      <c r="AE82">
        <f t="shared" si="54"/>
        <v>0</v>
      </c>
      <c r="AF82">
        <f t="shared" si="54"/>
        <v>0</v>
      </c>
      <c r="AG82">
        <f t="shared" si="54"/>
        <v>0</v>
      </c>
      <c r="AH82">
        <f t="shared" si="54"/>
        <v>0</v>
      </c>
      <c r="AI82">
        <f t="shared" si="54"/>
        <v>0</v>
      </c>
      <c r="AJ82">
        <f t="shared" si="54"/>
        <v>0</v>
      </c>
      <c r="AK82">
        <f t="shared" si="54"/>
        <v>0</v>
      </c>
      <c r="AL82">
        <f t="shared" si="54"/>
        <v>0</v>
      </c>
      <c r="AM82">
        <f t="shared" si="54"/>
        <v>0</v>
      </c>
      <c r="AN82">
        <f t="shared" si="54"/>
        <v>0</v>
      </c>
      <c r="AO82">
        <f t="shared" si="54"/>
        <v>0</v>
      </c>
      <c r="AP82">
        <f t="shared" si="54"/>
        <v>0</v>
      </c>
      <c r="AQ82">
        <f t="shared" si="54"/>
        <v>0</v>
      </c>
      <c r="AR82">
        <f t="shared" si="54"/>
        <v>0</v>
      </c>
      <c r="AS82">
        <f t="shared" si="54"/>
        <v>0</v>
      </c>
      <c r="AT82">
        <f t="shared" si="54"/>
        <v>0</v>
      </c>
      <c r="AU82">
        <f t="shared" si="54"/>
        <v>0</v>
      </c>
      <c r="AV82">
        <f t="shared" si="54"/>
        <v>0</v>
      </c>
      <c r="AW82">
        <f t="shared" si="54"/>
        <v>0</v>
      </c>
      <c r="AX82">
        <f t="shared" si="54"/>
        <v>0</v>
      </c>
      <c r="AY82">
        <f t="shared" si="54"/>
        <v>0</v>
      </c>
      <c r="AZ82">
        <f t="shared" si="54"/>
        <v>0</v>
      </c>
      <c r="BA82">
        <f t="shared" si="54"/>
        <v>0</v>
      </c>
      <c r="BB82">
        <f t="shared" si="54"/>
        <v>0</v>
      </c>
      <c r="BC82">
        <f t="shared" si="54"/>
        <v>0</v>
      </c>
      <c r="BD82">
        <f t="shared" si="54"/>
        <v>0</v>
      </c>
      <c r="BE82">
        <f t="shared" si="54"/>
        <v>0</v>
      </c>
      <c r="BF82">
        <f t="shared" si="54"/>
        <v>0</v>
      </c>
      <c r="BG82">
        <f t="shared" si="54"/>
        <v>0</v>
      </c>
      <c r="BH82">
        <f t="shared" si="54"/>
        <v>0</v>
      </c>
      <c r="BI82">
        <f t="shared" si="54"/>
        <v>0</v>
      </c>
      <c r="BJ82">
        <f t="shared" si="54"/>
        <v>0</v>
      </c>
      <c r="BK82">
        <f t="shared" si="54"/>
        <v>0</v>
      </c>
      <c r="BL82">
        <f t="shared" si="54"/>
        <v>0</v>
      </c>
      <c r="BM82">
        <f t="shared" si="54"/>
        <v>0</v>
      </c>
      <c r="BN82">
        <f t="shared" si="54"/>
        <v>0</v>
      </c>
      <c r="BO82">
        <f t="shared" si="54"/>
        <v>0</v>
      </c>
      <c r="BP82">
        <f t="shared" si="53"/>
        <v>0</v>
      </c>
      <c r="BQ82">
        <f t="shared" si="53"/>
        <v>0</v>
      </c>
      <c r="BR82">
        <f t="shared" si="53"/>
        <v>0</v>
      </c>
      <c r="BS82">
        <f t="shared" si="53"/>
        <v>0</v>
      </c>
      <c r="BT82">
        <f t="shared" si="53"/>
        <v>0</v>
      </c>
      <c r="BU82">
        <f t="shared" si="53"/>
        <v>1</v>
      </c>
      <c r="BV82">
        <f t="shared" si="53"/>
        <v>0</v>
      </c>
      <c r="BW82">
        <f t="shared" si="53"/>
        <v>0</v>
      </c>
      <c r="BX82">
        <f t="shared" si="53"/>
        <v>0</v>
      </c>
      <c r="BY82">
        <f t="shared" si="53"/>
        <v>0</v>
      </c>
      <c r="BZ82">
        <f t="shared" si="53"/>
        <v>0</v>
      </c>
      <c r="CA82">
        <f t="shared" si="53"/>
        <v>0</v>
      </c>
      <c r="CB82">
        <f t="shared" si="53"/>
        <v>0</v>
      </c>
      <c r="CC82">
        <f t="shared" si="53"/>
        <v>0</v>
      </c>
      <c r="CD82">
        <f t="shared" si="53"/>
        <v>0</v>
      </c>
      <c r="CE82">
        <f t="shared" si="53"/>
        <v>0</v>
      </c>
      <c r="CF82">
        <f t="shared" si="53"/>
        <v>0</v>
      </c>
      <c r="CG82">
        <f t="shared" si="53"/>
        <v>0</v>
      </c>
      <c r="CH82">
        <f t="shared" si="53"/>
        <v>0</v>
      </c>
      <c r="CI82">
        <f t="shared" si="53"/>
        <v>0</v>
      </c>
      <c r="CJ82">
        <f t="shared" si="53"/>
        <v>0</v>
      </c>
      <c r="CK82">
        <f t="shared" si="53"/>
        <v>0</v>
      </c>
      <c r="CL82">
        <f t="shared" si="53"/>
        <v>0</v>
      </c>
      <c r="CM82">
        <f t="shared" si="53"/>
        <v>0</v>
      </c>
      <c r="CN82">
        <f t="shared" si="53"/>
        <v>0</v>
      </c>
      <c r="CO82">
        <f t="shared" si="53"/>
        <v>0</v>
      </c>
      <c r="CP82">
        <f t="shared" si="53"/>
        <v>0</v>
      </c>
      <c r="CQ82">
        <f t="shared" si="53"/>
        <v>0</v>
      </c>
      <c r="CR82">
        <f t="shared" si="53"/>
        <v>0</v>
      </c>
      <c r="CS82">
        <f t="shared" si="53"/>
        <v>0</v>
      </c>
      <c r="CT82">
        <f t="shared" si="53"/>
        <v>0</v>
      </c>
      <c r="CU82">
        <f t="shared" si="53"/>
        <v>0</v>
      </c>
      <c r="CV82">
        <f t="shared" si="53"/>
        <v>0</v>
      </c>
      <c r="CW82">
        <f t="shared" si="53"/>
        <v>0</v>
      </c>
    </row>
    <row r="83" spans="3:101" x14ac:dyDescent="0.25">
      <c r="C83">
        <f t="shared" si="43"/>
        <v>0</v>
      </c>
      <c r="D83">
        <f t="shared" si="54"/>
        <v>0</v>
      </c>
      <c r="E83">
        <f t="shared" si="54"/>
        <v>0</v>
      </c>
      <c r="F83">
        <f t="shared" si="54"/>
        <v>0</v>
      </c>
      <c r="G83">
        <f t="shared" si="54"/>
        <v>0</v>
      </c>
      <c r="H83">
        <f t="shared" si="54"/>
        <v>0</v>
      </c>
      <c r="I83">
        <f t="shared" si="54"/>
        <v>0</v>
      </c>
      <c r="J83">
        <f t="shared" si="54"/>
        <v>0</v>
      </c>
      <c r="K83">
        <f t="shared" si="54"/>
        <v>0</v>
      </c>
      <c r="L83">
        <f t="shared" si="54"/>
        <v>0</v>
      </c>
      <c r="M83">
        <f t="shared" si="54"/>
        <v>0</v>
      </c>
      <c r="N83">
        <f t="shared" si="54"/>
        <v>0</v>
      </c>
      <c r="O83">
        <f t="shared" si="54"/>
        <v>0</v>
      </c>
      <c r="P83">
        <f t="shared" si="54"/>
        <v>0</v>
      </c>
      <c r="Q83">
        <f t="shared" si="54"/>
        <v>0</v>
      </c>
      <c r="R83">
        <f t="shared" si="54"/>
        <v>0</v>
      </c>
      <c r="S83">
        <f t="shared" si="54"/>
        <v>0</v>
      </c>
      <c r="T83">
        <f t="shared" si="54"/>
        <v>0</v>
      </c>
      <c r="U83">
        <f t="shared" si="54"/>
        <v>0</v>
      </c>
      <c r="V83">
        <f t="shared" si="54"/>
        <v>0</v>
      </c>
      <c r="W83">
        <f t="shared" si="54"/>
        <v>0</v>
      </c>
      <c r="X83">
        <f t="shared" si="54"/>
        <v>0</v>
      </c>
      <c r="Y83">
        <f t="shared" si="54"/>
        <v>0</v>
      </c>
      <c r="Z83">
        <f t="shared" si="54"/>
        <v>0</v>
      </c>
      <c r="AA83">
        <f t="shared" si="54"/>
        <v>0</v>
      </c>
      <c r="AB83">
        <f t="shared" si="54"/>
        <v>0</v>
      </c>
      <c r="AC83">
        <f t="shared" si="54"/>
        <v>0</v>
      </c>
      <c r="AD83">
        <f t="shared" si="54"/>
        <v>0</v>
      </c>
      <c r="AE83">
        <f t="shared" si="54"/>
        <v>0</v>
      </c>
      <c r="AF83">
        <f t="shared" si="54"/>
        <v>0</v>
      </c>
      <c r="AG83">
        <f t="shared" si="54"/>
        <v>0</v>
      </c>
      <c r="AH83">
        <f t="shared" si="54"/>
        <v>0</v>
      </c>
      <c r="AI83">
        <f t="shared" si="54"/>
        <v>0</v>
      </c>
      <c r="AJ83">
        <f t="shared" si="54"/>
        <v>0</v>
      </c>
      <c r="AK83">
        <f t="shared" si="54"/>
        <v>0</v>
      </c>
      <c r="AL83">
        <f t="shared" si="54"/>
        <v>0</v>
      </c>
      <c r="AM83">
        <f t="shared" si="54"/>
        <v>0</v>
      </c>
      <c r="AN83">
        <f t="shared" si="54"/>
        <v>0</v>
      </c>
      <c r="AO83">
        <f t="shared" si="54"/>
        <v>0</v>
      </c>
      <c r="AP83">
        <f t="shared" si="54"/>
        <v>0</v>
      </c>
      <c r="AQ83">
        <f t="shared" si="54"/>
        <v>0</v>
      </c>
      <c r="AR83">
        <f t="shared" si="54"/>
        <v>0</v>
      </c>
      <c r="AS83">
        <f t="shared" si="54"/>
        <v>0</v>
      </c>
      <c r="AT83">
        <f t="shared" si="54"/>
        <v>0</v>
      </c>
      <c r="AU83">
        <f t="shared" si="54"/>
        <v>0</v>
      </c>
      <c r="AV83">
        <f t="shared" si="54"/>
        <v>0</v>
      </c>
      <c r="AW83">
        <f t="shared" si="54"/>
        <v>0</v>
      </c>
      <c r="AX83">
        <f t="shared" si="54"/>
        <v>0</v>
      </c>
      <c r="AY83">
        <f t="shared" si="54"/>
        <v>0</v>
      </c>
      <c r="AZ83">
        <f t="shared" si="54"/>
        <v>0</v>
      </c>
      <c r="BA83">
        <f t="shared" si="54"/>
        <v>0</v>
      </c>
      <c r="BB83">
        <f t="shared" si="54"/>
        <v>0</v>
      </c>
      <c r="BC83">
        <f t="shared" si="54"/>
        <v>0</v>
      </c>
      <c r="BD83">
        <f t="shared" si="54"/>
        <v>0</v>
      </c>
      <c r="BE83">
        <f t="shared" si="54"/>
        <v>0</v>
      </c>
      <c r="BF83">
        <f t="shared" si="54"/>
        <v>0</v>
      </c>
      <c r="BG83">
        <f t="shared" si="54"/>
        <v>0</v>
      </c>
      <c r="BH83">
        <f t="shared" si="54"/>
        <v>0</v>
      </c>
      <c r="BI83">
        <f t="shared" si="54"/>
        <v>0</v>
      </c>
      <c r="BJ83">
        <f t="shared" si="54"/>
        <v>0</v>
      </c>
      <c r="BK83">
        <f t="shared" si="54"/>
        <v>0</v>
      </c>
      <c r="BL83">
        <f t="shared" si="54"/>
        <v>0</v>
      </c>
      <c r="BM83">
        <f t="shared" si="54"/>
        <v>0</v>
      </c>
      <c r="BN83">
        <f t="shared" si="54"/>
        <v>0</v>
      </c>
      <c r="BO83">
        <f t="shared" si="54"/>
        <v>0</v>
      </c>
      <c r="BP83">
        <f t="shared" si="53"/>
        <v>0</v>
      </c>
      <c r="BQ83">
        <f t="shared" si="53"/>
        <v>0</v>
      </c>
      <c r="BR83">
        <f t="shared" si="53"/>
        <v>0</v>
      </c>
      <c r="BS83">
        <f t="shared" si="53"/>
        <v>0</v>
      </c>
      <c r="BT83">
        <f t="shared" si="53"/>
        <v>0</v>
      </c>
      <c r="BU83">
        <f t="shared" si="53"/>
        <v>1</v>
      </c>
      <c r="BV83">
        <f t="shared" si="53"/>
        <v>0</v>
      </c>
      <c r="BW83">
        <f t="shared" si="53"/>
        <v>0</v>
      </c>
      <c r="BX83">
        <f t="shared" si="53"/>
        <v>0</v>
      </c>
      <c r="BY83">
        <f t="shared" si="53"/>
        <v>0</v>
      </c>
      <c r="BZ83">
        <f t="shared" si="53"/>
        <v>0</v>
      </c>
      <c r="CA83">
        <f t="shared" si="53"/>
        <v>0</v>
      </c>
      <c r="CB83">
        <f t="shared" si="53"/>
        <v>0</v>
      </c>
      <c r="CC83">
        <f t="shared" si="53"/>
        <v>0</v>
      </c>
      <c r="CD83">
        <f t="shared" si="53"/>
        <v>0</v>
      </c>
      <c r="CE83">
        <f t="shared" si="53"/>
        <v>0</v>
      </c>
      <c r="CF83">
        <f t="shared" si="53"/>
        <v>0</v>
      </c>
      <c r="CG83">
        <f t="shared" si="53"/>
        <v>0</v>
      </c>
      <c r="CH83">
        <f t="shared" si="53"/>
        <v>0</v>
      </c>
      <c r="CI83">
        <f t="shared" si="53"/>
        <v>0</v>
      </c>
      <c r="CJ83">
        <f t="shared" si="53"/>
        <v>0</v>
      </c>
      <c r="CK83">
        <f t="shared" si="53"/>
        <v>0</v>
      </c>
      <c r="CL83">
        <f t="shared" si="53"/>
        <v>0</v>
      </c>
      <c r="CM83">
        <f t="shared" si="53"/>
        <v>0</v>
      </c>
      <c r="CN83">
        <f t="shared" si="53"/>
        <v>0</v>
      </c>
      <c r="CO83">
        <f t="shared" si="53"/>
        <v>0</v>
      </c>
      <c r="CP83">
        <f t="shared" si="53"/>
        <v>0</v>
      </c>
      <c r="CQ83">
        <f t="shared" si="53"/>
        <v>0</v>
      </c>
      <c r="CR83">
        <f t="shared" si="53"/>
        <v>0</v>
      </c>
      <c r="CS83">
        <f t="shared" si="53"/>
        <v>0</v>
      </c>
      <c r="CT83">
        <f t="shared" si="53"/>
        <v>0</v>
      </c>
      <c r="CU83">
        <f t="shared" si="53"/>
        <v>0</v>
      </c>
      <c r="CV83">
        <f t="shared" si="53"/>
        <v>0</v>
      </c>
      <c r="CW83">
        <f t="shared" si="5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C424-932F-4107-9E07-B19E60693692}">
  <dimension ref="A2:C17"/>
  <sheetViews>
    <sheetView workbookViewId="0">
      <selection activeCell="B12" sqref="B12"/>
    </sheetView>
  </sheetViews>
  <sheetFormatPr defaultRowHeight="15" x14ac:dyDescent="0.25"/>
  <cols>
    <col min="1" max="1" width="18.5703125" bestFit="1" customWidth="1"/>
  </cols>
  <sheetData>
    <row r="2" spans="1:3" x14ac:dyDescent="0.25">
      <c r="A2" t="s">
        <v>2925</v>
      </c>
      <c r="B2">
        <v>365.25</v>
      </c>
    </row>
    <row r="3" spans="1:3" x14ac:dyDescent="0.25">
      <c r="A3" t="s">
        <v>2926</v>
      </c>
      <c r="B3">
        <v>24</v>
      </c>
    </row>
    <row r="4" spans="1:3" x14ac:dyDescent="0.25">
      <c r="A4" t="s">
        <v>2927</v>
      </c>
      <c r="B4">
        <v>60</v>
      </c>
    </row>
    <row r="5" spans="1:3" x14ac:dyDescent="0.25">
      <c r="A5" t="s">
        <v>2928</v>
      </c>
      <c r="B5">
        <v>60</v>
      </c>
    </row>
    <row r="7" spans="1:3" x14ac:dyDescent="0.25">
      <c r="B7" t="s">
        <v>2920</v>
      </c>
    </row>
    <row r="8" spans="1:3" x14ac:dyDescent="0.25">
      <c r="A8" t="s">
        <v>25</v>
      </c>
      <c r="B8">
        <f>PRODUCT($B$3:$B$5)</f>
        <v>86400</v>
      </c>
      <c r="C8" t="s">
        <v>2922</v>
      </c>
    </row>
    <row r="9" spans="1:3" x14ac:dyDescent="0.25">
      <c r="A9" t="s">
        <v>132</v>
      </c>
      <c r="B9" s="1">
        <v>1000000000000000</v>
      </c>
      <c r="C9" t="s">
        <v>2930</v>
      </c>
    </row>
    <row r="10" spans="1:3" x14ac:dyDescent="0.25">
      <c r="A10" t="s">
        <v>109</v>
      </c>
      <c r="B10">
        <f>PRODUCT($B$4:$B$5)</f>
        <v>3600</v>
      </c>
      <c r="C10" t="s">
        <v>2923</v>
      </c>
    </row>
    <row r="11" spans="1:3" x14ac:dyDescent="0.25">
      <c r="A11" t="s">
        <v>43</v>
      </c>
      <c r="B11">
        <f>PRODUCT($B$5:$B$5)</f>
        <v>60</v>
      </c>
      <c r="C11" t="s">
        <v>2924</v>
      </c>
    </row>
    <row r="12" spans="1:3" x14ac:dyDescent="0.25">
      <c r="A12" t="s">
        <v>17</v>
      </c>
      <c r="B12" s="1">
        <v>1E-3</v>
      </c>
      <c r="C12" t="s">
        <v>2929</v>
      </c>
    </row>
    <row r="13" spans="1:3" x14ac:dyDescent="0.25">
      <c r="A13" t="s">
        <v>54</v>
      </c>
      <c r="B13" s="1">
        <v>1.0000000000000001E-9</v>
      </c>
      <c r="C13" t="s">
        <v>2931</v>
      </c>
    </row>
    <row r="14" spans="1:3" x14ac:dyDescent="0.25">
      <c r="A14" t="s">
        <v>229</v>
      </c>
      <c r="B14" s="1">
        <v>9.9999999999999998E-13</v>
      </c>
      <c r="C14" t="s">
        <v>2932</v>
      </c>
    </row>
    <row r="15" spans="1:3" x14ac:dyDescent="0.25">
      <c r="A15" t="s">
        <v>11</v>
      </c>
      <c r="B15" s="1">
        <v>1</v>
      </c>
      <c r="C15" t="s">
        <v>2934</v>
      </c>
    </row>
    <row r="16" spans="1:3" x14ac:dyDescent="0.25">
      <c r="A16" t="s">
        <v>1188</v>
      </c>
      <c r="B16" s="1">
        <v>9.9999999999999995E-7</v>
      </c>
      <c r="C16" t="s">
        <v>2933</v>
      </c>
    </row>
    <row r="17" spans="1:3" x14ac:dyDescent="0.25">
      <c r="A17" t="s">
        <v>14</v>
      </c>
      <c r="B17">
        <f>PRODUCT($B$1:$B$5)</f>
        <v>31557600</v>
      </c>
      <c r="C17" t="s">
        <v>2921</v>
      </c>
    </row>
  </sheetData>
  <sortState xmlns:xlrd2="http://schemas.microsoft.com/office/spreadsheetml/2017/richdata2" ref="A8:C17">
    <sortCondition ref="A7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nndc_nudat_data_export (2)</vt:lpstr>
      <vt:lpstr>Half-life Check against Bateman</vt:lpstr>
      <vt:lpstr>Conversions</vt:lpstr>
      <vt:lpstr>_D2S</vt:lpstr>
      <vt:lpstr>_FS2S</vt:lpstr>
      <vt:lpstr>_H2S</vt:lpstr>
      <vt:lpstr>_M2S</vt:lpstr>
      <vt:lpstr>_MS2S</vt:lpstr>
      <vt:lpstr>_NS2S</vt:lpstr>
      <vt:lpstr>_PS2S</vt:lpstr>
      <vt:lpstr>_TimeConvert</vt:lpstr>
      <vt:lpstr>_Y2S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 Prowse</cp:lastModifiedBy>
  <dcterms:created xsi:type="dcterms:W3CDTF">2024-12-24T16:27:53Z</dcterms:created>
  <dcterms:modified xsi:type="dcterms:W3CDTF">2024-12-24T18:46:12Z</dcterms:modified>
</cp:coreProperties>
</file>