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adua\Desktop\"/>
    </mc:Choice>
  </mc:AlternateContent>
  <bookViews>
    <workbookView xWindow="0" yWindow="0" windowWidth="28800" windowHeight="11235" activeTab="3"/>
  </bookViews>
  <sheets>
    <sheet name="C" sheetId="1" r:id="rId1"/>
    <sheet name="B" sheetId="2" r:id="rId2"/>
    <sheet name="Cref" sheetId="8" r:id="rId3"/>
    <sheet name="CxB" sheetId="3" r:id="rId4"/>
    <sheet name="INVERT" sheetId="4" r:id="rId5"/>
    <sheet name="D" sheetId="7" r:id="rId6"/>
    <sheet name="New C" sheetId="6" r:id="rId7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4" i="8" l="1"/>
  <c r="E25" i="8" s="1"/>
  <c r="L25" i="8" s="1"/>
  <c r="S25" i="8" s="1"/>
  <c r="J23" i="8"/>
  <c r="Q23" i="8" s="1"/>
  <c r="T21" i="8"/>
  <c r="M34" i="8" s="1"/>
  <c r="O18" i="8"/>
  <c r="E13" i="8"/>
  <c r="Y11" i="8" s="1"/>
  <c r="X12" i="8" s="1"/>
  <c r="K12" i="8"/>
  <c r="L13" i="8" s="1"/>
  <c r="E12" i="8"/>
  <c r="S11" i="8" s="1"/>
  <c r="Q13" i="8" s="1"/>
  <c r="E11" i="8"/>
  <c r="L12" i="8" s="1"/>
  <c r="K13" i="8" s="1"/>
  <c r="M8" i="8"/>
  <c r="T25" i="8" s="1"/>
  <c r="M7" i="8"/>
  <c r="T24" i="8" s="1"/>
  <c r="M6" i="8"/>
  <c r="T23" i="8" s="1"/>
  <c r="Q23" i="1"/>
  <c r="R24" i="1"/>
  <c r="S25" i="1"/>
  <c r="T18" i="8" l="1"/>
  <c r="M31" i="8" s="1"/>
  <c r="Q31" i="8" s="1"/>
  <c r="K24" i="8"/>
  <c r="R24" i="8" s="1"/>
  <c r="L18" i="8"/>
  <c r="T20" i="8"/>
  <c r="M33" i="8" s="1"/>
  <c r="Q33" i="8" s="1"/>
  <c r="T19" i="8"/>
  <c r="M32" i="8" s="1"/>
  <c r="Q32" i="8" s="1"/>
  <c r="J19" i="8"/>
  <c r="Q18" i="8" s="1"/>
  <c r="J31" i="8" s="1"/>
  <c r="K18" i="8"/>
  <c r="K19" i="8"/>
  <c r="L20" i="8"/>
  <c r="Q11" i="8"/>
  <c r="S13" i="8" s="1"/>
  <c r="L19" i="8"/>
  <c r="S19" i="8" s="1"/>
  <c r="L32" i="8" s="1"/>
  <c r="J20" i="8"/>
  <c r="J18" i="8"/>
  <c r="K20" i="8"/>
  <c r="X11" i="8"/>
  <c r="Y12" i="8" s="1"/>
  <c r="Y33" i="7"/>
  <c r="V33" i="7"/>
  <c r="Z32" i="7" s="1"/>
  <c r="V32" i="7"/>
  <c r="X33" i="7" s="1"/>
  <c r="Y31" i="7"/>
  <c r="X31" i="7"/>
  <c r="V31" i="7"/>
  <c r="Z31" i="7" s="1"/>
  <c r="R18" i="8" l="1"/>
  <c r="K31" i="8" s="1"/>
  <c r="Q19" i="8"/>
  <c r="J32" i="8" s="1"/>
  <c r="R33" i="8" s="1"/>
  <c r="V33" i="8" s="1"/>
  <c r="Q20" i="8"/>
  <c r="J33" i="8" s="1"/>
  <c r="Q21" i="8"/>
  <c r="J34" i="8" s="1"/>
  <c r="S18" i="8"/>
  <c r="L31" i="8" s="1"/>
  <c r="S21" i="8"/>
  <c r="L34" i="8" s="1"/>
  <c r="S20" i="8"/>
  <c r="L33" i="8" s="1"/>
  <c r="R20" i="8"/>
  <c r="K33" i="8" s="1"/>
  <c r="R21" i="8"/>
  <c r="K34" i="8" s="1"/>
  <c r="R19" i="8"/>
  <c r="K32" i="8" s="1"/>
  <c r="Z33" i="7"/>
  <c r="S31" i="7" s="1"/>
  <c r="S32" i="7" s="1"/>
  <c r="S33" i="7" s="1"/>
  <c r="X32" i="7"/>
  <c r="Y32" i="7"/>
  <c r="D4" i="6"/>
  <c r="M34" i="7"/>
  <c r="E24" i="7"/>
  <c r="E25" i="7" s="1"/>
  <c r="L25" i="7" s="1"/>
  <c r="S25" i="7" s="1"/>
  <c r="J23" i="7"/>
  <c r="Q23" i="7" s="1"/>
  <c r="T21" i="7"/>
  <c r="O18" i="7"/>
  <c r="E13" i="7"/>
  <c r="X11" i="7" s="1"/>
  <c r="Y12" i="7" s="1"/>
  <c r="E12" i="7"/>
  <c r="S11" i="7" s="1"/>
  <c r="Q13" i="7" s="1"/>
  <c r="E11" i="7"/>
  <c r="M8" i="7"/>
  <c r="T25" i="7" s="1"/>
  <c r="M7" i="7"/>
  <c r="T24" i="7" s="1"/>
  <c r="M6" i="7"/>
  <c r="T23" i="7" s="1"/>
  <c r="K6" i="6"/>
  <c r="K2" i="4"/>
  <c r="L2" i="4"/>
  <c r="M2" i="4"/>
  <c r="N2" i="4"/>
  <c r="K3" i="4"/>
  <c r="L3" i="4"/>
  <c r="M3" i="4"/>
  <c r="N3" i="4"/>
  <c r="K4" i="4"/>
  <c r="L4" i="4"/>
  <c r="M4" i="4"/>
  <c r="N4" i="4"/>
  <c r="L1" i="4"/>
  <c r="M1" i="4"/>
  <c r="N1" i="4"/>
  <c r="K1" i="4"/>
  <c r="A5" i="4"/>
  <c r="A11" i="4"/>
  <c r="A10" i="4"/>
  <c r="A9" i="4"/>
  <c r="A8" i="4"/>
  <c r="A7" i="4"/>
  <c r="A6" i="4"/>
  <c r="I4" i="4"/>
  <c r="H4" i="4"/>
  <c r="G4" i="4"/>
  <c r="F4" i="4"/>
  <c r="I3" i="4"/>
  <c r="H3" i="4"/>
  <c r="G3" i="4"/>
  <c r="F3" i="4"/>
  <c r="I2" i="4"/>
  <c r="H2" i="4"/>
  <c r="G2" i="4"/>
  <c r="F2" i="4"/>
  <c r="I1" i="4"/>
  <c r="H1" i="4"/>
  <c r="G1" i="4"/>
  <c r="F1" i="4"/>
  <c r="R31" i="8" l="1"/>
  <c r="V31" i="8" s="1"/>
  <c r="R32" i="8"/>
  <c r="V32" i="8" s="1"/>
  <c r="X31" i="8" s="1"/>
  <c r="L18" i="7"/>
  <c r="L19" i="7"/>
  <c r="Y11" i="7"/>
  <c r="X12" i="7" s="1"/>
  <c r="J18" i="7"/>
  <c r="Q21" i="7" s="1"/>
  <c r="J19" i="7"/>
  <c r="K20" i="7"/>
  <c r="L12" i="7"/>
  <c r="K13" i="7" s="1"/>
  <c r="T20" i="7"/>
  <c r="T18" i="7"/>
  <c r="K24" i="7"/>
  <c r="R24" i="7" s="1"/>
  <c r="T19" i="7" s="1"/>
  <c r="K12" i="7"/>
  <c r="L13" i="7" s="1"/>
  <c r="J20" i="7"/>
  <c r="K18" i="7"/>
  <c r="K19" i="7"/>
  <c r="L20" i="7"/>
  <c r="Q11" i="7"/>
  <c r="S13" i="7" s="1"/>
  <c r="N12" i="3"/>
  <c r="I4" i="3"/>
  <c r="M34" i="2"/>
  <c r="E24" i="2"/>
  <c r="E25" i="2" s="1"/>
  <c r="L25" i="2" s="1"/>
  <c r="S25" i="2" s="1"/>
  <c r="J23" i="2"/>
  <c r="Q23" i="2" s="1"/>
  <c r="T21" i="2"/>
  <c r="O18" i="2"/>
  <c r="E13" i="2"/>
  <c r="X11" i="2" s="1"/>
  <c r="Y12" i="2" s="1"/>
  <c r="E12" i="2"/>
  <c r="S11" i="2" s="1"/>
  <c r="Q13" i="2" s="1"/>
  <c r="E11" i="2"/>
  <c r="M8" i="2"/>
  <c r="T25" i="2" s="1"/>
  <c r="M7" i="2"/>
  <c r="T24" i="2" s="1"/>
  <c r="M6" i="2"/>
  <c r="T23" i="2" s="1"/>
  <c r="E12" i="1"/>
  <c r="E13" i="1"/>
  <c r="E11" i="1"/>
  <c r="T21" i="1"/>
  <c r="M34" i="1" s="1"/>
  <c r="O18" i="1"/>
  <c r="E24" i="1"/>
  <c r="K24" i="1" s="1"/>
  <c r="J23" i="1"/>
  <c r="M8" i="1"/>
  <c r="T25" i="1" s="1"/>
  <c r="M7" i="1"/>
  <c r="T24" i="1" s="1"/>
  <c r="M6" i="1"/>
  <c r="T23" i="1" s="1"/>
  <c r="Y31" i="8" l="1"/>
  <c r="Y33" i="8"/>
  <c r="X33" i="8"/>
  <c r="X32" i="8"/>
  <c r="Z32" i="8"/>
  <c r="Y32" i="8"/>
  <c r="Z31" i="8"/>
  <c r="Z33" i="8"/>
  <c r="S11" i="1"/>
  <c r="Q13" i="1" s="1"/>
  <c r="J20" i="1"/>
  <c r="K12" i="1"/>
  <c r="L13" i="1" s="1"/>
  <c r="K20" i="1"/>
  <c r="L20" i="1"/>
  <c r="X11" i="1"/>
  <c r="Y12" i="1" s="1"/>
  <c r="J18" i="1"/>
  <c r="K18" i="1"/>
  <c r="J19" i="1"/>
  <c r="K19" i="1"/>
  <c r="L18" i="1"/>
  <c r="L19" i="1"/>
  <c r="G7" i="3"/>
  <c r="S21" i="7"/>
  <c r="L34" i="7" s="1"/>
  <c r="Q19" i="7"/>
  <c r="J32" i="7" s="1"/>
  <c r="J34" i="7"/>
  <c r="A4" i="6"/>
  <c r="Q20" i="7"/>
  <c r="J33" i="7" s="1"/>
  <c r="Q18" i="7"/>
  <c r="J31" i="7" s="1"/>
  <c r="R18" i="7"/>
  <c r="B1" i="6" s="1"/>
  <c r="S19" i="7"/>
  <c r="L32" i="7" s="1"/>
  <c r="M33" i="7"/>
  <c r="Q33" i="7" s="1"/>
  <c r="D3" i="6"/>
  <c r="M32" i="7"/>
  <c r="Q32" i="7" s="1"/>
  <c r="D2" i="6"/>
  <c r="M31" i="7"/>
  <c r="Q31" i="7" s="1"/>
  <c r="D1" i="6"/>
  <c r="S18" i="7"/>
  <c r="R20" i="7"/>
  <c r="R19" i="7"/>
  <c r="R21" i="7"/>
  <c r="S20" i="7"/>
  <c r="L18" i="2"/>
  <c r="T18" i="2"/>
  <c r="T20" i="2"/>
  <c r="Y11" i="2"/>
  <c r="X12" i="2" s="1"/>
  <c r="K24" i="2"/>
  <c r="R24" i="2" s="1"/>
  <c r="T19" i="2" s="1"/>
  <c r="K12" i="2"/>
  <c r="L13" i="2" s="1"/>
  <c r="J20" i="2"/>
  <c r="L12" i="2"/>
  <c r="K13" i="2" s="1"/>
  <c r="J18" i="2"/>
  <c r="J19" i="2"/>
  <c r="K20" i="2"/>
  <c r="K18" i="2"/>
  <c r="K19" i="2"/>
  <c r="L20" i="2"/>
  <c r="Q11" i="2"/>
  <c r="S13" i="2" s="1"/>
  <c r="L19" i="2"/>
  <c r="Y11" i="1"/>
  <c r="X12" i="1" s="1"/>
  <c r="Q11" i="1"/>
  <c r="S13" i="1" s="1"/>
  <c r="L12" i="1"/>
  <c r="K13" i="1" s="1"/>
  <c r="T19" i="1"/>
  <c r="T18" i="1"/>
  <c r="E25" i="1"/>
  <c r="L25" i="1" s="1"/>
  <c r="T20" i="1" s="1"/>
  <c r="S31" i="8" l="1"/>
  <c r="S32" i="8" s="1"/>
  <c r="S33" i="8" s="1"/>
  <c r="M33" i="2"/>
  <c r="Q33" i="2" s="1"/>
  <c r="N11" i="3"/>
  <c r="M32" i="2"/>
  <c r="Q32" i="2" s="1"/>
  <c r="N10" i="3"/>
  <c r="M31" i="2"/>
  <c r="Q31" i="2" s="1"/>
  <c r="N9" i="3"/>
  <c r="M33" i="1"/>
  <c r="Q33" i="1" s="1"/>
  <c r="G6" i="3"/>
  <c r="M32" i="1"/>
  <c r="Q32" i="1" s="1"/>
  <c r="G5" i="3"/>
  <c r="M31" i="1"/>
  <c r="Q31" i="1" s="1"/>
  <c r="G4" i="3"/>
  <c r="A3" i="6"/>
  <c r="C4" i="6"/>
  <c r="C2" i="6"/>
  <c r="A2" i="6"/>
  <c r="A1" i="6"/>
  <c r="R33" i="7"/>
  <c r="K31" i="7"/>
  <c r="K34" i="7"/>
  <c r="B4" i="6"/>
  <c r="K33" i="7"/>
  <c r="B3" i="6"/>
  <c r="L33" i="7"/>
  <c r="C3" i="6"/>
  <c r="K32" i="7"/>
  <c r="B2" i="6"/>
  <c r="L31" i="7"/>
  <c r="C1" i="6"/>
  <c r="R18" i="2"/>
  <c r="S20" i="2"/>
  <c r="S18" i="2"/>
  <c r="Q19" i="2"/>
  <c r="Q20" i="2"/>
  <c r="Q21" i="2"/>
  <c r="Q18" i="2"/>
  <c r="S21" i="2"/>
  <c r="S19" i="2"/>
  <c r="R19" i="2"/>
  <c r="R20" i="2"/>
  <c r="R21" i="2"/>
  <c r="R19" i="1"/>
  <c r="Q18" i="1"/>
  <c r="S18" i="1"/>
  <c r="R21" i="1"/>
  <c r="R18" i="1"/>
  <c r="S19" i="1"/>
  <c r="S21" i="1"/>
  <c r="Q21" i="1"/>
  <c r="Q19" i="1"/>
  <c r="R20" i="1"/>
  <c r="S20" i="1"/>
  <c r="Q20" i="1"/>
  <c r="J34" i="2" l="1"/>
  <c r="K12" i="3"/>
  <c r="L34" i="2"/>
  <c r="M12" i="3"/>
  <c r="K34" i="2"/>
  <c r="L12" i="3"/>
  <c r="L33" i="2"/>
  <c r="M11" i="3"/>
  <c r="K33" i="2"/>
  <c r="L11" i="3"/>
  <c r="J33" i="2"/>
  <c r="K11" i="3"/>
  <c r="J32" i="2"/>
  <c r="K10" i="3"/>
  <c r="L32" i="2"/>
  <c r="M10" i="3"/>
  <c r="K32" i="2"/>
  <c r="L10" i="3"/>
  <c r="J31" i="2"/>
  <c r="K9" i="3"/>
  <c r="L31" i="2"/>
  <c r="M9" i="3"/>
  <c r="K31" i="2"/>
  <c r="L9" i="3"/>
  <c r="F2" i="6"/>
  <c r="A9" i="6"/>
  <c r="F1" i="6"/>
  <c r="A8" i="6"/>
  <c r="R32" i="7"/>
  <c r="R31" i="7"/>
  <c r="G3" i="6"/>
  <c r="F3" i="6"/>
  <c r="I3" i="6"/>
  <c r="H3" i="6"/>
  <c r="F4" i="6"/>
  <c r="A11" i="6"/>
  <c r="H4" i="6"/>
  <c r="A7" i="6"/>
  <c r="H1" i="6"/>
  <c r="G2" i="6"/>
  <c r="I2" i="6"/>
  <c r="H2" i="6"/>
  <c r="I4" i="6"/>
  <c r="I1" i="6"/>
  <c r="A6" i="6"/>
  <c r="A10" i="6"/>
  <c r="G4" i="6"/>
  <c r="G1" i="6"/>
  <c r="J33" i="1"/>
  <c r="D6" i="3"/>
  <c r="J31" i="1"/>
  <c r="D4" i="3"/>
  <c r="J32" i="1"/>
  <c r="D5" i="3"/>
  <c r="J34" i="1"/>
  <c r="D7" i="3"/>
  <c r="K32" i="1"/>
  <c r="E5" i="3"/>
  <c r="L34" i="1"/>
  <c r="F7" i="3"/>
  <c r="K33" i="1"/>
  <c r="E6" i="3"/>
  <c r="L32" i="1"/>
  <c r="F5" i="3"/>
  <c r="K34" i="1"/>
  <c r="E7" i="3"/>
  <c r="K31" i="1"/>
  <c r="E4" i="3"/>
  <c r="L33" i="1"/>
  <c r="R31" i="1" s="1"/>
  <c r="V31" i="1" s="1"/>
  <c r="F6" i="3"/>
  <c r="L31" i="1"/>
  <c r="F4" i="3"/>
  <c r="R33" i="2" l="1"/>
  <c r="V33" i="2" s="1"/>
  <c r="R31" i="2"/>
  <c r="V31" i="2" s="1"/>
  <c r="N4" i="3"/>
  <c r="I6" i="6" s="1"/>
  <c r="N7" i="3"/>
  <c r="I9" i="6" s="1"/>
  <c r="N6" i="3"/>
  <c r="G18" i="3" s="1"/>
  <c r="K18" i="3" s="1"/>
  <c r="N5" i="3"/>
  <c r="G17" i="3" s="1"/>
  <c r="K17" i="3" s="1"/>
  <c r="R32" i="2"/>
  <c r="V32" i="2" s="1"/>
  <c r="G19" i="3"/>
  <c r="R33" i="1"/>
  <c r="V33" i="1" s="1"/>
  <c r="A5" i="6"/>
  <c r="M1" i="6" s="1"/>
  <c r="N11" i="6" s="1"/>
  <c r="R32" i="1"/>
  <c r="V32" i="1" s="1"/>
  <c r="K6" i="3"/>
  <c r="K5" i="3"/>
  <c r="K4" i="3"/>
  <c r="K7" i="3"/>
  <c r="M5" i="3"/>
  <c r="M4" i="3"/>
  <c r="M6" i="3"/>
  <c r="M7" i="3"/>
  <c r="L7" i="3"/>
  <c r="L4" i="3"/>
  <c r="L5" i="3"/>
  <c r="L6" i="3"/>
  <c r="I7" i="6" l="1"/>
  <c r="G16" i="3"/>
  <c r="K16" i="3" s="1"/>
  <c r="I8" i="6"/>
  <c r="Y31" i="2"/>
  <c r="Z31" i="2"/>
  <c r="Z32" i="2"/>
  <c r="Y32" i="2"/>
  <c r="X32" i="2"/>
  <c r="X31" i="2"/>
  <c r="X33" i="2"/>
  <c r="Y33" i="2"/>
  <c r="Z33" i="2"/>
  <c r="Y32" i="1"/>
  <c r="F19" i="3"/>
  <c r="H9" i="6"/>
  <c r="F18" i="3"/>
  <c r="H8" i="6"/>
  <c r="F16" i="3"/>
  <c r="H6" i="6"/>
  <c r="Z32" i="1"/>
  <c r="F17" i="3"/>
  <c r="H7" i="6"/>
  <c r="Y31" i="1"/>
  <c r="D19" i="3"/>
  <c r="F9" i="6"/>
  <c r="D16" i="3"/>
  <c r="F6" i="6"/>
  <c r="X33" i="1"/>
  <c r="X32" i="1"/>
  <c r="Y33" i="1"/>
  <c r="X31" i="1"/>
  <c r="E18" i="3"/>
  <c r="G8" i="6"/>
  <c r="E17" i="3"/>
  <c r="G7" i="6"/>
  <c r="E16" i="3"/>
  <c r="G6" i="6"/>
  <c r="D17" i="3"/>
  <c r="F7" i="6"/>
  <c r="Z31" i="1"/>
  <c r="E19" i="3"/>
  <c r="G9" i="6"/>
  <c r="D18" i="3"/>
  <c r="F8" i="6"/>
  <c r="Z33" i="1"/>
  <c r="N4" i="6"/>
  <c r="O14" i="6" s="1"/>
  <c r="M2" i="6"/>
  <c r="N12" i="6" s="1"/>
  <c r="M4" i="6"/>
  <c r="N14" i="6" s="1"/>
  <c r="L4" i="6"/>
  <c r="M14" i="6" s="1"/>
  <c r="L3" i="6"/>
  <c r="M13" i="6" s="1"/>
  <c r="M3" i="6"/>
  <c r="N13" i="6" s="1"/>
  <c r="O3" i="6"/>
  <c r="P13" i="6" s="1"/>
  <c r="L2" i="6"/>
  <c r="M12" i="6" s="1"/>
  <c r="L1" i="6"/>
  <c r="M11" i="6" s="1"/>
  <c r="N3" i="6"/>
  <c r="O13" i="6" s="1"/>
  <c r="O2" i="6"/>
  <c r="P12" i="6" s="1"/>
  <c r="N1" i="6"/>
  <c r="O11" i="6" s="1"/>
  <c r="N2" i="6"/>
  <c r="O12" i="6" s="1"/>
  <c r="O1" i="6"/>
  <c r="P11" i="6" s="1"/>
  <c r="O4" i="6"/>
  <c r="P14" i="6" s="1"/>
  <c r="S31" i="2" l="1"/>
  <c r="S32" i="2" s="1"/>
  <c r="S33" i="2" s="1"/>
  <c r="L18" i="3"/>
  <c r="P18" i="3" s="1"/>
  <c r="L17" i="3"/>
  <c r="P17" i="3" s="1"/>
  <c r="R18" i="3" s="1"/>
  <c r="L16" i="3"/>
  <c r="P16" i="3" s="1"/>
  <c r="S31" i="1"/>
  <c r="S32" i="1" s="1"/>
  <c r="S33" i="1" s="1"/>
  <c r="O6" i="6"/>
  <c r="H18" i="6" s="1"/>
  <c r="N6" i="6"/>
  <c r="G18" i="6" s="1"/>
  <c r="M6" i="6"/>
  <c r="F18" i="6" s="1"/>
  <c r="P6" i="6"/>
  <c r="I18" i="6" s="1"/>
  <c r="M18" i="6" s="1"/>
  <c r="M7" i="6"/>
  <c r="F19" i="6" s="1"/>
  <c r="P7" i="6"/>
  <c r="I19" i="6" s="1"/>
  <c r="M19" i="6" s="1"/>
  <c r="N7" i="6"/>
  <c r="G19" i="6" s="1"/>
  <c r="O7" i="6"/>
  <c r="H19" i="6" s="1"/>
  <c r="N8" i="6"/>
  <c r="G20" i="6" s="1"/>
  <c r="P8" i="6"/>
  <c r="I20" i="6" s="1"/>
  <c r="M20" i="6" s="1"/>
  <c r="O8" i="6"/>
  <c r="H20" i="6" s="1"/>
  <c r="M8" i="6"/>
  <c r="F20" i="6" s="1"/>
  <c r="M9" i="6"/>
  <c r="F21" i="6" s="1"/>
  <c r="N9" i="6"/>
  <c r="G21" i="6" s="1"/>
  <c r="O9" i="6"/>
  <c r="H21" i="6" s="1"/>
  <c r="P9" i="6"/>
  <c r="I21" i="6" s="1"/>
  <c r="S17" i="3" l="1"/>
  <c r="T16" i="3"/>
  <c r="R17" i="3"/>
  <c r="R16" i="3"/>
  <c r="S18" i="3"/>
  <c r="T17" i="3"/>
  <c r="S16" i="3"/>
  <c r="T18" i="3"/>
  <c r="N20" i="6"/>
  <c r="R20" i="6" s="1"/>
  <c r="N19" i="6"/>
  <c r="R19" i="6" s="1"/>
  <c r="N18" i="6"/>
  <c r="R18" i="6" s="1"/>
  <c r="M16" i="3" l="1"/>
  <c r="M17" i="3" s="1"/>
  <c r="M18" i="3" s="1"/>
  <c r="V20" i="6"/>
  <c r="V18" i="6"/>
  <c r="U19" i="6"/>
  <c r="U18" i="6"/>
  <c r="V19" i="6"/>
  <c r="U20" i="6"/>
  <c r="T19" i="6"/>
  <c r="T18" i="6"/>
  <c r="T20" i="6"/>
  <c r="O18" i="6" l="1"/>
  <c r="O19" i="6" s="1"/>
  <c r="O20" i="6" s="1"/>
</calcChain>
</file>

<file path=xl/sharedStrings.xml><?xml version="1.0" encoding="utf-8"?>
<sst xmlns="http://schemas.openxmlformats.org/spreadsheetml/2006/main" count="205" uniqueCount="35">
  <si>
    <t>Translation</t>
  </si>
  <si>
    <t>x</t>
  </si>
  <si>
    <t>y</t>
  </si>
  <si>
    <t>z</t>
  </si>
  <si>
    <t>Rotation</t>
  </si>
  <si>
    <t>α</t>
  </si>
  <si>
    <t>β</t>
  </si>
  <si>
    <t>γ</t>
  </si>
  <si>
    <t>Scale</t>
  </si>
  <si>
    <t>xyz</t>
  </si>
  <si>
    <t>T</t>
  </si>
  <si>
    <t>=</t>
  </si>
  <si>
    <t>a</t>
  </si>
  <si>
    <t>b</t>
  </si>
  <si>
    <t>c</t>
  </si>
  <si>
    <t>s</t>
  </si>
  <si>
    <t>S</t>
  </si>
  <si>
    <t>SxT</t>
  </si>
  <si>
    <t>Rx(α)</t>
  </si>
  <si>
    <t>Ry(β)</t>
  </si>
  <si>
    <t>Rz(γ)</t>
  </si>
  <si>
    <t>RxRyRz</t>
  </si>
  <si>
    <t>AfinC</t>
  </si>
  <si>
    <t>Trans</t>
  </si>
  <si>
    <t>Rot</t>
  </si>
  <si>
    <t>DEG</t>
  </si>
  <si>
    <t>RAD</t>
  </si>
  <si>
    <t>EXTRACTION</t>
  </si>
  <si>
    <t>MULTIPLICATION</t>
  </si>
  <si>
    <t>C</t>
  </si>
  <si>
    <t>B</t>
  </si>
  <si>
    <t>CxB</t>
  </si>
  <si>
    <t>Afin</t>
  </si>
  <si>
    <t>Inv(D)</t>
  </si>
  <si>
    <t xml:space="preserve">Inv(D)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</si>
</sst>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sz val="11"/>
      <color theme="4" tint="0.39997558519241921"/>
      <name val="Calibri"/>
      <family val="2"/>
      <scheme val="minor"/>
    </font>
    <font>
      <sz val="12"/>
      <color theme="0" tint="-4.9989318521683403E-2"/>
      <name val="Calibri"/>
      <family val="2"/>
      <scheme val="minor"/>
    </font>
    <font>
      <sz val="16"/>
      <color theme="0" tint="-4.9989318521683403E-2"/>
      <name val="Calibri"/>
      <family val="2"/>
      <scheme val="minor"/>
    </font>
    <font>
      <sz val="11"/>
      <color rgb="FFFFFF00"/>
      <name val="Calibri"/>
      <family val="2"/>
      <scheme val="minor"/>
    </font>
    <font>
      <sz val="12"/>
      <color theme="0" tint="-4.9989318521683403E-2"/>
      <name val="Times New Roman"/>
      <family val="1"/>
    </font>
    <font>
      <b/>
      <sz val="11"/>
      <color rgb="FF92D050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rgb="FF92D050"/>
      <name val="Calibri"/>
      <family val="2"/>
      <scheme val="minor"/>
    </font>
    <font>
      <b/>
      <sz val="11"/>
      <color rgb="FF00B0F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499984740745262"/>
        <bgColor indexed="64"/>
      </patternFill>
    </fill>
  </fills>
  <borders count="5">
    <border>
      <left/>
      <right/>
      <top/>
      <bottom/>
      <diagonal/>
    </border>
    <border>
      <left style="thin">
        <color theme="7" tint="0.59999389629810485"/>
      </left>
      <right style="thin">
        <color theme="7" tint="0.59999389629810485"/>
      </right>
      <top style="thin">
        <color theme="7" tint="0.59999389629810485"/>
      </top>
      <bottom style="thin">
        <color theme="7" tint="0.59999389629810485"/>
      </bottom>
      <diagonal/>
    </border>
    <border>
      <left style="thin">
        <color theme="7" tint="-0.499984740745262"/>
      </left>
      <right style="thin">
        <color theme="7" tint="-0.499984740745262"/>
      </right>
      <top style="thin">
        <color theme="7" tint="-0.499984740745262"/>
      </top>
      <bottom style="thin">
        <color theme="7" tint="-0.499984740745262"/>
      </bottom>
      <diagonal/>
    </border>
    <border>
      <left/>
      <right style="thin">
        <color theme="7" tint="-0.499984740745262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3" borderId="0" xfId="0" applyFont="1" applyFill="1"/>
    <xf numFmtId="0" fontId="1" fillId="3" borderId="0" xfId="0" applyFont="1" applyFill="1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4" fillId="3" borderId="0" xfId="0" applyFont="1" applyFill="1" applyAlignment="1">
      <alignment vertical="center"/>
    </xf>
    <xf numFmtId="0" fontId="4" fillId="3" borderId="0" xfId="0" applyFont="1" applyFill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1" fillId="6" borderId="0" xfId="0" applyFont="1" applyFill="1" applyAlignment="1">
      <alignment vertical="center"/>
    </xf>
    <xf numFmtId="0" fontId="1" fillId="6" borderId="0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right" vertical="center"/>
    </xf>
    <xf numFmtId="0" fontId="6" fillId="3" borderId="0" xfId="0" applyFont="1" applyFill="1" applyAlignment="1">
      <alignment horizontal="right" vertical="center"/>
    </xf>
    <xf numFmtId="0" fontId="1" fillId="7" borderId="0" xfId="0" applyFont="1" applyFill="1" applyAlignment="1">
      <alignment vertical="center"/>
    </xf>
    <xf numFmtId="0" fontId="1" fillId="7" borderId="0" xfId="0" applyFont="1" applyFill="1" applyAlignment="1">
      <alignment horizontal="center" vertical="center"/>
    </xf>
    <xf numFmtId="0" fontId="3" fillId="7" borderId="0" xfId="0" applyFont="1" applyFill="1" applyAlignment="1">
      <alignment horizontal="right" vertical="center"/>
    </xf>
    <xf numFmtId="0" fontId="7" fillId="8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0" fillId="7" borderId="2" xfId="0" applyFont="1" applyFill="1" applyBorder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10" fillId="6" borderId="2" xfId="0" applyFont="1" applyFill="1" applyBorder="1" applyAlignment="1">
      <alignment horizontal="center" vertical="center"/>
    </xf>
    <xf numFmtId="0" fontId="9" fillId="3" borderId="0" xfId="0" applyFont="1" applyFill="1" applyAlignment="1">
      <alignment horizontal="center" vertical="center"/>
    </xf>
    <xf numFmtId="0" fontId="11" fillId="3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right" vertical="center"/>
    </xf>
    <xf numFmtId="0" fontId="4" fillId="3" borderId="0" xfId="0" applyFont="1" applyFill="1" applyAlignment="1">
      <alignment horizontal="center" vertical="center"/>
    </xf>
    <xf numFmtId="0" fontId="1" fillId="9" borderId="4" xfId="0" applyFont="1" applyFill="1" applyBorder="1" applyAlignment="1">
      <alignment horizontal="center" vertical="center"/>
    </xf>
    <xf numFmtId="0" fontId="3" fillId="9" borderId="4" xfId="0" applyFont="1" applyFill="1" applyBorder="1" applyAlignment="1">
      <alignment horizontal="center" vertical="center"/>
    </xf>
    <xf numFmtId="0" fontId="6" fillId="3" borderId="0" xfId="0" applyFont="1" applyFill="1" applyAlignment="1">
      <alignment horizontal="right" vertical="center"/>
    </xf>
    <xf numFmtId="0" fontId="4" fillId="3" borderId="0" xfId="0" applyFont="1" applyFill="1" applyAlignment="1">
      <alignment horizontal="center" vertical="center"/>
    </xf>
    <xf numFmtId="0" fontId="6" fillId="6" borderId="0" xfId="0" applyFont="1" applyFill="1" applyAlignment="1">
      <alignment horizontal="right" vertical="center"/>
    </xf>
    <xf numFmtId="0" fontId="8" fillId="2" borderId="0" xfId="0" applyFont="1" applyFill="1" applyBorder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4" fillId="6" borderId="0" xfId="0" applyFont="1" applyFill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AA34"/>
  <sheetViews>
    <sheetView topLeftCell="A4" zoomScaleNormal="100" zoomScaleSheetLayoutView="100" workbookViewId="0">
      <selection activeCell="F15" sqref="F15"/>
    </sheetView>
  </sheetViews>
  <sheetFormatPr defaultRowHeight="19.5" customHeight="1" x14ac:dyDescent="0.25"/>
  <cols>
    <col min="1" max="1" width="9.140625" style="2"/>
    <col min="2" max="2" width="11.42578125" style="2" customWidth="1"/>
    <col min="3" max="4" width="3.85546875" style="4" bestFit="1" customWidth="1"/>
    <col min="5" max="5" width="18.42578125" style="10" customWidth="1"/>
    <col min="6" max="6" width="14.5703125" style="10" customWidth="1"/>
    <col min="7" max="7" width="1.7109375" style="2" customWidth="1"/>
    <col min="8" max="8" width="13.85546875" style="14" customWidth="1"/>
    <col min="9" max="9" width="2.7109375" style="2" bestFit="1" customWidth="1"/>
    <col min="10" max="12" width="7.5703125" style="4" customWidth="1"/>
    <col min="13" max="13" width="12.5703125" style="4" customWidth="1"/>
    <col min="14" max="14" width="9.140625" style="2"/>
    <col min="15" max="15" width="18.85546875" style="14" customWidth="1"/>
    <col min="16" max="16" width="2.7109375" style="4" bestFit="1" customWidth="1"/>
    <col min="17" max="20" width="7.42578125" style="4" customWidth="1"/>
    <col min="21" max="21" width="9.140625" style="2"/>
    <col min="22" max="22" width="7.7109375" style="14" bestFit="1" customWidth="1"/>
    <col min="23" max="23" width="2.7109375" style="2" bestFit="1" customWidth="1"/>
    <col min="24" max="24" width="8.140625" style="4" customWidth="1"/>
    <col min="25" max="25" width="7.42578125" style="4" customWidth="1"/>
    <col min="26" max="27" width="6.28515625" style="4" customWidth="1"/>
    <col min="28" max="16384" width="9.140625" style="2"/>
  </cols>
  <sheetData>
    <row r="6" spans="2:27" ht="19.5" customHeight="1" x14ac:dyDescent="0.25">
      <c r="B6" s="2" t="s">
        <v>0</v>
      </c>
      <c r="C6" s="4" t="s">
        <v>1</v>
      </c>
      <c r="D6" s="4" t="s">
        <v>12</v>
      </c>
      <c r="E6" s="25">
        <v>522.02002000000005</v>
      </c>
      <c r="H6" s="30" t="s">
        <v>10</v>
      </c>
      <c r="I6" s="31" t="s">
        <v>11</v>
      </c>
      <c r="J6" s="3">
        <v>1</v>
      </c>
      <c r="K6" s="3">
        <v>0</v>
      </c>
      <c r="L6" s="3">
        <v>0</v>
      </c>
      <c r="M6" s="9">
        <f>-E6</f>
        <v>-522.02002000000005</v>
      </c>
      <c r="P6" s="8"/>
      <c r="W6" s="7"/>
    </row>
    <row r="7" spans="2:27" ht="19.5" customHeight="1" x14ac:dyDescent="0.25">
      <c r="C7" s="4" t="s">
        <v>2</v>
      </c>
      <c r="D7" s="4" t="s">
        <v>13</v>
      </c>
      <c r="E7" s="25">
        <v>-268.93338</v>
      </c>
      <c r="H7" s="30"/>
      <c r="I7" s="31"/>
      <c r="J7" s="3">
        <v>0</v>
      </c>
      <c r="K7" s="3">
        <v>1</v>
      </c>
      <c r="L7" s="3">
        <v>0</v>
      </c>
      <c r="M7" s="9">
        <f>-E7</f>
        <v>268.93338</v>
      </c>
      <c r="P7" s="8"/>
      <c r="W7" s="7"/>
    </row>
    <row r="8" spans="2:27" ht="19.5" customHeight="1" x14ac:dyDescent="0.25">
      <c r="C8" s="4" t="s">
        <v>3</v>
      </c>
      <c r="D8" s="4" t="s">
        <v>14</v>
      </c>
      <c r="E8" s="25">
        <v>346.48529100000002</v>
      </c>
      <c r="H8" s="30"/>
      <c r="I8" s="31"/>
      <c r="J8" s="3">
        <v>0</v>
      </c>
      <c r="K8" s="3">
        <v>0</v>
      </c>
      <c r="L8" s="3">
        <v>1</v>
      </c>
      <c r="M8" s="9">
        <f>-E8</f>
        <v>-346.48529100000002</v>
      </c>
      <c r="P8" s="8"/>
      <c r="W8" s="7"/>
    </row>
    <row r="9" spans="2:27" ht="19.5" customHeight="1" x14ac:dyDescent="0.25">
      <c r="H9" s="30"/>
      <c r="I9" s="31"/>
      <c r="J9" s="3">
        <v>0</v>
      </c>
      <c r="K9" s="3">
        <v>0</v>
      </c>
      <c r="L9" s="3">
        <v>0</v>
      </c>
      <c r="M9" s="3">
        <v>1</v>
      </c>
      <c r="P9" s="8"/>
      <c r="W9" s="7"/>
    </row>
    <row r="10" spans="2:27" ht="19.5" customHeight="1" x14ac:dyDescent="0.25">
      <c r="E10" s="10" t="s">
        <v>26</v>
      </c>
      <c r="F10" s="10" t="s">
        <v>25</v>
      </c>
      <c r="I10" s="4"/>
      <c r="J10" s="5"/>
      <c r="K10" s="5"/>
      <c r="L10" s="5"/>
      <c r="M10" s="5"/>
      <c r="W10" s="4"/>
    </row>
    <row r="11" spans="2:27" ht="19.5" customHeight="1" x14ac:dyDescent="0.25">
      <c r="B11" s="2" t="s">
        <v>4</v>
      </c>
      <c r="C11" s="4" t="s">
        <v>1</v>
      </c>
      <c r="D11" s="4" t="s">
        <v>5</v>
      </c>
      <c r="E11" s="10">
        <f>RADIANS(F11)</f>
        <v>0.75012172563577151</v>
      </c>
      <c r="F11" s="25">
        <v>42.978808999999998</v>
      </c>
      <c r="H11" s="30" t="s">
        <v>18</v>
      </c>
      <c r="I11" s="31" t="s">
        <v>11</v>
      </c>
      <c r="J11" s="3">
        <v>1</v>
      </c>
      <c r="K11" s="3">
        <v>0</v>
      </c>
      <c r="L11" s="3">
        <v>0</v>
      </c>
      <c r="M11" s="3">
        <v>0</v>
      </c>
      <c r="O11" s="30" t="s">
        <v>19</v>
      </c>
      <c r="P11" s="31" t="s">
        <v>11</v>
      </c>
      <c r="Q11" s="9">
        <f>COS(E12)</f>
        <v>0.99976606319648542</v>
      </c>
      <c r="R11" s="3">
        <v>0</v>
      </c>
      <c r="S11" s="9">
        <f>SIN(E12)</f>
        <v>2.1629121124101841E-2</v>
      </c>
      <c r="T11" s="3">
        <v>0</v>
      </c>
      <c r="V11" s="30" t="s">
        <v>20</v>
      </c>
      <c r="W11" s="31" t="s">
        <v>11</v>
      </c>
      <c r="X11" s="9">
        <f>COS(E13)</f>
        <v>0.79805559022643568</v>
      </c>
      <c r="Y11" s="9">
        <f>-SIN(E13)</f>
        <v>0.6025838322659639</v>
      </c>
      <c r="Z11" s="3">
        <v>0</v>
      </c>
      <c r="AA11" s="3">
        <v>0</v>
      </c>
    </row>
    <row r="12" spans="2:27" ht="19.5" customHeight="1" x14ac:dyDescent="0.25">
      <c r="C12" s="4" t="s">
        <v>2</v>
      </c>
      <c r="D12" s="4" t="s">
        <v>6</v>
      </c>
      <c r="E12" s="10">
        <f t="shared" ref="E12:E13" si="0">RADIANS(F12)</f>
        <v>2.1630807897761804E-2</v>
      </c>
      <c r="F12" s="25">
        <v>1.2393540000000001</v>
      </c>
      <c r="H12" s="30"/>
      <c r="I12" s="31"/>
      <c r="J12" s="3">
        <v>0</v>
      </c>
      <c r="K12" s="9">
        <f>COS(E11)</f>
        <v>0.73160589054183078</v>
      </c>
      <c r="L12" s="9">
        <f>-SIN(E11)</f>
        <v>-0.68172782026589962</v>
      </c>
      <c r="M12" s="3">
        <v>0</v>
      </c>
      <c r="O12" s="30"/>
      <c r="P12" s="31"/>
      <c r="Q12" s="3">
        <v>0</v>
      </c>
      <c r="R12" s="3">
        <v>1</v>
      </c>
      <c r="S12" s="3">
        <v>0</v>
      </c>
      <c r="T12" s="3">
        <v>0</v>
      </c>
      <c r="V12" s="30"/>
      <c r="W12" s="31"/>
      <c r="X12" s="9">
        <f>-Y11</f>
        <v>-0.6025838322659639</v>
      </c>
      <c r="Y12" s="9">
        <f>X11</f>
        <v>0.79805559022643568</v>
      </c>
      <c r="Z12" s="3">
        <v>0</v>
      </c>
      <c r="AA12" s="3">
        <v>0</v>
      </c>
    </row>
    <row r="13" spans="2:27" ht="19.5" customHeight="1" x14ac:dyDescent="0.25">
      <c r="C13" s="4" t="s">
        <v>3</v>
      </c>
      <c r="D13" s="4" t="s">
        <v>7</v>
      </c>
      <c r="E13" s="10">
        <f t="shared" si="0"/>
        <v>-0.64673482610598243</v>
      </c>
      <c r="F13" s="25">
        <v>-37.055176000000003</v>
      </c>
      <c r="H13" s="30"/>
      <c r="I13" s="31"/>
      <c r="J13" s="3">
        <v>0</v>
      </c>
      <c r="K13" s="9">
        <f>-L12</f>
        <v>0.68172782026589962</v>
      </c>
      <c r="L13" s="9">
        <f>K12</f>
        <v>0.73160589054183078</v>
      </c>
      <c r="M13" s="3">
        <v>0</v>
      </c>
      <c r="O13" s="30"/>
      <c r="P13" s="31"/>
      <c r="Q13" s="9">
        <f>-S11</f>
        <v>-2.1629121124101841E-2</v>
      </c>
      <c r="R13" s="3">
        <v>0</v>
      </c>
      <c r="S13" s="9">
        <f>Q11</f>
        <v>0.99976606319648542</v>
      </c>
      <c r="T13" s="3">
        <v>0</v>
      </c>
      <c r="V13" s="30"/>
      <c r="W13" s="31"/>
      <c r="X13" s="3">
        <v>0</v>
      </c>
      <c r="Y13" s="3">
        <v>0</v>
      </c>
      <c r="Z13" s="3">
        <v>1</v>
      </c>
      <c r="AA13" s="3">
        <v>0</v>
      </c>
    </row>
    <row r="14" spans="2:27" ht="19.5" customHeight="1" x14ac:dyDescent="0.25">
      <c r="H14" s="30"/>
      <c r="I14" s="31"/>
      <c r="J14" s="3">
        <v>0</v>
      </c>
      <c r="K14" s="3">
        <v>0</v>
      </c>
      <c r="L14" s="3">
        <v>0</v>
      </c>
      <c r="M14" s="3">
        <v>1</v>
      </c>
      <c r="O14" s="30"/>
      <c r="P14" s="31"/>
      <c r="Q14" s="3">
        <v>0</v>
      </c>
      <c r="R14" s="3">
        <v>0</v>
      </c>
      <c r="S14" s="3">
        <v>0</v>
      </c>
      <c r="T14" s="3">
        <v>1</v>
      </c>
      <c r="V14" s="30"/>
      <c r="W14" s="31"/>
      <c r="X14" s="3">
        <v>0</v>
      </c>
      <c r="Y14" s="3">
        <v>0</v>
      </c>
      <c r="Z14" s="3">
        <v>0</v>
      </c>
      <c r="AA14" s="3">
        <v>1</v>
      </c>
    </row>
    <row r="15" spans="2:27" ht="19.5" customHeight="1" x14ac:dyDescent="0.25">
      <c r="H15" s="15"/>
      <c r="I15" s="8"/>
      <c r="J15" s="5"/>
      <c r="K15" s="5"/>
      <c r="L15" s="5"/>
      <c r="M15" s="5"/>
      <c r="O15" s="15"/>
      <c r="P15" s="8"/>
      <c r="Q15" s="5"/>
      <c r="R15" s="5"/>
      <c r="S15" s="5"/>
      <c r="T15" s="5"/>
      <c r="V15" s="15"/>
      <c r="W15" s="8"/>
      <c r="X15" s="5"/>
      <c r="Y15" s="5"/>
      <c r="Z15" s="5"/>
      <c r="AA15" s="5"/>
    </row>
    <row r="16" spans="2:27" ht="19.5" customHeight="1" x14ac:dyDescent="0.25">
      <c r="H16" s="15"/>
      <c r="I16" s="8"/>
      <c r="J16" s="33" t="s">
        <v>28</v>
      </c>
      <c r="K16" s="33"/>
      <c r="L16" s="33"/>
      <c r="M16" s="33"/>
      <c r="N16" s="33"/>
      <c r="O16" s="33"/>
      <c r="P16" s="33"/>
      <c r="Q16" s="33"/>
      <c r="R16" s="33"/>
      <c r="S16" s="33"/>
      <c r="T16" s="33"/>
      <c r="V16" s="15"/>
      <c r="W16" s="8"/>
      <c r="X16" s="5"/>
      <c r="Y16" s="5"/>
      <c r="Z16" s="5"/>
      <c r="AA16" s="5"/>
    </row>
    <row r="17" spans="2:27" ht="19.5" customHeight="1" x14ac:dyDescent="0.25">
      <c r="H17" s="15"/>
      <c r="I17" s="8"/>
      <c r="J17" s="5"/>
      <c r="K17" s="5"/>
      <c r="L17" s="5"/>
      <c r="M17" s="5"/>
      <c r="O17" s="15"/>
      <c r="P17" s="8"/>
      <c r="Q17" s="5"/>
      <c r="R17" s="5"/>
      <c r="S17" s="5"/>
      <c r="T17" s="5"/>
      <c r="V17" s="15"/>
      <c r="W17" s="8"/>
      <c r="X17" s="5"/>
      <c r="Y17" s="5"/>
      <c r="Z17" s="5"/>
      <c r="AA17" s="5"/>
    </row>
    <row r="18" spans="2:27" ht="19.5" customHeight="1" x14ac:dyDescent="0.25">
      <c r="H18" s="30" t="s">
        <v>21</v>
      </c>
      <c r="I18" s="31" t="s">
        <v>11</v>
      </c>
      <c r="J18" s="9">
        <f>COS(E12)*COS(E13)</f>
        <v>0.79786889565263119</v>
      </c>
      <c r="K18" s="9">
        <f>COS(E13)*SIN(E11)*SIN(E12) - COS(E11)*SIN(E13)</f>
        <v>0.4526213494499533</v>
      </c>
      <c r="L18" s="9">
        <f>COS(E11)*COS(E13)*SIN(E12)+ SIN(E11)*SIN(E13)</f>
        <v>-0.39816973688636098</v>
      </c>
      <c r="M18" s="3">
        <v>0</v>
      </c>
      <c r="N18" s="11"/>
      <c r="O18" s="32" t="str">
        <f>H18&amp;" x "&amp;O23</f>
        <v>RxRyRz x SxT</v>
      </c>
      <c r="P18" s="35" t="s">
        <v>11</v>
      </c>
      <c r="Q18" s="13">
        <f>Q23*J18+R23*J19+S23*J20+T23*J21</f>
        <v>0.86734332974158401</v>
      </c>
      <c r="R18" s="13">
        <f>Q23*K18+R23*K19+S23*K20+T23*K21</f>
        <v>0.49203335345330801</v>
      </c>
      <c r="S18" s="13">
        <f>Q23*L18+R23*L19+S23*L20+T23*L21</f>
        <v>-0.43284036672574089</v>
      </c>
      <c r="T18" s="13">
        <f>Q23*M18+R23*M19+S23*M20+T23*M21</f>
        <v>-522.02002000000005</v>
      </c>
      <c r="V18" s="15"/>
      <c r="W18" s="8"/>
      <c r="X18" s="5"/>
      <c r="Y18" s="5"/>
      <c r="Z18" s="5"/>
      <c r="AA18" s="5"/>
    </row>
    <row r="19" spans="2:27" ht="19.5" customHeight="1" x14ac:dyDescent="0.25">
      <c r="H19" s="30"/>
      <c r="I19" s="31"/>
      <c r="J19" s="9">
        <f>COS(E12)*SIN(E13)</f>
        <v>-0.60244286573039407</v>
      </c>
      <c r="K19" s="9">
        <f>COS(E11)*COS(E13) + SIN(E11)*SIN(E12)*SIN(E13)</f>
        <v>0.57497696757526695</v>
      </c>
      <c r="L19" s="9">
        <f>-COS(E13)*SIN(E11) + COS(E11)*SIN(E12)*SIN(E13)</f>
        <v>-0.55359197997126075</v>
      </c>
      <c r="M19" s="3">
        <v>0</v>
      </c>
      <c r="N19" s="11"/>
      <c r="O19" s="32"/>
      <c r="P19" s="35"/>
      <c r="Q19" s="13">
        <f>Q24*J18+R24*J19+S24*J20+T24*J21</f>
        <v>-0.65490057826386816</v>
      </c>
      <c r="R19" s="13">
        <f>Q24*K18+R24*K19+S24*K20+T24*K21</f>
        <v>0.62504308702688338</v>
      </c>
      <c r="S19" s="13">
        <f>Q24*L18+R24*L19+S24*L20+T24*L21</f>
        <v>-0.60179600162725833</v>
      </c>
      <c r="T19" s="13">
        <f>Q24*M18+R24*M19+S24*M20+T24*M21</f>
        <v>268.93338</v>
      </c>
      <c r="V19" s="15"/>
      <c r="W19" s="8"/>
      <c r="X19" s="5"/>
      <c r="Y19" s="5"/>
      <c r="Z19" s="5"/>
      <c r="AA19" s="5"/>
    </row>
    <row r="20" spans="2:27" ht="19.5" customHeight="1" x14ac:dyDescent="0.25">
      <c r="H20" s="30"/>
      <c r="I20" s="31"/>
      <c r="J20" s="9">
        <f>-SIN(E12)</f>
        <v>-2.1629121124101841E-2</v>
      </c>
      <c r="K20" s="9">
        <f>COS(E12)*SIN(E11)</f>
        <v>0.68156833903875969</v>
      </c>
      <c r="L20" s="9">
        <f>COS(E11)*COS(E12)</f>
        <v>0.73143474099836503</v>
      </c>
      <c r="M20" s="3">
        <v>0</v>
      </c>
      <c r="N20" s="11"/>
      <c r="O20" s="32"/>
      <c r="P20" s="35"/>
      <c r="Q20" s="13">
        <f>Q25*J18+R25*J19+S25*J20+T25*J21</f>
        <v>-2.351247684598301E-2</v>
      </c>
      <c r="R20" s="13">
        <f>Q25*K18+R25*K19+S25*K20+T25*K21</f>
        <v>0.74091590216055969</v>
      </c>
      <c r="S20" s="13">
        <f>Q25*L18+R25*L19+S25*L20+T25*L21</f>
        <v>0.79512442107079773</v>
      </c>
      <c r="T20" s="13">
        <f>Q25*M18+R25*M19+S25*M20+T25*M21</f>
        <v>-346.48529100000002</v>
      </c>
      <c r="V20" s="15"/>
      <c r="W20" s="8"/>
      <c r="X20" s="5"/>
      <c r="Y20" s="5"/>
      <c r="Z20" s="5"/>
      <c r="AA20" s="5"/>
    </row>
    <row r="21" spans="2:27" ht="19.5" customHeight="1" x14ac:dyDescent="0.25">
      <c r="H21" s="30"/>
      <c r="I21" s="31"/>
      <c r="J21" s="3">
        <v>0</v>
      </c>
      <c r="K21" s="3">
        <v>0</v>
      </c>
      <c r="L21" s="3">
        <v>0</v>
      </c>
      <c r="M21" s="3">
        <v>1</v>
      </c>
      <c r="N21" s="11"/>
      <c r="O21" s="32"/>
      <c r="P21" s="35"/>
      <c r="Q21" s="13">
        <f>Q26*J18+R26*J19+S26*J20+T26*J21</f>
        <v>0</v>
      </c>
      <c r="R21" s="13">
        <f>Q26*K18+R26*K19+S26*K20+T26*K21</f>
        <v>0</v>
      </c>
      <c r="S21" s="13">
        <f>Q26*L18+R26*L19+S26*L20+T26*L21</f>
        <v>0</v>
      </c>
      <c r="T21" s="13">
        <f>Q26*M18+R26*M19+S26*M20+T26*M21</f>
        <v>1</v>
      </c>
      <c r="V21" s="15"/>
      <c r="W21" s="8"/>
      <c r="X21" s="5"/>
      <c r="Y21" s="5"/>
      <c r="Z21" s="5"/>
      <c r="AA21" s="5"/>
    </row>
    <row r="22" spans="2:27" ht="19.5" customHeight="1" x14ac:dyDescent="0.25">
      <c r="H22" s="15"/>
      <c r="I22" s="8"/>
      <c r="J22" s="5"/>
      <c r="K22" s="5"/>
      <c r="L22" s="5"/>
      <c r="M22" s="5"/>
      <c r="O22" s="15"/>
      <c r="P22" s="8"/>
      <c r="Q22" s="12"/>
      <c r="R22" s="12"/>
      <c r="S22" s="12"/>
      <c r="T22" s="12"/>
      <c r="V22" s="15"/>
      <c r="W22" s="8"/>
      <c r="X22" s="5"/>
      <c r="Y22" s="5"/>
      <c r="Z22" s="5"/>
      <c r="AA22" s="5"/>
    </row>
    <row r="23" spans="2:27" ht="19.5" customHeight="1" x14ac:dyDescent="0.25">
      <c r="B23" s="2" t="s">
        <v>8</v>
      </c>
      <c r="C23" s="4" t="s">
        <v>9</v>
      </c>
      <c r="D23" s="4" t="s">
        <v>15</v>
      </c>
      <c r="E23" s="25">
        <v>1.087075</v>
      </c>
      <c r="H23" s="30" t="s">
        <v>16</v>
      </c>
      <c r="I23" s="31" t="s">
        <v>11</v>
      </c>
      <c r="J23" s="9">
        <f>E23</f>
        <v>1.087075</v>
      </c>
      <c r="K23" s="3">
        <v>0</v>
      </c>
      <c r="L23" s="3">
        <v>0</v>
      </c>
      <c r="M23" s="3">
        <v>0</v>
      </c>
      <c r="O23" s="30" t="s">
        <v>17</v>
      </c>
      <c r="P23" s="31" t="s">
        <v>11</v>
      </c>
      <c r="Q23" s="6">
        <f>J23</f>
        <v>1.087075</v>
      </c>
      <c r="R23" s="3">
        <v>0</v>
      </c>
      <c r="S23" s="3">
        <v>0</v>
      </c>
      <c r="T23" s="9">
        <f>M6</f>
        <v>-522.02002000000005</v>
      </c>
    </row>
    <row r="24" spans="2:27" ht="19.5" customHeight="1" x14ac:dyDescent="0.25">
      <c r="E24" s="10">
        <f>E23</f>
        <v>1.087075</v>
      </c>
      <c r="H24" s="30"/>
      <c r="I24" s="31"/>
      <c r="J24" s="3">
        <v>0</v>
      </c>
      <c r="K24" s="9">
        <f>E24</f>
        <v>1.087075</v>
      </c>
      <c r="L24" s="3">
        <v>0</v>
      </c>
      <c r="M24" s="3">
        <v>0</v>
      </c>
      <c r="O24" s="30"/>
      <c r="P24" s="31"/>
      <c r="Q24" s="3">
        <v>0</v>
      </c>
      <c r="R24" s="6">
        <f>K24</f>
        <v>1.087075</v>
      </c>
      <c r="S24" s="3">
        <v>0</v>
      </c>
      <c r="T24" s="9">
        <f>M7</f>
        <v>268.93338</v>
      </c>
    </row>
    <row r="25" spans="2:27" ht="19.5" customHeight="1" x14ac:dyDescent="0.25">
      <c r="E25" s="10">
        <f>E24</f>
        <v>1.087075</v>
      </c>
      <c r="H25" s="30"/>
      <c r="I25" s="31"/>
      <c r="J25" s="3">
        <v>0</v>
      </c>
      <c r="K25" s="3">
        <v>0</v>
      </c>
      <c r="L25" s="9">
        <f>E25</f>
        <v>1.087075</v>
      </c>
      <c r="M25" s="3">
        <v>0</v>
      </c>
      <c r="O25" s="30"/>
      <c r="P25" s="31"/>
      <c r="Q25" s="3">
        <v>0</v>
      </c>
      <c r="R25" s="3">
        <v>0</v>
      </c>
      <c r="S25" s="6">
        <f>L25</f>
        <v>1.087075</v>
      </c>
      <c r="T25" s="9">
        <f>M8</f>
        <v>-346.48529100000002</v>
      </c>
    </row>
    <row r="26" spans="2:27" ht="19.5" customHeight="1" x14ac:dyDescent="0.25">
      <c r="H26" s="30"/>
      <c r="I26" s="31"/>
      <c r="J26" s="3">
        <v>0</v>
      </c>
      <c r="K26" s="3">
        <v>0</v>
      </c>
      <c r="L26" s="3">
        <v>0</v>
      </c>
      <c r="M26" s="3">
        <v>1</v>
      </c>
      <c r="O26" s="30"/>
      <c r="P26" s="31"/>
      <c r="Q26" s="3">
        <v>0</v>
      </c>
      <c r="R26" s="3">
        <v>0</v>
      </c>
      <c r="S26" s="3">
        <v>0</v>
      </c>
      <c r="T26" s="3">
        <v>1</v>
      </c>
    </row>
    <row r="29" spans="2:27" ht="19.5" customHeight="1" x14ac:dyDescent="0.25">
      <c r="J29" s="34" t="s">
        <v>27</v>
      </c>
      <c r="K29" s="34"/>
      <c r="L29" s="34"/>
      <c r="M29" s="34"/>
      <c r="N29" s="34"/>
      <c r="O29" s="34"/>
      <c r="P29" s="34"/>
      <c r="Q29" s="34"/>
      <c r="R29" s="34"/>
      <c r="S29" s="34"/>
    </row>
    <row r="30" spans="2:27" ht="19.5" customHeight="1" x14ac:dyDescent="0.25">
      <c r="Q30" s="4" t="s">
        <v>23</v>
      </c>
      <c r="R30" s="4" t="s">
        <v>24</v>
      </c>
      <c r="S30" s="4" t="s">
        <v>8</v>
      </c>
    </row>
    <row r="31" spans="2:27" ht="19.5" customHeight="1" x14ac:dyDescent="0.25">
      <c r="H31" s="30" t="s">
        <v>32</v>
      </c>
      <c r="I31" s="31" t="s">
        <v>11</v>
      </c>
      <c r="J31" s="9">
        <f>Q18</f>
        <v>0.86734332974158401</v>
      </c>
      <c r="K31" s="9">
        <f t="shared" ref="K31:M31" si="1">R18</f>
        <v>0.49203335345330801</v>
      </c>
      <c r="L31" s="9">
        <f t="shared" si="1"/>
        <v>-0.43284036672574089</v>
      </c>
      <c r="M31" s="9">
        <f t="shared" si="1"/>
        <v>-522.02002000000005</v>
      </c>
      <c r="N31" s="16"/>
      <c r="O31" s="16"/>
      <c r="P31" s="17" t="s">
        <v>1</v>
      </c>
      <c r="Q31" s="19">
        <f>-M31</f>
        <v>522.02002000000005</v>
      </c>
      <c r="R31" s="19">
        <f>DEGREES(ATAN2(L33,K33))</f>
        <v>42.978808999999991</v>
      </c>
      <c r="S31" s="19">
        <f>(J31+K31+L31+J32+K32+L32+J33+K33+L33)/(X31+Y31+Z31+X32+Y33+Y32+Z32+Z33+X33)</f>
        <v>1.087075</v>
      </c>
      <c r="V31" s="14">
        <f>RADIANS(R31)</f>
        <v>0.7501217256357714</v>
      </c>
      <c r="X31" s="28">
        <f>COS(V32)*COS(V33)</f>
        <v>0.79786889565263119</v>
      </c>
      <c r="Y31" s="28">
        <f>COS(V33)*SIN(V31)*SIN(V32)-COS(V31)*SIN(V33)</f>
        <v>0.45262134944995341</v>
      </c>
      <c r="Z31" s="29">
        <f>COS(V31)*COS(V33)*SIN(V32) + SIN(V31)*SIN(V33)</f>
        <v>-0.39816973688636098</v>
      </c>
    </row>
    <row r="32" spans="2:27" ht="19.5" customHeight="1" x14ac:dyDescent="0.25">
      <c r="H32" s="30"/>
      <c r="I32" s="31"/>
      <c r="J32" s="9">
        <f t="shared" ref="J32:J34" si="2">Q19</f>
        <v>-0.65490057826386816</v>
      </c>
      <c r="K32" s="9">
        <f t="shared" ref="K32:K34" si="3">R19</f>
        <v>0.62504308702688338</v>
      </c>
      <c r="L32" s="9">
        <f t="shared" ref="L32:L34" si="4">S19</f>
        <v>-0.60179600162725833</v>
      </c>
      <c r="M32" s="9">
        <f t="shared" ref="M32:M34" si="5">T19</f>
        <v>268.93338</v>
      </c>
      <c r="N32" s="16"/>
      <c r="O32" s="18"/>
      <c r="P32" s="17" t="s">
        <v>2</v>
      </c>
      <c r="Q32" s="19">
        <f t="shared" ref="Q32:Q33" si="6">-M32</f>
        <v>-268.93338</v>
      </c>
      <c r="R32" s="19">
        <f>DEGREES(ATAN2(SQRT(K33*K33 + L33*L33),-J33))</f>
        <v>1.2393539999999998</v>
      </c>
      <c r="S32" s="19">
        <f>S31</f>
        <v>1.087075</v>
      </c>
      <c r="V32" s="14">
        <f t="shared" ref="V32:V33" si="7">RADIANS(R32)</f>
        <v>2.1630807897761801E-2</v>
      </c>
      <c r="X32" s="28">
        <f>COS(V32)*SIN(V33)</f>
        <v>-0.60244286573039418</v>
      </c>
      <c r="Y32" s="28">
        <f>COS(V31)*COS(V33) + SIN(V31)*SIN(V32)*SIN(V33)</f>
        <v>0.57497696757526695</v>
      </c>
      <c r="Z32" s="29">
        <f>-COS(V33)*SIN(V31) + COS(V31)*SIN(V32)*SIN(V33)</f>
        <v>-0.55359197997126075</v>
      </c>
    </row>
    <row r="33" spans="8:26" ht="19.5" customHeight="1" x14ac:dyDescent="0.25">
      <c r="H33" s="30"/>
      <c r="I33" s="31"/>
      <c r="J33" s="9">
        <f t="shared" si="2"/>
        <v>-2.351247684598301E-2</v>
      </c>
      <c r="K33" s="9">
        <f t="shared" si="3"/>
        <v>0.74091590216055969</v>
      </c>
      <c r="L33" s="9">
        <f t="shared" si="4"/>
        <v>0.79512442107079773</v>
      </c>
      <c r="M33" s="9">
        <f t="shared" si="5"/>
        <v>-346.48529100000002</v>
      </c>
      <c r="N33" s="16"/>
      <c r="O33" s="18"/>
      <c r="P33" s="17" t="s">
        <v>3</v>
      </c>
      <c r="Q33" s="19">
        <f t="shared" si="6"/>
        <v>346.48529100000002</v>
      </c>
      <c r="R33" s="19">
        <f>DEGREES(ATAN2(J31,J32))</f>
        <v>-37.05517600000001</v>
      </c>
      <c r="S33" s="19">
        <f>S32</f>
        <v>1.087075</v>
      </c>
      <c r="V33" s="14">
        <f t="shared" si="7"/>
        <v>-0.64673482610598254</v>
      </c>
      <c r="X33" s="28">
        <f>-SIN(V32)</f>
        <v>-2.1629121124101838E-2</v>
      </c>
      <c r="Y33" s="28">
        <f>COS(V32)*SIN(V31)</f>
        <v>0.68156833903875957</v>
      </c>
      <c r="Z33" s="29">
        <f>COS(V31)*COS(V32)</f>
        <v>0.73143474099836503</v>
      </c>
    </row>
    <row r="34" spans="8:26" ht="19.5" customHeight="1" x14ac:dyDescent="0.25">
      <c r="H34" s="30"/>
      <c r="I34" s="31"/>
      <c r="J34" s="9">
        <f t="shared" si="2"/>
        <v>0</v>
      </c>
      <c r="K34" s="9">
        <f t="shared" si="3"/>
        <v>0</v>
      </c>
      <c r="L34" s="9">
        <f t="shared" si="4"/>
        <v>0</v>
      </c>
      <c r="M34" s="9">
        <f t="shared" si="5"/>
        <v>1</v>
      </c>
    </row>
  </sheetData>
  <mergeCells count="20">
    <mergeCell ref="H6:H9"/>
    <mergeCell ref="I6:I9"/>
    <mergeCell ref="H23:H26"/>
    <mergeCell ref="I23:I26"/>
    <mergeCell ref="O23:O26"/>
    <mergeCell ref="H11:H14"/>
    <mergeCell ref="I11:I14"/>
    <mergeCell ref="O11:O14"/>
    <mergeCell ref="P11:P14"/>
    <mergeCell ref="V11:V14"/>
    <mergeCell ref="W11:W14"/>
    <mergeCell ref="J16:T16"/>
    <mergeCell ref="J29:S29"/>
    <mergeCell ref="P18:P21"/>
    <mergeCell ref="P23:P26"/>
    <mergeCell ref="H31:H34"/>
    <mergeCell ref="I31:I34"/>
    <mergeCell ref="H18:H21"/>
    <mergeCell ref="I18:I21"/>
    <mergeCell ref="O18:O21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AA34"/>
  <sheetViews>
    <sheetView workbookViewId="0">
      <selection activeCell="F13" sqref="F13"/>
    </sheetView>
  </sheetViews>
  <sheetFormatPr defaultRowHeight="15.75" x14ac:dyDescent="0.25"/>
  <cols>
    <col min="1" max="1" width="9.140625" style="2"/>
    <col min="2" max="2" width="11.42578125" style="2" customWidth="1"/>
    <col min="3" max="4" width="3.85546875" style="4" bestFit="1" customWidth="1"/>
    <col min="5" max="5" width="17.140625" style="10" customWidth="1"/>
    <col min="6" max="6" width="22" style="10" customWidth="1"/>
    <col min="7" max="7" width="1.7109375" style="2" customWidth="1"/>
    <col min="8" max="8" width="13.85546875" style="14" customWidth="1"/>
    <col min="9" max="9" width="2.7109375" style="2" bestFit="1" customWidth="1"/>
    <col min="10" max="13" width="7.5703125" style="4" customWidth="1"/>
    <col min="14" max="14" width="9.140625" style="2"/>
    <col min="15" max="15" width="18.85546875" style="14" customWidth="1"/>
    <col min="16" max="16" width="2.7109375" style="4" bestFit="1" customWidth="1"/>
    <col min="17" max="20" width="7.42578125" style="4" customWidth="1"/>
    <col min="21" max="21" width="9.140625" style="2"/>
    <col min="22" max="22" width="7.7109375" style="14" bestFit="1" customWidth="1"/>
    <col min="23" max="23" width="2.7109375" style="2" bestFit="1" customWidth="1"/>
    <col min="24" max="24" width="8.140625" style="4" customWidth="1"/>
    <col min="25" max="25" width="7.42578125" style="4" customWidth="1"/>
    <col min="26" max="27" width="6.28515625" style="4" customWidth="1"/>
    <col min="28" max="16384" width="9.140625" style="2"/>
  </cols>
  <sheetData>
    <row r="6" spans="2:27" ht="19.5" customHeight="1" x14ac:dyDescent="0.25">
      <c r="B6" s="2" t="s">
        <v>0</v>
      </c>
      <c r="C6" s="4" t="s">
        <v>1</v>
      </c>
      <c r="D6" s="4" t="s">
        <v>12</v>
      </c>
      <c r="E6" s="25">
        <v>-78.604857999999993</v>
      </c>
      <c r="H6" s="30" t="s">
        <v>10</v>
      </c>
      <c r="I6" s="31" t="s">
        <v>11</v>
      </c>
      <c r="J6" s="3">
        <v>1</v>
      </c>
      <c r="K6" s="3">
        <v>0</v>
      </c>
      <c r="L6" s="3">
        <v>0</v>
      </c>
      <c r="M6" s="9">
        <f>-E6</f>
        <v>78.604857999999993</v>
      </c>
      <c r="P6" s="8"/>
      <c r="W6" s="7"/>
    </row>
    <row r="7" spans="2:27" ht="19.5" customHeight="1" x14ac:dyDescent="0.25">
      <c r="C7" s="4" t="s">
        <v>2</v>
      </c>
      <c r="D7" s="4" t="s">
        <v>13</v>
      </c>
      <c r="E7" s="25">
        <v>-113.293747</v>
      </c>
      <c r="H7" s="30"/>
      <c r="I7" s="31"/>
      <c r="J7" s="3">
        <v>0</v>
      </c>
      <c r="K7" s="3">
        <v>1</v>
      </c>
      <c r="L7" s="3">
        <v>0</v>
      </c>
      <c r="M7" s="9">
        <f>-E7</f>
        <v>113.293747</v>
      </c>
      <c r="P7" s="8"/>
      <c r="W7" s="7"/>
    </row>
    <row r="8" spans="2:27" ht="19.5" customHeight="1" x14ac:dyDescent="0.25">
      <c r="C8" s="4" t="s">
        <v>3</v>
      </c>
      <c r="D8" s="4" t="s">
        <v>14</v>
      </c>
      <c r="E8" s="25">
        <v>255.59165999999999</v>
      </c>
      <c r="H8" s="30"/>
      <c r="I8" s="31"/>
      <c r="J8" s="3">
        <v>0</v>
      </c>
      <c r="K8" s="3">
        <v>0</v>
      </c>
      <c r="L8" s="3">
        <v>1</v>
      </c>
      <c r="M8" s="9">
        <f>-E8</f>
        <v>-255.59165999999999</v>
      </c>
      <c r="P8" s="8"/>
      <c r="W8" s="7"/>
    </row>
    <row r="9" spans="2:27" ht="19.5" customHeight="1" x14ac:dyDescent="0.25">
      <c r="H9" s="30"/>
      <c r="I9" s="31"/>
      <c r="J9" s="3">
        <v>0</v>
      </c>
      <c r="K9" s="3">
        <v>0</v>
      </c>
      <c r="L9" s="3">
        <v>0</v>
      </c>
      <c r="M9" s="3">
        <v>1</v>
      </c>
      <c r="P9" s="8"/>
      <c r="W9" s="7"/>
    </row>
    <row r="10" spans="2:27" ht="19.5" customHeight="1" x14ac:dyDescent="0.25">
      <c r="E10" s="10" t="s">
        <v>26</v>
      </c>
      <c r="F10" s="10" t="s">
        <v>25</v>
      </c>
      <c r="I10" s="4"/>
      <c r="J10" s="5"/>
      <c r="K10" s="5"/>
      <c r="L10" s="5"/>
      <c r="M10" s="5"/>
      <c r="W10" s="4"/>
    </row>
    <row r="11" spans="2:27" ht="19.5" customHeight="1" x14ac:dyDescent="0.25">
      <c r="B11" s="2" t="s">
        <v>4</v>
      </c>
      <c r="C11" s="4" t="s">
        <v>1</v>
      </c>
      <c r="D11" s="4" t="s">
        <v>5</v>
      </c>
      <c r="E11" s="10">
        <f>RADIANS(F11)</f>
        <v>7.1845989966156015E-2</v>
      </c>
      <c r="F11" s="25">
        <v>4.1164719999999999</v>
      </c>
      <c r="H11" s="30" t="s">
        <v>18</v>
      </c>
      <c r="I11" s="31" t="s">
        <v>11</v>
      </c>
      <c r="J11" s="3">
        <v>1</v>
      </c>
      <c r="K11" s="3">
        <v>0</v>
      </c>
      <c r="L11" s="3">
        <v>0</v>
      </c>
      <c r="M11" s="3">
        <v>0</v>
      </c>
      <c r="O11" s="30" t="s">
        <v>19</v>
      </c>
      <c r="P11" s="31" t="s">
        <v>11</v>
      </c>
      <c r="Q11" s="9">
        <f>COS(E12)</f>
        <v>0.92250110825387976</v>
      </c>
      <c r="R11" s="3">
        <v>0</v>
      </c>
      <c r="S11" s="9">
        <f>SIN(E12)</f>
        <v>-0.38599443683862017</v>
      </c>
      <c r="T11" s="3">
        <v>0</v>
      </c>
      <c r="V11" s="30" t="s">
        <v>20</v>
      </c>
      <c r="W11" s="31" t="s">
        <v>11</v>
      </c>
      <c r="X11" s="9">
        <f>COS(E13)</f>
        <v>0.9994199460697053</v>
      </c>
      <c r="Y11" s="9">
        <f>-SIN(E13)</f>
        <v>3.4055416573980569E-2</v>
      </c>
      <c r="Z11" s="3">
        <v>0</v>
      </c>
      <c r="AA11" s="3">
        <v>0</v>
      </c>
    </row>
    <row r="12" spans="2:27" ht="19.5" customHeight="1" x14ac:dyDescent="0.25">
      <c r="C12" s="4" t="s">
        <v>2</v>
      </c>
      <c r="D12" s="4" t="s">
        <v>6</v>
      </c>
      <c r="E12" s="10">
        <f t="shared" ref="E12:E13" si="0">RADIANS(F12)</f>
        <v>-0.3962855587786473</v>
      </c>
      <c r="F12" s="25">
        <v>-22.705490000000001</v>
      </c>
      <c r="H12" s="30"/>
      <c r="I12" s="31"/>
      <c r="J12" s="3">
        <v>0</v>
      </c>
      <c r="K12" s="9">
        <f>COS(E11)</f>
        <v>0.99742018686592737</v>
      </c>
      <c r="L12" s="9">
        <f>-SIN(E11)</f>
        <v>-7.1784196257522831E-2</v>
      </c>
      <c r="M12" s="3">
        <v>0</v>
      </c>
      <c r="O12" s="30"/>
      <c r="P12" s="31"/>
      <c r="Q12" s="3">
        <v>0</v>
      </c>
      <c r="R12" s="3">
        <v>1</v>
      </c>
      <c r="S12" s="3">
        <v>0</v>
      </c>
      <c r="T12" s="3">
        <v>0</v>
      </c>
      <c r="V12" s="30"/>
      <c r="W12" s="31"/>
      <c r="X12" s="9">
        <f>-Y11</f>
        <v>-3.4055416573980569E-2</v>
      </c>
      <c r="Y12" s="9">
        <f>X11</f>
        <v>0.9994199460697053</v>
      </c>
      <c r="Z12" s="3">
        <v>0</v>
      </c>
      <c r="AA12" s="3">
        <v>0</v>
      </c>
    </row>
    <row r="13" spans="2:27" ht="19.5" customHeight="1" x14ac:dyDescent="0.25">
      <c r="C13" s="4" t="s">
        <v>3</v>
      </c>
      <c r="D13" s="4" t="s">
        <v>7</v>
      </c>
      <c r="E13" s="10">
        <f t="shared" si="0"/>
        <v>-3.4062002761554015E-2</v>
      </c>
      <c r="F13" s="25">
        <v>-1.9516089999999999</v>
      </c>
      <c r="H13" s="30"/>
      <c r="I13" s="31"/>
      <c r="J13" s="3">
        <v>0</v>
      </c>
      <c r="K13" s="9">
        <f>-L12</f>
        <v>7.1784196257522831E-2</v>
      </c>
      <c r="L13" s="9">
        <f>K12</f>
        <v>0.99742018686592737</v>
      </c>
      <c r="M13" s="3">
        <v>0</v>
      </c>
      <c r="O13" s="30"/>
      <c r="P13" s="31"/>
      <c r="Q13" s="9">
        <f>-S11</f>
        <v>0.38599443683862017</v>
      </c>
      <c r="R13" s="3">
        <v>0</v>
      </c>
      <c r="S13" s="9">
        <f>Q11</f>
        <v>0.92250110825387976</v>
      </c>
      <c r="T13" s="3">
        <v>0</v>
      </c>
      <c r="V13" s="30"/>
      <c r="W13" s="31"/>
      <c r="X13" s="3">
        <v>0</v>
      </c>
      <c r="Y13" s="3">
        <v>0</v>
      </c>
      <c r="Z13" s="3">
        <v>1</v>
      </c>
      <c r="AA13" s="3">
        <v>0</v>
      </c>
    </row>
    <row r="14" spans="2:27" ht="19.5" customHeight="1" x14ac:dyDescent="0.25">
      <c r="H14" s="30"/>
      <c r="I14" s="31"/>
      <c r="J14" s="3">
        <v>0</v>
      </c>
      <c r="K14" s="3">
        <v>0</v>
      </c>
      <c r="L14" s="3">
        <v>0</v>
      </c>
      <c r="M14" s="3">
        <v>1</v>
      </c>
      <c r="O14" s="30"/>
      <c r="P14" s="31"/>
      <c r="Q14" s="3">
        <v>0</v>
      </c>
      <c r="R14" s="3">
        <v>0</v>
      </c>
      <c r="S14" s="3">
        <v>0</v>
      </c>
      <c r="T14" s="3">
        <v>1</v>
      </c>
      <c r="V14" s="30"/>
      <c r="W14" s="31"/>
      <c r="X14" s="3">
        <v>0</v>
      </c>
      <c r="Y14" s="3">
        <v>0</v>
      </c>
      <c r="Z14" s="3">
        <v>0</v>
      </c>
      <c r="AA14" s="3">
        <v>1</v>
      </c>
    </row>
    <row r="15" spans="2:27" ht="19.5" customHeight="1" x14ac:dyDescent="0.25">
      <c r="H15" s="15"/>
      <c r="I15" s="8"/>
      <c r="J15" s="5"/>
      <c r="K15" s="5"/>
      <c r="L15" s="5"/>
      <c r="M15" s="5"/>
      <c r="O15" s="15"/>
      <c r="P15" s="8"/>
      <c r="Q15" s="5"/>
      <c r="R15" s="5"/>
      <c r="S15" s="5"/>
      <c r="T15" s="5"/>
      <c r="V15" s="15"/>
      <c r="W15" s="8"/>
      <c r="X15" s="5"/>
      <c r="Y15" s="5"/>
      <c r="Z15" s="5"/>
      <c r="AA15" s="5"/>
    </row>
    <row r="16" spans="2:27" ht="19.5" customHeight="1" x14ac:dyDescent="0.25">
      <c r="H16" s="15"/>
      <c r="I16" s="8"/>
      <c r="J16" s="33" t="s">
        <v>28</v>
      </c>
      <c r="K16" s="33"/>
      <c r="L16" s="33"/>
      <c r="M16" s="33"/>
      <c r="N16" s="33"/>
      <c r="O16" s="33"/>
      <c r="P16" s="33"/>
      <c r="Q16" s="33"/>
      <c r="R16" s="33"/>
      <c r="S16" s="33"/>
      <c r="T16" s="33"/>
      <c r="V16" s="15"/>
      <c r="W16" s="8"/>
      <c r="X16" s="5"/>
      <c r="Y16" s="5"/>
      <c r="Z16" s="5"/>
      <c r="AA16" s="5"/>
    </row>
    <row r="17" spans="2:27" ht="19.5" customHeight="1" x14ac:dyDescent="0.25">
      <c r="H17" s="15"/>
      <c r="I17" s="8"/>
      <c r="J17" s="5"/>
      <c r="K17" s="5"/>
      <c r="L17" s="5"/>
      <c r="M17" s="5"/>
      <c r="O17" s="15"/>
      <c r="P17" s="8"/>
      <c r="Q17" s="5"/>
      <c r="R17" s="5"/>
      <c r="S17" s="5"/>
      <c r="T17" s="5"/>
      <c r="V17" s="15"/>
      <c r="W17" s="8"/>
      <c r="X17" s="5"/>
      <c r="Y17" s="5"/>
      <c r="Z17" s="5"/>
      <c r="AA17" s="5"/>
    </row>
    <row r="18" spans="2:27" ht="19.5" customHeight="1" x14ac:dyDescent="0.25">
      <c r="H18" s="30" t="s">
        <v>21</v>
      </c>
      <c r="I18" s="31" t="s">
        <v>11</v>
      </c>
      <c r="J18" s="9">
        <f>COS(E12)*COS(E13)</f>
        <v>0.92196600786033589</v>
      </c>
      <c r="K18" s="9">
        <f>COS(E13)*SIN(E11)*SIN(E12) - COS(E11)*SIN(E13)</f>
        <v>6.2753318632348329E-3</v>
      </c>
      <c r="L18" s="9">
        <f>COS(E11)*COS(E13)*SIN(E12)+ SIN(E11)*SIN(E13)</f>
        <v>-0.38721996405154691</v>
      </c>
      <c r="M18" s="3">
        <v>0</v>
      </c>
      <c r="N18" s="11"/>
      <c r="O18" s="32" t="str">
        <f>H18&amp;" x "&amp;O23</f>
        <v>RxRyRz x SxT</v>
      </c>
      <c r="P18" s="35" t="s">
        <v>11</v>
      </c>
      <c r="Q18" s="13">
        <f>Q23*J18+R23*J19+S23*J20+T23*J21</f>
        <v>0.52894480623358464</v>
      </c>
      <c r="R18" s="13">
        <f>Q23*K18+R23*K19+S23*K20+T23*K21</f>
        <v>3.6002457445839086E-3</v>
      </c>
      <c r="S18" s="13">
        <f>Q23*L18+R23*L19+S23*L20+T23*L21</f>
        <v>-0.22215351445586917</v>
      </c>
      <c r="T18" s="13">
        <f>Q23*M18+R23*M19+S23*M20+T23*M21</f>
        <v>78.604857999999993</v>
      </c>
      <c r="V18" s="15"/>
      <c r="W18" s="8"/>
      <c r="X18" s="5"/>
      <c r="Y18" s="5"/>
      <c r="Z18" s="5"/>
      <c r="AA18" s="5"/>
    </row>
    <row r="19" spans="2:27" ht="19.5" customHeight="1" x14ac:dyDescent="0.25">
      <c r="H19" s="30"/>
      <c r="I19" s="31"/>
      <c r="J19" s="9">
        <f>COS(E12)*SIN(E13)</f>
        <v>-3.141615953154462E-2</v>
      </c>
      <c r="K19" s="9">
        <f>COS(E11)*COS(E13) + SIN(E11)*SIN(E12)*SIN(E13)</f>
        <v>0.99778524707934335</v>
      </c>
      <c r="L19" s="9">
        <f>-COS(E13)*SIN(E11) + COS(E11)*SIN(E12)*SIN(E13)</f>
        <v>-5.8631268373643915E-2</v>
      </c>
      <c r="M19" s="3">
        <v>0</v>
      </c>
      <c r="N19" s="11"/>
      <c r="O19" s="32"/>
      <c r="P19" s="35"/>
      <c r="Q19" s="13">
        <f>Q24*J18+R24*J19+S24*J20+T24*J21</f>
        <v>-1.8023890549480587E-2</v>
      </c>
      <c r="R19" s="13">
        <f>Q24*K18+R24*K19+S24*K20+T24*K21</f>
        <v>0.57244336524287831</v>
      </c>
      <c r="S19" s="13">
        <f>Q24*L18+R24*L19+S24*L20+T24*L21</f>
        <v>-3.3637579503716743E-2</v>
      </c>
      <c r="T19" s="13">
        <f>Q24*M18+R24*M19+S24*M20+T24*M21</f>
        <v>113.293747</v>
      </c>
      <c r="V19" s="15"/>
      <c r="W19" s="8"/>
      <c r="X19" s="5"/>
      <c r="Y19" s="5"/>
      <c r="Z19" s="5"/>
      <c r="AA19" s="5"/>
    </row>
    <row r="20" spans="2:27" ht="19.5" customHeight="1" x14ac:dyDescent="0.25">
      <c r="H20" s="30"/>
      <c r="I20" s="31"/>
      <c r="J20" s="9">
        <f>-SIN(E12)</f>
        <v>0.38599443683862017</v>
      </c>
      <c r="K20" s="9">
        <f>COS(E12)*SIN(E11)</f>
        <v>6.6221000602678826E-2</v>
      </c>
      <c r="L20" s="9">
        <f>COS(E11)*COS(E12)</f>
        <v>0.92012122777860983</v>
      </c>
      <c r="M20" s="3">
        <v>0</v>
      </c>
      <c r="N20" s="11"/>
      <c r="O20" s="32"/>
      <c r="P20" s="35"/>
      <c r="Q20" s="13">
        <f>Q25*J18+R25*J19+S25*J20+T25*J21</f>
        <v>0.22145041233643212</v>
      </c>
      <c r="R20" s="13">
        <f>Q25*K18+R25*K19+S25*K20+T25*K21</f>
        <v>3.7991915139765277E-2</v>
      </c>
      <c r="S20" s="13">
        <f>Q25*L18+R25*L19+S25*L20+T25*L21</f>
        <v>0.52788643007377734</v>
      </c>
      <c r="T20" s="13">
        <f>Q25*M18+R25*M19+S25*M20+T25*M21</f>
        <v>-255.59165999999999</v>
      </c>
      <c r="V20" s="15"/>
      <c r="W20" s="8"/>
      <c r="X20" s="5"/>
      <c r="Y20" s="5"/>
      <c r="Z20" s="5"/>
      <c r="AA20" s="5"/>
    </row>
    <row r="21" spans="2:27" ht="19.5" customHeight="1" x14ac:dyDescent="0.25">
      <c r="H21" s="30"/>
      <c r="I21" s="31"/>
      <c r="J21" s="3">
        <v>0</v>
      </c>
      <c r="K21" s="3">
        <v>0</v>
      </c>
      <c r="L21" s="3">
        <v>0</v>
      </c>
      <c r="M21" s="3">
        <v>1</v>
      </c>
      <c r="N21" s="11"/>
      <c r="O21" s="32"/>
      <c r="P21" s="35"/>
      <c r="Q21" s="13">
        <f>Q26*J18+R26*J19+S26*J20+T26*J21</f>
        <v>0</v>
      </c>
      <c r="R21" s="13">
        <f>Q26*K18+R26*K19+S26*K20+T26*K21</f>
        <v>0</v>
      </c>
      <c r="S21" s="13">
        <f>Q26*L18+R26*L19+S26*L20+T26*L21</f>
        <v>0</v>
      </c>
      <c r="T21" s="13">
        <f>Q26*M18+R26*M19+S26*M20+T26*M21</f>
        <v>1</v>
      </c>
      <c r="V21" s="15"/>
      <c r="W21" s="8"/>
      <c r="X21" s="5"/>
      <c r="Y21" s="5"/>
      <c r="Z21" s="5"/>
      <c r="AA21" s="5"/>
    </row>
    <row r="22" spans="2:27" ht="19.5" customHeight="1" x14ac:dyDescent="0.25">
      <c r="H22" s="15"/>
      <c r="I22" s="8"/>
      <c r="J22" s="5"/>
      <c r="K22" s="5"/>
      <c r="L22" s="5"/>
      <c r="M22" s="5"/>
      <c r="O22" s="15"/>
      <c r="P22" s="8"/>
      <c r="Q22" s="12"/>
      <c r="R22" s="12"/>
      <c r="S22" s="12"/>
      <c r="T22" s="12"/>
      <c r="V22" s="15"/>
      <c r="W22" s="8"/>
      <c r="X22" s="5"/>
      <c r="Y22" s="5"/>
      <c r="Z22" s="5"/>
      <c r="AA22" s="5"/>
    </row>
    <row r="23" spans="2:27" ht="19.5" customHeight="1" x14ac:dyDescent="0.25">
      <c r="B23" s="2" t="s">
        <v>8</v>
      </c>
      <c r="C23" s="4" t="s">
        <v>9</v>
      </c>
      <c r="D23" s="4" t="s">
        <v>15</v>
      </c>
      <c r="E23" s="25">
        <v>0.57371399999999995</v>
      </c>
      <c r="H23" s="30" t="s">
        <v>16</v>
      </c>
      <c r="I23" s="31" t="s">
        <v>11</v>
      </c>
      <c r="J23" s="9">
        <f>E23</f>
        <v>0.57371399999999995</v>
      </c>
      <c r="K23" s="3">
        <v>0</v>
      </c>
      <c r="L23" s="3">
        <v>0</v>
      </c>
      <c r="M23" s="3">
        <v>0</v>
      </c>
      <c r="O23" s="30" t="s">
        <v>17</v>
      </c>
      <c r="P23" s="31" t="s">
        <v>11</v>
      </c>
      <c r="Q23" s="6">
        <f>J23</f>
        <v>0.57371399999999995</v>
      </c>
      <c r="R23" s="3">
        <v>0</v>
      </c>
      <c r="S23" s="3">
        <v>0</v>
      </c>
      <c r="T23" s="9">
        <f>M6</f>
        <v>78.604857999999993</v>
      </c>
    </row>
    <row r="24" spans="2:27" ht="19.5" customHeight="1" x14ac:dyDescent="0.25">
      <c r="E24" s="10">
        <f>E23</f>
        <v>0.57371399999999995</v>
      </c>
      <c r="H24" s="30"/>
      <c r="I24" s="31"/>
      <c r="J24" s="3">
        <v>0</v>
      </c>
      <c r="K24" s="9">
        <f>E24</f>
        <v>0.57371399999999995</v>
      </c>
      <c r="L24" s="3">
        <v>0</v>
      </c>
      <c r="M24" s="3">
        <v>0</v>
      </c>
      <c r="O24" s="30"/>
      <c r="P24" s="31"/>
      <c r="Q24" s="3">
        <v>0</v>
      </c>
      <c r="R24" s="6">
        <f>K24</f>
        <v>0.57371399999999995</v>
      </c>
      <c r="S24" s="3">
        <v>0</v>
      </c>
      <c r="T24" s="9">
        <f>M7</f>
        <v>113.293747</v>
      </c>
    </row>
    <row r="25" spans="2:27" ht="19.5" customHeight="1" x14ac:dyDescent="0.25">
      <c r="E25" s="10">
        <f>E24</f>
        <v>0.57371399999999995</v>
      </c>
      <c r="H25" s="30"/>
      <c r="I25" s="31"/>
      <c r="J25" s="3">
        <v>0</v>
      </c>
      <c r="K25" s="3">
        <v>0</v>
      </c>
      <c r="L25" s="9">
        <f>E25</f>
        <v>0.57371399999999995</v>
      </c>
      <c r="M25" s="3">
        <v>0</v>
      </c>
      <c r="O25" s="30"/>
      <c r="P25" s="31"/>
      <c r="Q25" s="3">
        <v>0</v>
      </c>
      <c r="R25" s="3">
        <v>0</v>
      </c>
      <c r="S25" s="6">
        <f>L25</f>
        <v>0.57371399999999995</v>
      </c>
      <c r="T25" s="9">
        <f>M8</f>
        <v>-255.59165999999999</v>
      </c>
    </row>
    <row r="26" spans="2:27" ht="19.5" customHeight="1" x14ac:dyDescent="0.25">
      <c r="H26" s="30"/>
      <c r="I26" s="31"/>
      <c r="J26" s="3">
        <v>0</v>
      </c>
      <c r="K26" s="3">
        <v>0</v>
      </c>
      <c r="L26" s="3">
        <v>0</v>
      </c>
      <c r="M26" s="3">
        <v>1</v>
      </c>
      <c r="O26" s="30"/>
      <c r="P26" s="31"/>
      <c r="Q26" s="3">
        <v>0</v>
      </c>
      <c r="R26" s="3">
        <v>0</v>
      </c>
      <c r="S26" s="3">
        <v>0</v>
      </c>
      <c r="T26" s="3">
        <v>1</v>
      </c>
    </row>
    <row r="29" spans="2:27" ht="19.5" customHeight="1" x14ac:dyDescent="0.25">
      <c r="J29" s="34" t="s">
        <v>27</v>
      </c>
      <c r="K29" s="34"/>
      <c r="L29" s="34"/>
      <c r="M29" s="34"/>
      <c r="N29" s="34"/>
      <c r="O29" s="34"/>
      <c r="P29" s="34"/>
      <c r="Q29" s="34"/>
      <c r="R29" s="34"/>
      <c r="S29" s="34"/>
    </row>
    <row r="30" spans="2:27" ht="19.5" customHeight="1" x14ac:dyDescent="0.25">
      <c r="Q30" s="4" t="s">
        <v>23</v>
      </c>
      <c r="R30" s="4" t="s">
        <v>24</v>
      </c>
      <c r="S30" s="4" t="s">
        <v>8</v>
      </c>
    </row>
    <row r="31" spans="2:27" ht="19.5" customHeight="1" x14ac:dyDescent="0.25">
      <c r="H31" s="30" t="s">
        <v>32</v>
      </c>
      <c r="I31" s="31" t="s">
        <v>11</v>
      </c>
      <c r="J31" s="9">
        <f>Q18</f>
        <v>0.52894480623358464</v>
      </c>
      <c r="K31" s="9">
        <f t="shared" ref="K31:M34" si="1">R18</f>
        <v>3.6002457445839086E-3</v>
      </c>
      <c r="L31" s="9">
        <f t="shared" si="1"/>
        <v>-0.22215351445586917</v>
      </c>
      <c r="M31" s="9">
        <f t="shared" si="1"/>
        <v>78.604857999999993</v>
      </c>
      <c r="N31" s="16"/>
      <c r="O31" s="16"/>
      <c r="P31" s="17" t="s">
        <v>1</v>
      </c>
      <c r="Q31" s="19">
        <f>-M31</f>
        <v>-78.604857999999993</v>
      </c>
      <c r="R31" s="19">
        <f>DEGREES(ATAN2(L33,K33))</f>
        <v>4.1164720000000008</v>
      </c>
      <c r="S31" s="19">
        <f>(J31+K31+L31+J32+K32+L32+J33+K33+L33)/(X31+Y31+Z31+X32+Y33+Y32+Z32+Z33+X33)</f>
        <v>0.57371399999999995</v>
      </c>
      <c r="V31" s="14">
        <f>RADIANS(R31)</f>
        <v>7.1845989966156029E-2</v>
      </c>
      <c r="X31" s="28">
        <f>COS(V32)*COS(V33)</f>
        <v>0.92196600786033589</v>
      </c>
      <c r="Y31" s="28">
        <f>COS(V33)*SIN(V31)*SIN(V32)-COS(V31)*SIN(V33)</f>
        <v>6.2753318632348329E-3</v>
      </c>
      <c r="Z31" s="29">
        <f>COS(V31)*COS(V33)*SIN(V32) + SIN(V31)*SIN(V33)</f>
        <v>-0.38721996405154685</v>
      </c>
    </row>
    <row r="32" spans="2:27" ht="19.5" customHeight="1" x14ac:dyDescent="0.25">
      <c r="H32" s="30"/>
      <c r="I32" s="31"/>
      <c r="J32" s="9">
        <f t="shared" ref="J32:J34" si="2">Q19</f>
        <v>-1.8023890549480587E-2</v>
      </c>
      <c r="K32" s="9">
        <f t="shared" si="1"/>
        <v>0.57244336524287831</v>
      </c>
      <c r="L32" s="9">
        <f t="shared" si="1"/>
        <v>-3.3637579503716743E-2</v>
      </c>
      <c r="M32" s="9">
        <f t="shared" si="1"/>
        <v>113.293747</v>
      </c>
      <c r="N32" s="16"/>
      <c r="O32" s="18"/>
      <c r="P32" s="17" t="s">
        <v>2</v>
      </c>
      <c r="Q32" s="19">
        <f t="shared" ref="Q32:Q33" si="3">-M32</f>
        <v>-113.293747</v>
      </c>
      <c r="R32" s="19">
        <f>DEGREES(ATAN2(SQRT(K33*K33 + L33*L33),-J33))</f>
        <v>-22.705489999999998</v>
      </c>
      <c r="S32" s="19">
        <f>S31</f>
        <v>0.57371399999999995</v>
      </c>
      <c r="V32" s="14">
        <f t="shared" ref="V32:V33" si="4">RADIANS(R32)</f>
        <v>-0.39628555877864724</v>
      </c>
      <c r="X32" s="28">
        <f>COS(V32)*SIN(V33)</f>
        <v>-3.141615953154462E-2</v>
      </c>
      <c r="Y32" s="28">
        <f>COS(V31)*COS(V33) + SIN(V31)*SIN(V32)*SIN(V33)</f>
        <v>0.99778524707934335</v>
      </c>
      <c r="Z32" s="29">
        <f>-COS(V33)*SIN(V31) + COS(V31)*SIN(V32)*SIN(V33)</f>
        <v>-5.8631268373643936E-2</v>
      </c>
    </row>
    <row r="33" spans="8:26" ht="19.5" customHeight="1" x14ac:dyDescent="0.25">
      <c r="H33" s="30"/>
      <c r="I33" s="31"/>
      <c r="J33" s="9">
        <f t="shared" si="2"/>
        <v>0.22145041233643212</v>
      </c>
      <c r="K33" s="9">
        <f t="shared" si="1"/>
        <v>3.7991915139765277E-2</v>
      </c>
      <c r="L33" s="9">
        <f t="shared" si="1"/>
        <v>0.52788643007377734</v>
      </c>
      <c r="M33" s="9">
        <f t="shared" si="1"/>
        <v>-255.59165999999999</v>
      </c>
      <c r="N33" s="16"/>
      <c r="O33" s="18"/>
      <c r="P33" s="17" t="s">
        <v>3</v>
      </c>
      <c r="Q33" s="19">
        <f t="shared" si="3"/>
        <v>255.59165999999999</v>
      </c>
      <c r="R33" s="19">
        <f>DEGREES(ATAN2(J31,J32))</f>
        <v>-1.9516090000000001</v>
      </c>
      <c r="S33" s="19">
        <f>S32</f>
        <v>0.57371399999999995</v>
      </c>
      <c r="V33" s="14">
        <f t="shared" si="4"/>
        <v>-3.4062002761554015E-2</v>
      </c>
      <c r="X33" s="28">
        <f>-SIN(V32)</f>
        <v>0.38599443683862011</v>
      </c>
      <c r="Y33" s="28">
        <f>COS(V32)*SIN(V31)</f>
        <v>6.6221000602678839E-2</v>
      </c>
      <c r="Z33" s="29">
        <f>COS(V31)*COS(V32)</f>
        <v>0.92012122777860983</v>
      </c>
    </row>
    <row r="34" spans="8:26" ht="19.5" customHeight="1" x14ac:dyDescent="0.25">
      <c r="H34" s="30"/>
      <c r="I34" s="31"/>
      <c r="J34" s="9">
        <f t="shared" si="2"/>
        <v>0</v>
      </c>
      <c r="K34" s="9">
        <f t="shared" si="1"/>
        <v>0</v>
      </c>
      <c r="L34" s="9">
        <f t="shared" si="1"/>
        <v>0</v>
      </c>
      <c r="M34" s="9">
        <f t="shared" si="1"/>
        <v>1</v>
      </c>
    </row>
  </sheetData>
  <mergeCells count="20">
    <mergeCell ref="H6:H9"/>
    <mergeCell ref="I6:I9"/>
    <mergeCell ref="H11:H14"/>
    <mergeCell ref="I11:I14"/>
    <mergeCell ref="O11:O14"/>
    <mergeCell ref="H31:H34"/>
    <mergeCell ref="I31:I34"/>
    <mergeCell ref="V11:V14"/>
    <mergeCell ref="W11:W14"/>
    <mergeCell ref="J16:T16"/>
    <mergeCell ref="H18:H21"/>
    <mergeCell ref="I18:I21"/>
    <mergeCell ref="O18:O21"/>
    <mergeCell ref="P18:P21"/>
    <mergeCell ref="P11:P14"/>
    <mergeCell ref="H23:H26"/>
    <mergeCell ref="I23:I26"/>
    <mergeCell ref="O23:O26"/>
    <mergeCell ref="P23:P26"/>
    <mergeCell ref="J29:S2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AA34"/>
  <sheetViews>
    <sheetView workbookViewId="0">
      <selection activeCell="F11" sqref="F11:F13"/>
    </sheetView>
  </sheetViews>
  <sheetFormatPr defaultRowHeight="15" x14ac:dyDescent="0.25"/>
  <cols>
    <col min="1" max="1" width="9.140625" style="2"/>
    <col min="2" max="2" width="11.42578125" style="2" customWidth="1"/>
    <col min="3" max="4" width="3.85546875" style="4" bestFit="1" customWidth="1"/>
    <col min="5" max="5" width="17.140625" style="10" customWidth="1"/>
    <col min="6" max="6" width="22" style="10" customWidth="1"/>
    <col min="7" max="7" width="1.7109375" style="2" customWidth="1"/>
    <col min="8" max="8" width="13.85546875" style="14" customWidth="1"/>
    <col min="9" max="9" width="2.7109375" style="2" bestFit="1" customWidth="1"/>
    <col min="10" max="13" width="7.5703125" style="4" customWidth="1"/>
    <col min="14" max="14" width="9.140625" style="2"/>
    <col min="15" max="15" width="18.85546875" style="14" customWidth="1"/>
    <col min="16" max="16" width="2.7109375" style="4" bestFit="1" customWidth="1"/>
    <col min="17" max="20" width="7.42578125" style="4" customWidth="1"/>
    <col min="21" max="21" width="9.140625" style="2"/>
    <col min="22" max="22" width="7.7109375" style="14" bestFit="1" customWidth="1"/>
    <col min="23" max="23" width="2.7109375" style="2" bestFit="1" customWidth="1"/>
    <col min="24" max="26" width="11.42578125" style="4" customWidth="1"/>
    <col min="27" max="27" width="6.28515625" style="4" customWidth="1"/>
    <col min="28" max="16384" width="9.140625" style="2"/>
  </cols>
  <sheetData>
    <row r="5" spans="2:27" ht="15.75" x14ac:dyDescent="0.25"/>
    <row r="6" spans="2:27" ht="19.5" customHeight="1" x14ac:dyDescent="0.25">
      <c r="B6" s="2" t="s">
        <v>0</v>
      </c>
      <c r="C6" s="4" t="s">
        <v>1</v>
      </c>
      <c r="D6" s="4" t="s">
        <v>12</v>
      </c>
      <c r="E6" s="25">
        <v>-72.488708000000003</v>
      </c>
      <c r="H6" s="30" t="s">
        <v>10</v>
      </c>
      <c r="I6" s="31" t="s">
        <v>11</v>
      </c>
      <c r="J6" s="3">
        <v>1</v>
      </c>
      <c r="K6" s="3">
        <v>0</v>
      </c>
      <c r="L6" s="3">
        <v>0</v>
      </c>
      <c r="M6" s="9">
        <f>-E6</f>
        <v>72.488708000000003</v>
      </c>
      <c r="P6" s="27"/>
      <c r="W6" s="7"/>
    </row>
    <row r="7" spans="2:27" ht="19.5" customHeight="1" x14ac:dyDescent="0.25">
      <c r="C7" s="4" t="s">
        <v>2</v>
      </c>
      <c r="D7" s="4" t="s">
        <v>13</v>
      </c>
      <c r="E7" s="25">
        <v>-94.601073999999997</v>
      </c>
      <c r="H7" s="30"/>
      <c r="I7" s="31"/>
      <c r="J7" s="3">
        <v>0</v>
      </c>
      <c r="K7" s="3">
        <v>1</v>
      </c>
      <c r="L7" s="3">
        <v>0</v>
      </c>
      <c r="M7" s="9">
        <f>-E7</f>
        <v>94.601073999999997</v>
      </c>
      <c r="P7" s="27"/>
      <c r="W7" s="7"/>
    </row>
    <row r="8" spans="2:27" ht="19.5" customHeight="1" x14ac:dyDescent="0.25">
      <c r="C8" s="4" t="s">
        <v>3</v>
      </c>
      <c r="D8" s="4" t="s">
        <v>14</v>
      </c>
      <c r="E8" s="25">
        <v>797.53454599999998</v>
      </c>
      <c r="H8" s="30"/>
      <c r="I8" s="31"/>
      <c r="J8" s="3">
        <v>0</v>
      </c>
      <c r="K8" s="3">
        <v>0</v>
      </c>
      <c r="L8" s="3">
        <v>1</v>
      </c>
      <c r="M8" s="9">
        <f>-E8</f>
        <v>-797.53454599999998</v>
      </c>
      <c r="P8" s="27"/>
      <c r="W8" s="7"/>
    </row>
    <row r="9" spans="2:27" ht="19.5" customHeight="1" x14ac:dyDescent="0.25">
      <c r="H9" s="30"/>
      <c r="I9" s="31"/>
      <c r="J9" s="3">
        <v>0</v>
      </c>
      <c r="K9" s="3">
        <v>0</v>
      </c>
      <c r="L9" s="3">
        <v>0</v>
      </c>
      <c r="M9" s="3">
        <v>1</v>
      </c>
      <c r="P9" s="27"/>
      <c r="W9" s="7"/>
    </row>
    <row r="10" spans="2:27" ht="19.5" customHeight="1" x14ac:dyDescent="0.25">
      <c r="E10" s="10" t="s">
        <v>26</v>
      </c>
      <c r="F10" s="10" t="s">
        <v>25</v>
      </c>
      <c r="I10" s="4"/>
      <c r="J10" s="5"/>
      <c r="K10" s="5"/>
      <c r="L10" s="5"/>
      <c r="M10" s="5"/>
      <c r="W10" s="4"/>
    </row>
    <row r="11" spans="2:27" ht="19.5" customHeight="1" x14ac:dyDescent="0.25">
      <c r="B11" s="2" t="s">
        <v>4</v>
      </c>
      <c r="C11" s="4" t="s">
        <v>1</v>
      </c>
      <c r="D11" s="4" t="s">
        <v>5</v>
      </c>
      <c r="E11" s="10">
        <f>RADIANS(F11)</f>
        <v>0.89174107472146291</v>
      </c>
      <c r="F11" s="25">
        <v>51.093000000000004</v>
      </c>
      <c r="H11" s="30" t="s">
        <v>18</v>
      </c>
      <c r="I11" s="31" t="s">
        <v>11</v>
      </c>
      <c r="J11" s="3">
        <v>1</v>
      </c>
      <c r="K11" s="3">
        <v>0</v>
      </c>
      <c r="L11" s="3">
        <v>0</v>
      </c>
      <c r="M11" s="3">
        <v>0</v>
      </c>
      <c r="O11" s="30" t="s">
        <v>19</v>
      </c>
      <c r="P11" s="31" t="s">
        <v>11</v>
      </c>
      <c r="Q11" s="9">
        <f>COS(E12)</f>
        <v>0.99265634796081048</v>
      </c>
      <c r="R11" s="3">
        <v>0</v>
      </c>
      <c r="S11" s="9">
        <f>SIN(E12)</f>
        <v>0.12096848702495346</v>
      </c>
      <c r="T11" s="3">
        <v>0</v>
      </c>
      <c r="V11" s="30" t="s">
        <v>20</v>
      </c>
      <c r="W11" s="31" t="s">
        <v>11</v>
      </c>
      <c r="X11" s="9">
        <f>COS(E13)</f>
        <v>0.99817822828351266</v>
      </c>
      <c r="Y11" s="9">
        <f>-SIN(E13)</f>
        <v>-6.0334273682440369E-2</v>
      </c>
      <c r="Z11" s="3">
        <v>0</v>
      </c>
      <c r="AA11" s="3">
        <v>0</v>
      </c>
    </row>
    <row r="12" spans="2:27" ht="19.5" customHeight="1" x14ac:dyDescent="0.25">
      <c r="C12" s="4" t="s">
        <v>2</v>
      </c>
      <c r="D12" s="4" t="s">
        <v>6</v>
      </c>
      <c r="E12" s="10">
        <f t="shared" ref="E12:E13" si="0">RADIANS(F12)</f>
        <v>0.12126547642856603</v>
      </c>
      <c r="F12" s="25">
        <v>6.9480000000000004</v>
      </c>
      <c r="H12" s="30"/>
      <c r="I12" s="31"/>
      <c r="J12" s="3">
        <v>0</v>
      </c>
      <c r="K12" s="9">
        <f>COS(E11)</f>
        <v>0.62805813329979343</v>
      </c>
      <c r="L12" s="9">
        <f>-SIN(E11)</f>
        <v>-0.77816642255752655</v>
      </c>
      <c r="M12" s="3">
        <v>0</v>
      </c>
      <c r="O12" s="30"/>
      <c r="P12" s="31"/>
      <c r="Q12" s="3">
        <v>0</v>
      </c>
      <c r="R12" s="3">
        <v>1</v>
      </c>
      <c r="S12" s="3">
        <v>0</v>
      </c>
      <c r="T12" s="3">
        <v>0</v>
      </c>
      <c r="V12" s="30"/>
      <c r="W12" s="31"/>
      <c r="X12" s="9">
        <f>-Y11</f>
        <v>6.0334273682440369E-2</v>
      </c>
      <c r="Y12" s="9">
        <f>X11</f>
        <v>0.99817822828351266</v>
      </c>
      <c r="Z12" s="3">
        <v>0</v>
      </c>
      <c r="AA12" s="3">
        <v>0</v>
      </c>
    </row>
    <row r="13" spans="2:27" ht="19.5" customHeight="1" x14ac:dyDescent="0.25">
      <c r="C13" s="4" t="s">
        <v>3</v>
      </c>
      <c r="D13" s="4" t="s">
        <v>7</v>
      </c>
      <c r="E13" s="10">
        <f t="shared" si="0"/>
        <v>6.037093882648386E-2</v>
      </c>
      <c r="F13" s="25">
        <v>3.4590000000000001</v>
      </c>
      <c r="H13" s="30"/>
      <c r="I13" s="31"/>
      <c r="J13" s="3">
        <v>0</v>
      </c>
      <c r="K13" s="9">
        <f>-L12</f>
        <v>0.77816642255752655</v>
      </c>
      <c r="L13" s="9">
        <f>K12</f>
        <v>0.62805813329979343</v>
      </c>
      <c r="M13" s="3">
        <v>0</v>
      </c>
      <c r="O13" s="30"/>
      <c r="P13" s="31"/>
      <c r="Q13" s="9">
        <f>-S11</f>
        <v>-0.12096848702495346</v>
      </c>
      <c r="R13" s="3">
        <v>0</v>
      </c>
      <c r="S13" s="9">
        <f>Q11</f>
        <v>0.99265634796081048</v>
      </c>
      <c r="T13" s="3">
        <v>0</v>
      </c>
      <c r="V13" s="30"/>
      <c r="W13" s="31"/>
      <c r="X13" s="3">
        <v>0</v>
      </c>
      <c r="Y13" s="3">
        <v>0</v>
      </c>
      <c r="Z13" s="3">
        <v>1</v>
      </c>
      <c r="AA13" s="3">
        <v>0</v>
      </c>
    </row>
    <row r="14" spans="2:27" ht="19.5" customHeight="1" x14ac:dyDescent="0.25">
      <c r="H14" s="30"/>
      <c r="I14" s="31"/>
      <c r="J14" s="3">
        <v>0</v>
      </c>
      <c r="K14" s="3">
        <v>0</v>
      </c>
      <c r="L14" s="3">
        <v>0</v>
      </c>
      <c r="M14" s="3">
        <v>1</v>
      </c>
      <c r="O14" s="30"/>
      <c r="P14" s="31"/>
      <c r="Q14" s="3">
        <v>0</v>
      </c>
      <c r="R14" s="3">
        <v>0</v>
      </c>
      <c r="S14" s="3">
        <v>0</v>
      </c>
      <c r="T14" s="3">
        <v>1</v>
      </c>
      <c r="V14" s="30"/>
      <c r="W14" s="31"/>
      <c r="X14" s="3">
        <v>0</v>
      </c>
      <c r="Y14" s="3">
        <v>0</v>
      </c>
      <c r="Z14" s="3">
        <v>0</v>
      </c>
      <c r="AA14" s="3">
        <v>1</v>
      </c>
    </row>
    <row r="15" spans="2:27" ht="19.5" customHeight="1" x14ac:dyDescent="0.25">
      <c r="H15" s="26"/>
      <c r="I15" s="27"/>
      <c r="J15" s="5"/>
      <c r="K15" s="5"/>
      <c r="L15" s="5"/>
      <c r="M15" s="5"/>
      <c r="O15" s="26"/>
      <c r="P15" s="27"/>
      <c r="Q15" s="5"/>
      <c r="R15" s="5"/>
      <c r="S15" s="5"/>
      <c r="T15" s="5"/>
      <c r="V15" s="26"/>
      <c r="W15" s="27"/>
      <c r="X15" s="5"/>
      <c r="Y15" s="5"/>
      <c r="Z15" s="5"/>
      <c r="AA15" s="5"/>
    </row>
    <row r="16" spans="2:27" ht="19.5" customHeight="1" x14ac:dyDescent="0.25">
      <c r="H16" s="26"/>
      <c r="I16" s="27"/>
      <c r="J16" s="33" t="s">
        <v>28</v>
      </c>
      <c r="K16" s="33"/>
      <c r="L16" s="33"/>
      <c r="M16" s="33"/>
      <c r="N16" s="33"/>
      <c r="O16" s="33"/>
      <c r="P16" s="33"/>
      <c r="Q16" s="33"/>
      <c r="R16" s="33"/>
      <c r="S16" s="33"/>
      <c r="T16" s="33"/>
      <c r="V16" s="26"/>
      <c r="W16" s="27"/>
      <c r="X16" s="5"/>
      <c r="Y16" s="5"/>
      <c r="Z16" s="5"/>
      <c r="AA16" s="5"/>
    </row>
    <row r="17" spans="2:27" ht="19.5" customHeight="1" x14ac:dyDescent="0.25">
      <c r="H17" s="26"/>
      <c r="I17" s="27"/>
      <c r="J17" s="5"/>
      <c r="K17" s="5"/>
      <c r="L17" s="5"/>
      <c r="M17" s="5"/>
      <c r="O17" s="26"/>
      <c r="P17" s="27"/>
      <c r="Q17" s="5"/>
      <c r="R17" s="5"/>
      <c r="S17" s="5"/>
      <c r="T17" s="5"/>
      <c r="V17" s="26"/>
      <c r="W17" s="27"/>
      <c r="X17" s="5"/>
      <c r="Y17" s="5"/>
      <c r="Z17" s="5"/>
      <c r="AA17" s="5"/>
    </row>
    <row r="18" spans="2:27" ht="19.5" customHeight="1" x14ac:dyDescent="0.25">
      <c r="H18" s="30" t="s">
        <v>21</v>
      </c>
      <c r="I18" s="31" t="s">
        <v>11</v>
      </c>
      <c r="J18" s="9">
        <f>COS(E12)*COS(E13)</f>
        <v>0.9908479547019039</v>
      </c>
      <c r="K18" s="9">
        <f>COS(E13)*SIN(E11)*SIN(E12) - COS(E11)*SIN(E13)</f>
        <v>5.6068693530416373E-2</v>
      </c>
      <c r="L18" s="9">
        <f>COS(E11)*COS(E13)*SIN(E12)+ SIN(E11)*SIN(E13)</f>
        <v>0.12278693851076358</v>
      </c>
      <c r="M18" s="3">
        <v>0</v>
      </c>
      <c r="N18" s="11"/>
      <c r="O18" s="32" t="str">
        <f>H18&amp;" x "&amp;O23</f>
        <v>RxRyRz x SxT</v>
      </c>
      <c r="P18" s="35" t="s">
        <v>11</v>
      </c>
      <c r="Q18" s="13">
        <f>Q23*J18+R23*J19+S23*J20+T23*J21</f>
        <v>0.91152066744846949</v>
      </c>
      <c r="R18" s="13">
        <f>Q23*K18+R23*K19+S23*K20+T23*K21</f>
        <v>5.1579833926371235E-2</v>
      </c>
      <c r="S18" s="13">
        <f>Q23*L18+R23*L19+S23*L20+T23*L21</f>
        <v>0.11295661621359185</v>
      </c>
      <c r="T18" s="13">
        <f>Q23*M18+R23*M19+S23*M20+T23*M21</f>
        <v>72.488708000000003</v>
      </c>
      <c r="V18" s="26"/>
      <c r="W18" s="27"/>
      <c r="X18" s="5"/>
      <c r="Y18" s="5"/>
      <c r="Z18" s="5"/>
      <c r="AA18" s="5"/>
    </row>
    <row r="19" spans="2:27" ht="19.5" customHeight="1" x14ac:dyDescent="0.25">
      <c r="H19" s="30"/>
      <c r="I19" s="31"/>
      <c r="J19" s="9">
        <f>COS(E12)*SIN(E13)</f>
        <v>5.9891199770479298E-2</v>
      </c>
      <c r="K19" s="9">
        <f>COS(E11)*COS(E13) + SIN(E11)*SIN(E12)*SIN(E13)</f>
        <v>0.6325934380337197</v>
      </c>
      <c r="L19" s="9">
        <f>-COS(E13)*SIN(E11) + COS(E11)*SIN(E12)*SIN(E13)</f>
        <v>-0.7721648699252841</v>
      </c>
      <c r="M19" s="3">
        <v>0</v>
      </c>
      <c r="N19" s="11"/>
      <c r="O19" s="32"/>
      <c r="P19" s="35"/>
      <c r="Q19" s="13">
        <f>Q24*J18+R24*J19+S24*J20+T24*J21</f>
        <v>5.5096310316854726E-2</v>
      </c>
      <c r="R19" s="13">
        <f>Q24*K18+R24*K19+S24*K20+T24*K21</f>
        <v>0.58194800738474006</v>
      </c>
      <c r="S19" s="13">
        <f>Q24*L18+R24*L19+S24*L20+T24*L21</f>
        <v>-0.71034535043906588</v>
      </c>
      <c r="T19" s="13">
        <f>Q24*M18+R24*M19+S24*M20+T24*M21</f>
        <v>94.601073999999997</v>
      </c>
      <c r="V19" s="26"/>
      <c r="W19" s="27"/>
      <c r="X19" s="5"/>
      <c r="Y19" s="5"/>
      <c r="Z19" s="5"/>
      <c r="AA19" s="5"/>
    </row>
    <row r="20" spans="2:27" ht="19.5" customHeight="1" x14ac:dyDescent="0.25">
      <c r="H20" s="30"/>
      <c r="I20" s="31"/>
      <c r="J20" s="9">
        <f>-SIN(E12)</f>
        <v>-0.12096848702495346</v>
      </c>
      <c r="K20" s="9">
        <f>COS(E12)*SIN(E11)</f>
        <v>0.77245183912168314</v>
      </c>
      <c r="L20" s="9">
        <f>COS(E11)*COS(E12)</f>
        <v>0.62344589290845687</v>
      </c>
      <c r="M20" s="3">
        <v>0</v>
      </c>
      <c r="N20" s="11"/>
      <c r="O20" s="32"/>
      <c r="P20" s="35"/>
      <c r="Q20" s="13">
        <f>Q25*J18+R25*J19+S25*J20+T25*J21</f>
        <v>-0.11128374995373568</v>
      </c>
      <c r="R20" s="13">
        <f>Q25*K18+R25*K19+S25*K20+T25*K21</f>
        <v>0.71060934488160121</v>
      </c>
      <c r="S20" s="13">
        <f>Q25*L18+R25*L19+S25*L20+T25*L21</f>
        <v>0.57353281472220585</v>
      </c>
      <c r="T20" s="13">
        <f>Q25*M18+R25*M19+S25*M20+T25*M21</f>
        <v>-797.53454599999998</v>
      </c>
      <c r="V20" s="26"/>
      <c r="W20" s="27"/>
      <c r="X20" s="5"/>
      <c r="Y20" s="5"/>
      <c r="Z20" s="5"/>
      <c r="AA20" s="5"/>
    </row>
    <row r="21" spans="2:27" ht="19.5" customHeight="1" x14ac:dyDescent="0.25">
      <c r="H21" s="30"/>
      <c r="I21" s="31"/>
      <c r="J21" s="3">
        <v>0</v>
      </c>
      <c r="K21" s="3">
        <v>0</v>
      </c>
      <c r="L21" s="3">
        <v>0</v>
      </c>
      <c r="M21" s="3">
        <v>1</v>
      </c>
      <c r="N21" s="11"/>
      <c r="O21" s="32"/>
      <c r="P21" s="35"/>
      <c r="Q21" s="13">
        <f>Q26*J18+R26*J19+S26*J20+T26*J21</f>
        <v>0</v>
      </c>
      <c r="R21" s="13">
        <f>Q26*K18+R26*K19+S26*K20+T26*K21</f>
        <v>0</v>
      </c>
      <c r="S21" s="13">
        <f>Q26*L18+R26*L19+S26*L20+T26*L21</f>
        <v>0</v>
      </c>
      <c r="T21" s="13">
        <f>Q26*M18+R26*M19+S26*M20+T26*M21</f>
        <v>1</v>
      </c>
      <c r="V21" s="26"/>
      <c r="W21" s="27"/>
      <c r="X21" s="5"/>
      <c r="Y21" s="5"/>
      <c r="Z21" s="5"/>
      <c r="AA21" s="5"/>
    </row>
    <row r="22" spans="2:27" ht="19.5" customHeight="1" x14ac:dyDescent="0.25">
      <c r="H22" s="26"/>
      <c r="I22" s="27"/>
      <c r="J22" s="5"/>
      <c r="K22" s="5"/>
      <c r="L22" s="5"/>
      <c r="M22" s="5"/>
      <c r="O22" s="26"/>
      <c r="P22" s="27"/>
      <c r="Q22" s="12"/>
      <c r="R22" s="12"/>
      <c r="S22" s="12"/>
      <c r="T22" s="12"/>
      <c r="V22" s="26"/>
      <c r="W22" s="27"/>
      <c r="X22" s="5"/>
      <c r="Y22" s="5"/>
      <c r="Z22" s="5"/>
      <c r="AA22" s="5"/>
    </row>
    <row r="23" spans="2:27" ht="19.5" customHeight="1" x14ac:dyDescent="0.25">
      <c r="B23" s="2" t="s">
        <v>8</v>
      </c>
      <c r="C23" s="4" t="s">
        <v>9</v>
      </c>
      <c r="D23" s="4" t="s">
        <v>15</v>
      </c>
      <c r="E23" s="25">
        <v>0.91993999999999998</v>
      </c>
      <c r="H23" s="30" t="s">
        <v>16</v>
      </c>
      <c r="I23" s="31" t="s">
        <v>11</v>
      </c>
      <c r="J23" s="9">
        <f>E23</f>
        <v>0.91993999999999998</v>
      </c>
      <c r="K23" s="3">
        <v>0</v>
      </c>
      <c r="L23" s="3">
        <v>0</v>
      </c>
      <c r="M23" s="3">
        <v>0</v>
      </c>
      <c r="O23" s="30" t="s">
        <v>17</v>
      </c>
      <c r="P23" s="31" t="s">
        <v>11</v>
      </c>
      <c r="Q23" s="6">
        <f>J23</f>
        <v>0.91993999999999998</v>
      </c>
      <c r="R23" s="3">
        <v>0</v>
      </c>
      <c r="S23" s="3">
        <v>0</v>
      </c>
      <c r="T23" s="9">
        <f>M6</f>
        <v>72.488708000000003</v>
      </c>
    </row>
    <row r="24" spans="2:27" ht="19.5" customHeight="1" x14ac:dyDescent="0.25">
      <c r="E24" s="10">
        <f>E23</f>
        <v>0.91993999999999998</v>
      </c>
      <c r="H24" s="30"/>
      <c r="I24" s="31"/>
      <c r="J24" s="3">
        <v>0</v>
      </c>
      <c r="K24" s="9">
        <f>E24</f>
        <v>0.91993999999999998</v>
      </c>
      <c r="L24" s="3">
        <v>0</v>
      </c>
      <c r="M24" s="3">
        <v>0</v>
      </c>
      <c r="O24" s="30"/>
      <c r="P24" s="31"/>
      <c r="Q24" s="3">
        <v>0</v>
      </c>
      <c r="R24" s="6">
        <f>K24</f>
        <v>0.91993999999999998</v>
      </c>
      <c r="S24" s="3">
        <v>0</v>
      </c>
      <c r="T24" s="9">
        <f>M7</f>
        <v>94.601073999999997</v>
      </c>
    </row>
    <row r="25" spans="2:27" ht="19.5" customHeight="1" x14ac:dyDescent="0.25">
      <c r="E25" s="10">
        <f>E24</f>
        <v>0.91993999999999998</v>
      </c>
      <c r="H25" s="30"/>
      <c r="I25" s="31"/>
      <c r="J25" s="3">
        <v>0</v>
      </c>
      <c r="K25" s="3">
        <v>0</v>
      </c>
      <c r="L25" s="9">
        <f>E25</f>
        <v>0.91993999999999998</v>
      </c>
      <c r="M25" s="3">
        <v>0</v>
      </c>
      <c r="O25" s="30"/>
      <c r="P25" s="31"/>
      <c r="Q25" s="3">
        <v>0</v>
      </c>
      <c r="R25" s="3">
        <v>0</v>
      </c>
      <c r="S25" s="6">
        <f>L25</f>
        <v>0.91993999999999998</v>
      </c>
      <c r="T25" s="9">
        <f>M8</f>
        <v>-797.53454599999998</v>
      </c>
    </row>
    <row r="26" spans="2:27" ht="19.5" customHeight="1" x14ac:dyDescent="0.25">
      <c r="H26" s="30"/>
      <c r="I26" s="31"/>
      <c r="J26" s="3">
        <v>0</v>
      </c>
      <c r="K26" s="3">
        <v>0</v>
      </c>
      <c r="L26" s="3">
        <v>0</v>
      </c>
      <c r="M26" s="3">
        <v>1</v>
      </c>
      <c r="O26" s="30"/>
      <c r="P26" s="31"/>
      <c r="Q26" s="3">
        <v>0</v>
      </c>
      <c r="R26" s="3">
        <v>0</v>
      </c>
      <c r="S26" s="3">
        <v>0</v>
      </c>
      <c r="T26" s="3">
        <v>1</v>
      </c>
    </row>
    <row r="29" spans="2:27" ht="19.5" customHeight="1" x14ac:dyDescent="0.25">
      <c r="J29" s="34" t="s">
        <v>27</v>
      </c>
      <c r="K29" s="34"/>
      <c r="L29" s="34"/>
      <c r="M29" s="34"/>
      <c r="N29" s="34"/>
      <c r="O29" s="34"/>
      <c r="P29" s="34"/>
      <c r="Q29" s="34"/>
      <c r="R29" s="34"/>
      <c r="S29" s="34"/>
    </row>
    <row r="30" spans="2:27" ht="19.5" customHeight="1" x14ac:dyDescent="0.25">
      <c r="Q30" s="4" t="s">
        <v>23</v>
      </c>
      <c r="R30" s="4" t="s">
        <v>24</v>
      </c>
      <c r="S30" s="4" t="s">
        <v>8</v>
      </c>
    </row>
    <row r="31" spans="2:27" ht="19.5" customHeight="1" x14ac:dyDescent="0.25">
      <c r="H31" s="30" t="s">
        <v>32</v>
      </c>
      <c r="I31" s="31" t="s">
        <v>11</v>
      </c>
      <c r="J31" s="9">
        <f>Q18</f>
        <v>0.91152066744846949</v>
      </c>
      <c r="K31" s="9">
        <f t="shared" ref="K31:M34" si="1">R18</f>
        <v>5.1579833926371235E-2</v>
      </c>
      <c r="L31" s="9">
        <f t="shared" si="1"/>
        <v>0.11295661621359185</v>
      </c>
      <c r="M31" s="9">
        <f t="shared" si="1"/>
        <v>72.488708000000003</v>
      </c>
      <c r="N31" s="16"/>
      <c r="O31" s="16"/>
      <c r="P31" s="17" t="s">
        <v>1</v>
      </c>
      <c r="Q31" s="19">
        <f>-M31</f>
        <v>-72.488708000000003</v>
      </c>
      <c r="R31" s="19">
        <f>DEGREES(ATAN2(L33,K33))</f>
        <v>51.093000000000011</v>
      </c>
      <c r="S31" s="19">
        <f>(J31+K31+L31+J32+K32+L32+J33+K33+L33)/(X31+Y31+Z31+X32+Y33+Y32+Z32+Z33+X33)</f>
        <v>0.91994000000000031</v>
      </c>
      <c r="V31" s="14">
        <f>RADIANS(R31)</f>
        <v>0.89174107472146302</v>
      </c>
      <c r="X31" s="28">
        <f>COS(V32)*COS(V33)</f>
        <v>0.9908479547019039</v>
      </c>
      <c r="Y31" s="28">
        <f>COS(V33)*SIN(V31)*SIN(V32)-COS(V31)*SIN(V33)</f>
        <v>5.606869353041638E-2</v>
      </c>
      <c r="Z31" s="29">
        <f>COS(V31)*COS(V33)*SIN(V32) + SIN(V31)*SIN(V33)</f>
        <v>0.12278693851076355</v>
      </c>
    </row>
    <row r="32" spans="2:27" ht="19.5" customHeight="1" x14ac:dyDescent="0.25">
      <c r="H32" s="30"/>
      <c r="I32" s="31"/>
      <c r="J32" s="9">
        <f t="shared" ref="J32:J34" si="2">Q19</f>
        <v>5.5096310316854726E-2</v>
      </c>
      <c r="K32" s="9">
        <f t="shared" si="1"/>
        <v>0.58194800738474006</v>
      </c>
      <c r="L32" s="9">
        <f t="shared" si="1"/>
        <v>-0.71034535043906588</v>
      </c>
      <c r="M32" s="9">
        <f t="shared" si="1"/>
        <v>94.601073999999997</v>
      </c>
      <c r="N32" s="16"/>
      <c r="O32" s="18"/>
      <c r="P32" s="17" t="s">
        <v>2</v>
      </c>
      <c r="Q32" s="19">
        <f t="shared" ref="Q32:Q33" si="3">-M32</f>
        <v>-94.601073999999997</v>
      </c>
      <c r="R32" s="19">
        <f>DEGREES(ATAN2(SQRT(K33*K33 + L33*L33),-J33))</f>
        <v>6.9480000000000004</v>
      </c>
      <c r="S32" s="19">
        <f>S31</f>
        <v>0.91994000000000031</v>
      </c>
      <c r="V32" s="14">
        <f t="shared" ref="V32:V33" si="4">RADIANS(R32)</f>
        <v>0.12126547642856603</v>
      </c>
      <c r="X32" s="28">
        <f>COS(V32)*SIN(V33)</f>
        <v>5.9891199770479298E-2</v>
      </c>
      <c r="Y32" s="28">
        <f>COS(V31)*COS(V33) + SIN(V31)*SIN(V32)*SIN(V33)</f>
        <v>0.63259343803371959</v>
      </c>
      <c r="Z32" s="29">
        <f>-COS(V33)*SIN(V31) + COS(V31)*SIN(V32)*SIN(V33)</f>
        <v>-0.7721648699252841</v>
      </c>
    </row>
    <row r="33" spans="8:26" ht="19.5" customHeight="1" x14ac:dyDescent="0.25">
      <c r="H33" s="30"/>
      <c r="I33" s="31"/>
      <c r="J33" s="9">
        <f t="shared" si="2"/>
        <v>-0.11128374995373568</v>
      </c>
      <c r="K33" s="9">
        <f t="shared" si="1"/>
        <v>0.71060934488160121</v>
      </c>
      <c r="L33" s="9">
        <f t="shared" si="1"/>
        <v>0.57353281472220585</v>
      </c>
      <c r="M33" s="9">
        <f t="shared" si="1"/>
        <v>-797.53454599999998</v>
      </c>
      <c r="N33" s="16"/>
      <c r="O33" s="18"/>
      <c r="P33" s="17" t="s">
        <v>3</v>
      </c>
      <c r="Q33" s="19">
        <f t="shared" si="3"/>
        <v>797.53454599999998</v>
      </c>
      <c r="R33" s="19">
        <f>DEGREES(ATAN2(J31,J32))</f>
        <v>3.4590000000000001</v>
      </c>
      <c r="S33" s="19">
        <f>S32</f>
        <v>0.91994000000000031</v>
      </c>
      <c r="V33" s="14">
        <f t="shared" si="4"/>
        <v>6.037093882648386E-2</v>
      </c>
      <c r="X33" s="28">
        <f>-SIN(V32)</f>
        <v>-0.12096848702495346</v>
      </c>
      <c r="Y33" s="28">
        <f>COS(V32)*SIN(V31)</f>
        <v>0.77245183912168314</v>
      </c>
      <c r="Z33" s="29">
        <f>COS(V31)*COS(V32)</f>
        <v>0.62344589290845676</v>
      </c>
    </row>
    <row r="34" spans="8:26" ht="19.5" customHeight="1" x14ac:dyDescent="0.25">
      <c r="H34" s="30"/>
      <c r="I34" s="31"/>
      <c r="J34" s="9">
        <f t="shared" si="2"/>
        <v>0</v>
      </c>
      <c r="K34" s="9">
        <f t="shared" si="1"/>
        <v>0</v>
      </c>
      <c r="L34" s="9">
        <f t="shared" si="1"/>
        <v>0</v>
      </c>
      <c r="M34" s="9">
        <f t="shared" si="1"/>
        <v>1</v>
      </c>
    </row>
  </sheetData>
  <mergeCells count="20">
    <mergeCell ref="H23:H26"/>
    <mergeCell ref="I23:I26"/>
    <mergeCell ref="O23:O26"/>
    <mergeCell ref="P23:P26"/>
    <mergeCell ref="J29:S29"/>
    <mergeCell ref="H31:H34"/>
    <mergeCell ref="I31:I34"/>
    <mergeCell ref="V11:V14"/>
    <mergeCell ref="W11:W14"/>
    <mergeCell ref="J16:T16"/>
    <mergeCell ref="H18:H21"/>
    <mergeCell ref="I18:I21"/>
    <mergeCell ref="O18:O21"/>
    <mergeCell ref="P18:P21"/>
    <mergeCell ref="H6:H9"/>
    <mergeCell ref="I6:I9"/>
    <mergeCell ref="H11:H14"/>
    <mergeCell ref="I11:I14"/>
    <mergeCell ref="O11:O14"/>
    <mergeCell ref="P11:P1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T19"/>
  <sheetViews>
    <sheetView tabSelected="1" topLeftCell="A4" workbookViewId="0">
      <selection activeCell="P12" sqref="P12"/>
    </sheetView>
  </sheetViews>
  <sheetFormatPr defaultRowHeight="34.5" customHeight="1" x14ac:dyDescent="0.25"/>
  <cols>
    <col min="1" max="16384" width="9.140625" style="1"/>
  </cols>
  <sheetData>
    <row r="4" spans="2:20" ht="34.5" customHeight="1" x14ac:dyDescent="0.25">
      <c r="B4" s="30" t="s">
        <v>29</v>
      </c>
      <c r="C4" s="31" t="s">
        <v>11</v>
      </c>
      <c r="D4" s="9">
        <f>'C'!Q18</f>
        <v>0.86734332974158401</v>
      </c>
      <c r="E4" s="9">
        <f>'C'!R18</f>
        <v>0.49203335345330801</v>
      </c>
      <c r="F4" s="9">
        <f>'C'!S18</f>
        <v>-0.43284036672574089</v>
      </c>
      <c r="G4" s="9">
        <f>'C'!T18</f>
        <v>-522.02002000000005</v>
      </c>
      <c r="H4" s="11"/>
      <c r="I4" s="32" t="str">
        <f>B4&amp;" x "&amp;I9</f>
        <v>C x B</v>
      </c>
      <c r="J4" s="35" t="s">
        <v>11</v>
      </c>
      <c r="K4" s="13">
        <f>K9*D4+L9*D5+M9*D6+N9*D7</f>
        <v>0.46164232583303161</v>
      </c>
      <c r="L4" s="13">
        <f>K9*E4+L9*E5+M9*E6+N9*E7</f>
        <v>9.7911723935861755E-2</v>
      </c>
      <c r="M4" s="13">
        <f>K9*F4+L9*F5+M9*F6+N9*F7</f>
        <v>-0.40775496197235295</v>
      </c>
      <c r="N4" s="13">
        <f>K9*G4+L9*G5+M9*G6+N9*G7</f>
        <v>-119.5737689691159</v>
      </c>
    </row>
    <row r="5" spans="2:20" ht="34.5" customHeight="1" x14ac:dyDescent="0.25">
      <c r="B5" s="30"/>
      <c r="C5" s="31"/>
      <c r="D5" s="9">
        <f>'C'!Q19</f>
        <v>-0.65490057826386816</v>
      </c>
      <c r="E5" s="9">
        <f>'C'!R19</f>
        <v>0.62504308702688338</v>
      </c>
      <c r="F5" s="9">
        <f>'C'!S19</f>
        <v>-0.60179600162725833</v>
      </c>
      <c r="G5" s="9">
        <f>'C'!T19</f>
        <v>268.93338</v>
      </c>
      <c r="H5" s="11"/>
      <c r="I5" s="32"/>
      <c r="J5" s="35"/>
      <c r="K5" s="13">
        <f>K10*D4+L10*D5+M10*D6+N10*D7</f>
        <v>-0.389735489355724</v>
      </c>
      <c r="L5" s="13">
        <f>K10*E4+L10*E5+M10*E6+N10*E7</f>
        <v>0.32401079528563625</v>
      </c>
      <c r="M5" s="13">
        <f>K10*F4+L10*F5+M10*F6+N10*F7</f>
        <v>-0.36343872189507032</v>
      </c>
      <c r="N5" s="13">
        <f>K10*G4+L10*G5+M10*G6+N10*G7</f>
        <v>288.30663430134041</v>
      </c>
    </row>
    <row r="6" spans="2:20" ht="34.5" customHeight="1" x14ac:dyDescent="0.25">
      <c r="B6" s="30"/>
      <c r="C6" s="31"/>
      <c r="D6" s="9">
        <f>'C'!Q20</f>
        <v>-2.351247684598301E-2</v>
      </c>
      <c r="E6" s="9">
        <f>'C'!R20</f>
        <v>0.74091590216055969</v>
      </c>
      <c r="F6" s="9">
        <f>'C'!S20</f>
        <v>0.79512442107079773</v>
      </c>
      <c r="G6" s="9">
        <f>'C'!T20</f>
        <v>-346.48529100000002</v>
      </c>
      <c r="H6" s="11"/>
      <c r="I6" s="32"/>
      <c r="J6" s="35"/>
      <c r="K6" s="13">
        <f>K11*D4+L11*D5+M11*D6+N11*D7</f>
        <v>0.15478069334972536</v>
      </c>
      <c r="L6" s="13">
        <f>K11*E4+L11*E5+M11*E6+N11*E7</f>
        <v>0.52382702350296473</v>
      </c>
      <c r="M6" s="13">
        <f>K11*F4+L11*F5+M11*F6+N11*F7</f>
        <v>0.30101933179100165</v>
      </c>
      <c r="N6" s="13">
        <f>K11*G4+L11*G5+M11*G6+N11*G7</f>
        <v>-543.88079786472622</v>
      </c>
    </row>
    <row r="7" spans="2:20" ht="34.5" customHeight="1" x14ac:dyDescent="0.25">
      <c r="B7" s="30"/>
      <c r="C7" s="31"/>
      <c r="D7" s="9">
        <f>'C'!Q21</f>
        <v>0</v>
      </c>
      <c r="E7" s="9">
        <f>'C'!R21</f>
        <v>0</v>
      </c>
      <c r="F7" s="9">
        <f>'C'!S21</f>
        <v>0</v>
      </c>
      <c r="G7" s="9">
        <f>'C'!T21</f>
        <v>1</v>
      </c>
      <c r="H7" s="11"/>
      <c r="I7" s="32"/>
      <c r="J7" s="35"/>
      <c r="K7" s="13">
        <f>K12*D4+L12*D5+M12*D6+N12*D7</f>
        <v>0</v>
      </c>
      <c r="L7" s="13">
        <f>K12*E4+L12*E5+M12*E6+N12*E7</f>
        <v>0</v>
      </c>
      <c r="M7" s="13">
        <f>K12*F4+L12*F5+M12*F6+N12*F7</f>
        <v>0</v>
      </c>
      <c r="N7" s="13">
        <f>K12*G4+L12*G5+M12*G6+N12*G7</f>
        <v>1</v>
      </c>
    </row>
    <row r="8" spans="2:20" ht="34.5" customHeight="1" x14ac:dyDescent="0.25">
      <c r="B8" s="15"/>
      <c r="C8" s="8"/>
      <c r="D8" s="5"/>
      <c r="E8" s="5"/>
      <c r="F8" s="5"/>
      <c r="G8" s="5"/>
      <c r="H8" s="2"/>
      <c r="I8" s="15"/>
      <c r="J8" s="8"/>
      <c r="K8" s="12"/>
      <c r="L8" s="12"/>
      <c r="M8" s="12"/>
      <c r="N8" s="12"/>
    </row>
    <row r="9" spans="2:20" ht="34.5" customHeight="1" x14ac:dyDescent="0.25">
      <c r="H9" s="2"/>
      <c r="I9" s="30" t="s">
        <v>30</v>
      </c>
      <c r="J9" s="31" t="s">
        <v>11</v>
      </c>
      <c r="K9" s="9">
        <f>B!Q18</f>
        <v>0.52894480623358464</v>
      </c>
      <c r="L9" s="9">
        <f>B!R18</f>
        <v>3.6002457445839086E-3</v>
      </c>
      <c r="M9" s="9">
        <f>B!S18</f>
        <v>-0.22215351445586917</v>
      </c>
      <c r="N9" s="9">
        <f>B!T18</f>
        <v>78.604857999999993</v>
      </c>
    </row>
    <row r="10" spans="2:20" ht="34.5" customHeight="1" x14ac:dyDescent="0.25">
      <c r="H10" s="2"/>
      <c r="I10" s="30"/>
      <c r="J10" s="31"/>
      <c r="K10" s="9">
        <f>B!Q19</f>
        <v>-1.8023890549480587E-2</v>
      </c>
      <c r="L10" s="9">
        <f>B!R19</f>
        <v>0.57244336524287831</v>
      </c>
      <c r="M10" s="9">
        <f>B!S19</f>
        <v>-3.3637579503716743E-2</v>
      </c>
      <c r="N10" s="9">
        <f>B!T19</f>
        <v>113.293747</v>
      </c>
    </row>
    <row r="11" spans="2:20" ht="34.5" customHeight="1" x14ac:dyDescent="0.25">
      <c r="H11" s="2"/>
      <c r="I11" s="30"/>
      <c r="J11" s="31"/>
      <c r="K11" s="9">
        <f>B!Q20</f>
        <v>0.22145041233643212</v>
      </c>
      <c r="L11" s="9">
        <f>B!R20</f>
        <v>3.7991915139765277E-2</v>
      </c>
      <c r="M11" s="9">
        <f>B!S20</f>
        <v>0.52788643007377734</v>
      </c>
      <c r="N11" s="9">
        <f>B!T20</f>
        <v>-255.59165999999999</v>
      </c>
    </row>
    <row r="12" spans="2:20" ht="34.5" customHeight="1" x14ac:dyDescent="0.25">
      <c r="H12" s="2"/>
      <c r="I12" s="30"/>
      <c r="J12" s="31"/>
      <c r="K12" s="9">
        <f>B!Q21</f>
        <v>0</v>
      </c>
      <c r="L12" s="9">
        <f>B!R21</f>
        <v>0</v>
      </c>
      <c r="M12" s="9">
        <f>B!S21</f>
        <v>0</v>
      </c>
      <c r="N12" s="9">
        <f>B!T21</f>
        <v>1</v>
      </c>
    </row>
    <row r="14" spans="2:20" ht="34.5" customHeight="1" x14ac:dyDescent="0.25">
      <c r="B14" s="14"/>
      <c r="C14" s="2"/>
      <c r="D14" s="34" t="s">
        <v>27</v>
      </c>
      <c r="E14" s="34"/>
      <c r="F14" s="34"/>
      <c r="G14" s="34"/>
      <c r="H14" s="34"/>
      <c r="I14" s="34"/>
      <c r="J14" s="34"/>
      <c r="K14" s="34"/>
      <c r="L14" s="34"/>
      <c r="M14" s="34"/>
    </row>
    <row r="15" spans="2:20" ht="34.5" customHeight="1" x14ac:dyDescent="0.25">
      <c r="B15" s="14"/>
      <c r="C15" s="2"/>
      <c r="D15" s="4"/>
      <c r="E15" s="4"/>
      <c r="F15" s="4"/>
      <c r="G15" s="4"/>
      <c r="H15" s="2"/>
      <c r="I15" s="14"/>
      <c r="J15" s="4"/>
      <c r="K15" s="4" t="s">
        <v>23</v>
      </c>
      <c r="L15" s="4" t="s">
        <v>24</v>
      </c>
      <c r="M15" s="4" t="s">
        <v>8</v>
      </c>
    </row>
    <row r="16" spans="2:20" ht="34.5" customHeight="1" x14ac:dyDescent="0.25">
      <c r="B16" s="30" t="s">
        <v>22</v>
      </c>
      <c r="C16" s="31" t="s">
        <v>11</v>
      </c>
      <c r="D16" s="9">
        <f>K4</f>
        <v>0.46164232583303161</v>
      </c>
      <c r="E16" s="9">
        <f t="shared" ref="E16:G16" si="0">L4</f>
        <v>9.7911723935861755E-2</v>
      </c>
      <c r="F16" s="9">
        <f t="shared" si="0"/>
        <v>-0.40775496197235295</v>
      </c>
      <c r="G16" s="9">
        <f t="shared" si="0"/>
        <v>-119.5737689691159</v>
      </c>
      <c r="H16" s="16"/>
      <c r="I16" s="16"/>
      <c r="J16" s="17" t="s">
        <v>1</v>
      </c>
      <c r="K16" s="19">
        <f>-G16</f>
        <v>119.5737689691159</v>
      </c>
      <c r="L16" s="19">
        <f>DEGREES(ATAN2(F18,E18))</f>
        <v>60.115995828884778</v>
      </c>
      <c r="M16" s="19">
        <f>(D16+E16+F16+D17+E17+F17+D18+E18+F18)/(R16+S16+T16+R17+S18+S17+T17+T18+R18)</f>
        <v>0.62367014654999975</v>
      </c>
      <c r="N16" s="4"/>
      <c r="O16" s="2"/>
      <c r="P16" s="14">
        <f>RADIANS(L16)</f>
        <v>1.0492220603292171</v>
      </c>
      <c r="Q16" s="2"/>
      <c r="R16" s="28">
        <f>COS(P17)*COS(P18)</f>
        <v>0.74020269911383607</v>
      </c>
      <c r="S16" s="28">
        <f>COS(P18)*SIN(P16)*SIN(P17)-COS(P16)*SIN(P18)</f>
        <v>0.15699280216872175</v>
      </c>
      <c r="T16" s="29">
        <f>COS(P16)*COS(P18)*SIN(P17) + SIN(P16)*SIN(P18)</f>
        <v>-0.65379907027450279</v>
      </c>
    </row>
    <row r="17" spans="2:20" ht="34.5" customHeight="1" x14ac:dyDescent="0.25">
      <c r="B17" s="30"/>
      <c r="C17" s="31"/>
      <c r="D17" s="9">
        <f t="shared" ref="D17:D19" si="1">K5</f>
        <v>-0.389735489355724</v>
      </c>
      <c r="E17" s="9">
        <f t="shared" ref="E17:E19" si="2">L5</f>
        <v>0.32401079528563625</v>
      </c>
      <c r="F17" s="9">
        <f t="shared" ref="F17:F19" si="3">M5</f>
        <v>-0.36343872189507032</v>
      </c>
      <c r="G17" s="9">
        <f t="shared" ref="G17:G19" si="4">N5</f>
        <v>288.30663430134041</v>
      </c>
      <c r="H17" s="16"/>
      <c r="I17" s="18"/>
      <c r="J17" s="17" t="s">
        <v>2</v>
      </c>
      <c r="K17" s="19">
        <f t="shared" ref="K17:K18" si="5">-G17</f>
        <v>-288.30663430134041</v>
      </c>
      <c r="L17" s="19">
        <f>DEGREES(ATAN2(SQRT(E18*E18 + F18*F18),-D18))</f>
        <v>-14.369672805914702</v>
      </c>
      <c r="M17" s="19">
        <f>M16</f>
        <v>0.62367014654999975</v>
      </c>
      <c r="N17" s="4"/>
      <c r="O17" s="2"/>
      <c r="P17" s="14">
        <f t="shared" ref="P17:P18" si="6">RADIANS(L17)</f>
        <v>-0.25079810289750365</v>
      </c>
      <c r="Q17" s="2"/>
      <c r="R17" s="28">
        <f>COS(P17)*SIN(P18)</f>
        <v>-0.62490643733975615</v>
      </c>
      <c r="S17" s="28">
        <f>COS(P16)*COS(P18) + SIN(P16)*SIN(P17)*SIN(P18)</f>
        <v>0.51952269493415626</v>
      </c>
      <c r="T17" s="29">
        <f>-COS(P18)*SIN(P16) + COS(P16)*SIN(P17)*SIN(P18)</f>
        <v>-0.58274189313939406</v>
      </c>
    </row>
    <row r="18" spans="2:20" ht="34.5" customHeight="1" x14ac:dyDescent="0.25">
      <c r="B18" s="30"/>
      <c r="C18" s="31"/>
      <c r="D18" s="9">
        <f t="shared" si="1"/>
        <v>0.15478069334972536</v>
      </c>
      <c r="E18" s="9">
        <f t="shared" si="2"/>
        <v>0.52382702350296473</v>
      </c>
      <c r="F18" s="9">
        <f t="shared" si="3"/>
        <v>0.30101933179100165</v>
      </c>
      <c r="G18" s="9">
        <f t="shared" si="4"/>
        <v>-543.88079786472622</v>
      </c>
      <c r="H18" s="16"/>
      <c r="I18" s="18"/>
      <c r="J18" s="17" t="s">
        <v>3</v>
      </c>
      <c r="K18" s="19">
        <f t="shared" si="5"/>
        <v>543.88079786472622</v>
      </c>
      <c r="L18" s="19">
        <f>DEGREES(ATAN2(D16,D17))</f>
        <v>-40.172291931503224</v>
      </c>
      <c r="M18" s="19">
        <f>M17</f>
        <v>0.62367014654999975</v>
      </c>
      <c r="N18" s="4"/>
      <c r="O18" s="2"/>
      <c r="P18" s="14">
        <f t="shared" si="6"/>
        <v>-0.7011387622770836</v>
      </c>
      <c r="Q18" s="2"/>
      <c r="R18" s="28">
        <f>-SIN(P17)</f>
        <v>0.24817717218939631</v>
      </c>
      <c r="S18" s="28">
        <f>COS(P17)*SIN(P16)</f>
        <v>0.83991036992977064</v>
      </c>
      <c r="T18" s="29">
        <f>COS(P16)*COS(P17)</f>
        <v>0.48265791373239764</v>
      </c>
    </row>
    <row r="19" spans="2:20" ht="34.5" customHeight="1" x14ac:dyDescent="0.25">
      <c r="B19" s="30"/>
      <c r="C19" s="31"/>
      <c r="D19" s="9">
        <f t="shared" si="1"/>
        <v>0</v>
      </c>
      <c r="E19" s="9">
        <f t="shared" si="2"/>
        <v>0</v>
      </c>
      <c r="F19" s="9">
        <f t="shared" si="3"/>
        <v>0</v>
      </c>
      <c r="G19" s="9">
        <f t="shared" si="4"/>
        <v>1</v>
      </c>
      <c r="H19" s="2"/>
      <c r="I19" s="14"/>
      <c r="J19" s="4"/>
      <c r="K19" s="4"/>
      <c r="L19" s="4"/>
      <c r="M19" s="4"/>
    </row>
  </sheetData>
  <mergeCells count="9">
    <mergeCell ref="D14:M14"/>
    <mergeCell ref="B16:B19"/>
    <mergeCell ref="C16:C19"/>
    <mergeCell ref="B4:B7"/>
    <mergeCell ref="C4:C7"/>
    <mergeCell ref="I4:I7"/>
    <mergeCell ref="J4:J7"/>
    <mergeCell ref="I9:I12"/>
    <mergeCell ref="J9:J1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"/>
  <sheetViews>
    <sheetView workbookViewId="0">
      <selection activeCell="J17" sqref="J17"/>
    </sheetView>
  </sheetViews>
  <sheetFormatPr defaultRowHeight="24" customHeight="1" x14ac:dyDescent="0.25"/>
  <cols>
    <col min="1" max="16384" width="9.140625" style="4"/>
  </cols>
  <sheetData>
    <row r="1" spans="1:14" ht="24" customHeight="1" x14ac:dyDescent="0.25">
      <c r="A1" s="20">
        <v>1</v>
      </c>
      <c r="B1" s="20">
        <v>2</v>
      </c>
      <c r="C1" s="20">
        <v>3</v>
      </c>
      <c r="D1" s="20">
        <v>1</v>
      </c>
      <c r="F1" s="23">
        <f>C2 * D3 * B4 - D2 * C3 * B4 + D2 * B3 * C4 - B2 * D3 * C4 - C2 * B3 * D4 + B2 * C3 * D4</f>
        <v>117</v>
      </c>
      <c r="G1" s="23">
        <f>D1 * C3 * B4 - C1 * D3 * B4 - D1 * B3 * C4 + B1 * D3 * C4 + C1 * B3 * D4 - B1 * C3 * D4</f>
        <v>-12</v>
      </c>
      <c r="H1" s="23">
        <f>C1 * D2 * B4 - D1 * C2 * B4 + D1 * B2 * C4 - B1 * D2 * C4 - C1 * B2 * D4 + B1 * C2 * D4</f>
        <v>-60</v>
      </c>
      <c r="I1" s="23">
        <f xml:space="preserve"> D1 * C2 * B3 - C1 * D2 * B3 - D1 * B2 * C3 + B1 * D2 * C3 + C1 * B2 * D3 - B1 * C2 * D3</f>
        <v>27</v>
      </c>
      <c r="K1" s="21">
        <f>F1/$A$5</f>
        <v>-1.21875</v>
      </c>
      <c r="L1" s="21">
        <f t="shared" ref="L1:N1" si="0">G1/$A$5</f>
        <v>0.125</v>
      </c>
      <c r="M1" s="21">
        <f t="shared" si="0"/>
        <v>0.625</v>
      </c>
      <c r="N1" s="21">
        <f t="shared" si="0"/>
        <v>-0.28125</v>
      </c>
    </row>
    <row r="2" spans="1:14" ht="24" customHeight="1" x14ac:dyDescent="0.25">
      <c r="A2" s="20">
        <v>2</v>
      </c>
      <c r="B2" s="20">
        <v>1</v>
      </c>
      <c r="C2" s="20">
        <v>8</v>
      </c>
      <c r="D2" s="20">
        <v>2</v>
      </c>
      <c r="F2" s="23">
        <f xml:space="preserve"> D2 * C3 * A4 - C2 * D3 * A4 - D2 * A3 * C4 + A2 * D3 * C4 + C2 * A3 * D4 - A2 * C3 * D4</f>
        <v>-82</v>
      </c>
      <c r="G2" s="23">
        <f xml:space="preserve"> C1 * D3 * A4 - D1 * C3 * A4 + D1 * A3 * C4 - A1 * D3 * C4 - C1 * A3 * D4 + A1 * C3 * D4</f>
        <v>24</v>
      </c>
      <c r="H2" s="23">
        <f xml:space="preserve"> D1 * C2 * A4 - C1 * D2 * A4 - D1 * A2 * C4 + A1 * D2 * C4 + C1 * A2 * D4 - A1 * C2 * D4</f>
        <v>24</v>
      </c>
      <c r="I2" s="23">
        <f xml:space="preserve"> C1 * D2 * A3 - D1 * C2 * A3 + D1 * A2 * C3 - A1 * D2 * C3 - C1 * A2 * D3 + A1 * C2 * D3</f>
        <v>-14</v>
      </c>
      <c r="K2" s="21">
        <f t="shared" ref="K2:K4" si="1">F2/$A$5</f>
        <v>0.85416666666666663</v>
      </c>
      <c r="L2" s="21">
        <f t="shared" ref="L2:L4" si="2">G2/$A$5</f>
        <v>-0.25</v>
      </c>
      <c r="M2" s="21">
        <f t="shared" ref="M2:M4" si="3">H2/$A$5</f>
        <v>-0.25</v>
      </c>
      <c r="N2" s="21">
        <f t="shared" ref="N2:N4" si="4">I2/$A$5</f>
        <v>0.14583333333333334</v>
      </c>
    </row>
    <row r="3" spans="1:14" ht="24" customHeight="1" x14ac:dyDescent="0.25">
      <c r="A3" s="20">
        <v>9</v>
      </c>
      <c r="B3" s="20">
        <v>10</v>
      </c>
      <c r="C3" s="20">
        <v>11</v>
      </c>
      <c r="D3" s="20">
        <v>2</v>
      </c>
      <c r="F3" s="23">
        <f xml:space="preserve"> B2 * D3 * A4 - D2 * B3 * A4 + D2 * A3 * B4 - A2 * D3 * B4 - B2 * A3 * D4 + A2 * B3 * D4</f>
        <v>-27</v>
      </c>
      <c r="G3" s="23">
        <f xml:space="preserve"> D1 * B3 * A4 - B1 * D3 * A4 - D1 * A3 * B4 + A1 * D3 * B4 + B1 * A3 * D4 - A1 * B3 * D4</f>
        <v>-12</v>
      </c>
      <c r="H3" s="23">
        <f xml:space="preserve"> B1 * D2 * A4 - D1 * B2 * A4 + D1 * A2 * B4 - A1 * D2 * B4 - B1 * A2 * D4 + A1 * B2 * D4</f>
        <v>36</v>
      </c>
      <c r="I3" s="23">
        <f xml:space="preserve"> D1 * B2 * A3 - B1 * D2 * A3 - D1 * A2 * B3 + A1 * D2 * B3 + B1 * A2 * D3 - A1 * B2 * D3</f>
        <v>-21</v>
      </c>
      <c r="K3" s="21">
        <f t="shared" si="1"/>
        <v>0.28125</v>
      </c>
      <c r="L3" s="21">
        <f t="shared" si="2"/>
        <v>0.125</v>
      </c>
      <c r="M3" s="21">
        <f t="shared" si="3"/>
        <v>-0.375</v>
      </c>
      <c r="N3" s="21">
        <f t="shared" si="4"/>
        <v>0.21875</v>
      </c>
    </row>
    <row r="4" spans="1:14" ht="24" customHeight="1" x14ac:dyDescent="0.25">
      <c r="A4" s="20">
        <v>13</v>
      </c>
      <c r="B4" s="20">
        <v>14</v>
      </c>
      <c r="C4" s="20">
        <v>15</v>
      </c>
      <c r="D4" s="20">
        <v>1</v>
      </c>
      <c r="F4" s="23">
        <f xml:space="preserve"> C2 * B3 * A4 - B2 * C3 * A4 - C2 * A3 * B4 + A2 * C3 * B4 + B2 * A3 * C4 - A2 * B3 * C4</f>
        <v>32</v>
      </c>
      <c r="G4" s="23">
        <f xml:space="preserve"> B1 * C3 * A4 - C1 * B3 * A4 + C1 * A3 * B4 - A1 * C3 * B4 - B1 * A3 * C4 + A1 * B3 * C4</f>
        <v>0</v>
      </c>
      <c r="H4" s="23">
        <f xml:space="preserve"> C1 * B2 * A4 - B1 * C2 * A4 - C1 * A2 * B4 + A1 * C2 * B4 + B1 * A2 * C4 - A1 * B2 * C4</f>
        <v>-96</v>
      </c>
      <c r="I4" s="23">
        <f xml:space="preserve"> B1 * C2 * A3 - C1 * B2 * A3 + C1 * A2 * B3 - A1 * C2 * B3 - B1 * A2 * C3 + A1 * B2 * C3</f>
        <v>64</v>
      </c>
      <c r="K4" s="21">
        <f t="shared" si="1"/>
        <v>-0.33333333333333331</v>
      </c>
      <c r="L4" s="21">
        <f t="shared" si="2"/>
        <v>0</v>
      </c>
      <c r="M4" s="21">
        <f t="shared" si="3"/>
        <v>1</v>
      </c>
      <c r="N4" s="21">
        <f t="shared" si="4"/>
        <v>-0.66666666666666663</v>
      </c>
    </row>
    <row r="5" spans="1:14" ht="24" customHeight="1" x14ac:dyDescent="0.25">
      <c r="A5" s="22">
        <f>SUM(A6:A11)</f>
        <v>-96</v>
      </c>
    </row>
    <row r="6" spans="1:14" ht="24" customHeight="1" x14ac:dyDescent="0.25">
      <c r="A6" s="4">
        <f>D1 * C2 * B3 * A4 - C1 * D2 * B3 * A4 - D1 * B2 * C3 * A4 + B1 * D2 * C3 * A4</f>
        <v>689</v>
      </c>
    </row>
    <row r="7" spans="1:14" ht="24" customHeight="1" x14ac:dyDescent="0.25">
      <c r="A7" s="4">
        <f>C1 * B2 * D3 * A4 - B1 * C2 * D3 * A4 - D1 * C2 * A3 * B4 + C1 * D2 * A3 * B4</f>
        <v>-590</v>
      </c>
    </row>
    <row r="8" spans="1:14" ht="24" customHeight="1" x14ac:dyDescent="0.25">
      <c r="A8" s="4">
        <f>D1 * A2 * C3 * B4 - A1 * D2 * C3 * B4 - C1 * A2 * D3 * B4 + A1 * C2 * D3 * B4</f>
        <v>56</v>
      </c>
    </row>
    <row r="9" spans="1:14" ht="24" customHeight="1" x14ac:dyDescent="0.25">
      <c r="A9" s="4">
        <f>D1 * B2 * A3 * C4 - B1 * D2 * A3 * C4 - D1 * A2 * B3 * C4 + A1 * D2 * B3 * C4</f>
        <v>-405</v>
      </c>
    </row>
    <row r="10" spans="1:14" ht="24" customHeight="1" x14ac:dyDescent="0.25">
      <c r="A10" s="4">
        <f>B1 * A2 * D3 * C4 - A1 * B2 * D3 * C4 - C1 * B2 * A3 * D4 + B1 * C2 * A3 * D4</f>
        <v>207</v>
      </c>
    </row>
    <row r="11" spans="1:14" ht="24" customHeight="1" x14ac:dyDescent="0.25">
      <c r="A11" s="4">
        <f>C1 * A2 * B3 * D4 - A1 * C2 * B3 * D4 - B1 * A2 * C3 * D4 + A1 * B2 * C3 * D4</f>
        <v>-53</v>
      </c>
    </row>
    <row r="12" spans="1:14" ht="24" customHeight="1" x14ac:dyDescent="0.25">
      <c r="A12" s="22"/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AA34"/>
  <sheetViews>
    <sheetView topLeftCell="A4" workbookViewId="0">
      <selection activeCell="S31" sqref="S31:Z33"/>
    </sheetView>
  </sheetViews>
  <sheetFormatPr defaultRowHeight="15.75" x14ac:dyDescent="0.25"/>
  <cols>
    <col min="1" max="1" width="9.140625" style="2"/>
    <col min="2" max="2" width="11.42578125" style="2" customWidth="1"/>
    <col min="3" max="4" width="3.85546875" style="4" bestFit="1" customWidth="1"/>
    <col min="5" max="6" width="6" style="10" customWidth="1"/>
    <col min="7" max="7" width="1.7109375" style="2" customWidth="1"/>
    <col min="8" max="8" width="13.85546875" style="14" customWidth="1"/>
    <col min="9" max="9" width="2.7109375" style="2" bestFit="1" customWidth="1"/>
    <col min="10" max="13" width="7.5703125" style="4" customWidth="1"/>
    <col min="14" max="14" width="9.140625" style="2"/>
    <col min="15" max="15" width="18.85546875" style="14" customWidth="1"/>
    <col min="16" max="16" width="2.7109375" style="4" bestFit="1" customWidth="1"/>
    <col min="17" max="20" width="7.42578125" style="4" customWidth="1"/>
    <col min="21" max="21" width="9.140625" style="2"/>
    <col min="22" max="22" width="7.7109375" style="14" bestFit="1" customWidth="1"/>
    <col min="23" max="23" width="2.7109375" style="2" bestFit="1" customWidth="1"/>
    <col min="24" max="24" width="8.140625" style="4" customWidth="1"/>
    <col min="25" max="25" width="7.42578125" style="4" customWidth="1"/>
    <col min="26" max="27" width="6.28515625" style="4" customWidth="1"/>
    <col min="28" max="16384" width="9.140625" style="2"/>
  </cols>
  <sheetData>
    <row r="6" spans="2:27" ht="19.5" customHeight="1" x14ac:dyDescent="0.25">
      <c r="B6" s="2" t="s">
        <v>0</v>
      </c>
      <c r="C6" s="4" t="s">
        <v>1</v>
      </c>
      <c r="D6" s="4" t="s">
        <v>12</v>
      </c>
      <c r="E6" s="25">
        <v>32</v>
      </c>
      <c r="H6" s="30" t="s">
        <v>10</v>
      </c>
      <c r="I6" s="31" t="s">
        <v>11</v>
      </c>
      <c r="J6" s="3">
        <v>1</v>
      </c>
      <c r="K6" s="3">
        <v>0</v>
      </c>
      <c r="L6" s="3">
        <v>0</v>
      </c>
      <c r="M6" s="9">
        <f>-E6</f>
        <v>-32</v>
      </c>
      <c r="P6" s="8"/>
      <c r="W6" s="7"/>
    </row>
    <row r="7" spans="2:27" ht="19.5" customHeight="1" x14ac:dyDescent="0.25">
      <c r="C7" s="4" t="s">
        <v>2</v>
      </c>
      <c r="D7" s="4" t="s">
        <v>13</v>
      </c>
      <c r="E7" s="25">
        <v>-143</v>
      </c>
      <c r="H7" s="30"/>
      <c r="I7" s="31"/>
      <c r="J7" s="3">
        <v>0</v>
      </c>
      <c r="K7" s="3">
        <v>1</v>
      </c>
      <c r="L7" s="3">
        <v>0</v>
      </c>
      <c r="M7" s="9">
        <f>-E7</f>
        <v>143</v>
      </c>
      <c r="P7" s="8"/>
      <c r="W7" s="7"/>
    </row>
    <row r="8" spans="2:27" ht="19.5" customHeight="1" x14ac:dyDescent="0.25">
      <c r="C8" s="4" t="s">
        <v>3</v>
      </c>
      <c r="D8" s="4" t="s">
        <v>14</v>
      </c>
      <c r="E8" s="25">
        <v>225</v>
      </c>
      <c r="H8" s="30"/>
      <c r="I8" s="31"/>
      <c r="J8" s="3">
        <v>0</v>
      </c>
      <c r="K8" s="3">
        <v>0</v>
      </c>
      <c r="L8" s="3">
        <v>1</v>
      </c>
      <c r="M8" s="9">
        <f>-E8</f>
        <v>-225</v>
      </c>
      <c r="P8" s="8"/>
      <c r="W8" s="7"/>
    </row>
    <row r="9" spans="2:27" ht="19.5" customHeight="1" x14ac:dyDescent="0.25">
      <c r="E9" s="24"/>
      <c r="H9" s="30"/>
      <c r="I9" s="31"/>
      <c r="J9" s="3">
        <v>0</v>
      </c>
      <c r="K9" s="3">
        <v>0</v>
      </c>
      <c r="L9" s="3">
        <v>0</v>
      </c>
      <c r="M9" s="3">
        <v>1</v>
      </c>
      <c r="P9" s="8"/>
      <c r="W9" s="7"/>
    </row>
    <row r="10" spans="2:27" ht="19.5" customHeight="1" x14ac:dyDescent="0.25">
      <c r="E10" s="10" t="s">
        <v>26</v>
      </c>
      <c r="F10" s="10" t="s">
        <v>25</v>
      </c>
      <c r="I10" s="4"/>
      <c r="J10" s="5"/>
      <c r="K10" s="5"/>
      <c r="L10" s="5"/>
      <c r="M10" s="5"/>
      <c r="W10" s="4"/>
    </row>
    <row r="11" spans="2:27" ht="19.5" customHeight="1" x14ac:dyDescent="0.25">
      <c r="B11" s="2" t="s">
        <v>4</v>
      </c>
      <c r="C11" s="4" t="s">
        <v>1</v>
      </c>
      <c r="D11" s="4" t="s">
        <v>5</v>
      </c>
      <c r="E11" s="10">
        <f>RADIANS(F11)</f>
        <v>1.3089969389957472</v>
      </c>
      <c r="F11" s="25">
        <v>75</v>
      </c>
      <c r="H11" s="30" t="s">
        <v>18</v>
      </c>
      <c r="I11" s="31" t="s">
        <v>11</v>
      </c>
      <c r="J11" s="3">
        <v>1</v>
      </c>
      <c r="K11" s="3">
        <v>0</v>
      </c>
      <c r="L11" s="3">
        <v>0</v>
      </c>
      <c r="M11" s="3">
        <v>0</v>
      </c>
      <c r="O11" s="30" t="s">
        <v>19</v>
      </c>
      <c r="P11" s="31" t="s">
        <v>11</v>
      </c>
      <c r="Q11" s="9">
        <f>COS(E12)</f>
        <v>0.98162718344766398</v>
      </c>
      <c r="R11" s="3">
        <v>0</v>
      </c>
      <c r="S11" s="9">
        <f>SIN(E12)</f>
        <v>-0.1908089953765448</v>
      </c>
      <c r="T11" s="3">
        <v>0</v>
      </c>
      <c r="V11" s="30" t="s">
        <v>20</v>
      </c>
      <c r="W11" s="31" t="s">
        <v>11</v>
      </c>
      <c r="X11" s="9">
        <f>COS(E13)</f>
        <v>-0.60181502315204838</v>
      </c>
      <c r="Y11" s="9">
        <f>-SIN(E13)</f>
        <v>-0.79863551004729272</v>
      </c>
      <c r="Z11" s="3">
        <v>0</v>
      </c>
      <c r="AA11" s="3">
        <v>0</v>
      </c>
    </row>
    <row r="12" spans="2:27" ht="19.5" customHeight="1" x14ac:dyDescent="0.25">
      <c r="C12" s="4" t="s">
        <v>2</v>
      </c>
      <c r="D12" s="4" t="s">
        <v>6</v>
      </c>
      <c r="E12" s="10">
        <f t="shared" ref="E12:E13" si="0">RADIANS(F12)</f>
        <v>-0.19198621771937624</v>
      </c>
      <c r="F12" s="25">
        <v>-11</v>
      </c>
      <c r="H12" s="30"/>
      <c r="I12" s="31"/>
      <c r="J12" s="3">
        <v>0</v>
      </c>
      <c r="K12" s="9">
        <f>COS(E11)</f>
        <v>0.25881904510252074</v>
      </c>
      <c r="L12" s="9">
        <f>-SIN(E11)</f>
        <v>-0.96592582628906831</v>
      </c>
      <c r="M12" s="3">
        <v>0</v>
      </c>
      <c r="O12" s="30"/>
      <c r="P12" s="31"/>
      <c r="Q12" s="3">
        <v>0</v>
      </c>
      <c r="R12" s="3">
        <v>1</v>
      </c>
      <c r="S12" s="3">
        <v>0</v>
      </c>
      <c r="T12" s="3">
        <v>0</v>
      </c>
      <c r="V12" s="30"/>
      <c r="W12" s="31"/>
      <c r="X12" s="9">
        <f>-Y11</f>
        <v>0.79863551004729272</v>
      </c>
      <c r="Y12" s="9">
        <f>X11</f>
        <v>-0.60181502315204838</v>
      </c>
      <c r="Z12" s="3">
        <v>0</v>
      </c>
      <c r="AA12" s="3">
        <v>0</v>
      </c>
    </row>
    <row r="13" spans="2:27" ht="19.5" customHeight="1" x14ac:dyDescent="0.25">
      <c r="C13" s="4" t="s">
        <v>3</v>
      </c>
      <c r="D13" s="4" t="s">
        <v>7</v>
      </c>
      <c r="E13" s="10">
        <f t="shared" si="0"/>
        <v>2.2165681500327987</v>
      </c>
      <c r="F13" s="25">
        <v>127</v>
      </c>
      <c r="H13" s="30"/>
      <c r="I13" s="31"/>
      <c r="J13" s="3">
        <v>0</v>
      </c>
      <c r="K13" s="9">
        <f>-L12</f>
        <v>0.96592582628906831</v>
      </c>
      <c r="L13" s="9">
        <f>K12</f>
        <v>0.25881904510252074</v>
      </c>
      <c r="M13" s="3">
        <v>0</v>
      </c>
      <c r="O13" s="30"/>
      <c r="P13" s="31"/>
      <c r="Q13" s="9">
        <f>-S11</f>
        <v>0.1908089953765448</v>
      </c>
      <c r="R13" s="3">
        <v>0</v>
      </c>
      <c r="S13" s="9">
        <f>Q11</f>
        <v>0.98162718344766398</v>
      </c>
      <c r="T13" s="3">
        <v>0</v>
      </c>
      <c r="V13" s="30"/>
      <c r="W13" s="31"/>
      <c r="X13" s="3">
        <v>0</v>
      </c>
      <c r="Y13" s="3">
        <v>0</v>
      </c>
      <c r="Z13" s="3">
        <v>1</v>
      </c>
      <c r="AA13" s="3">
        <v>0</v>
      </c>
    </row>
    <row r="14" spans="2:27" ht="19.5" customHeight="1" x14ac:dyDescent="0.25">
      <c r="H14" s="30"/>
      <c r="I14" s="31"/>
      <c r="J14" s="3">
        <v>0</v>
      </c>
      <c r="K14" s="3">
        <v>0</v>
      </c>
      <c r="L14" s="3">
        <v>0</v>
      </c>
      <c r="M14" s="3">
        <v>1</v>
      </c>
      <c r="O14" s="30"/>
      <c r="P14" s="31"/>
      <c r="Q14" s="3">
        <v>0</v>
      </c>
      <c r="R14" s="3">
        <v>0</v>
      </c>
      <c r="S14" s="3">
        <v>0</v>
      </c>
      <c r="T14" s="3">
        <v>1</v>
      </c>
      <c r="V14" s="30"/>
      <c r="W14" s="31"/>
      <c r="X14" s="3">
        <v>0</v>
      </c>
      <c r="Y14" s="3">
        <v>0</v>
      </c>
      <c r="Z14" s="3">
        <v>0</v>
      </c>
      <c r="AA14" s="3">
        <v>1</v>
      </c>
    </row>
    <row r="15" spans="2:27" ht="19.5" customHeight="1" x14ac:dyDescent="0.25">
      <c r="H15" s="15"/>
      <c r="I15" s="8"/>
      <c r="J15" s="5"/>
      <c r="K15" s="5"/>
      <c r="L15" s="5"/>
      <c r="M15" s="5"/>
      <c r="O15" s="15"/>
      <c r="P15" s="8"/>
      <c r="Q15" s="5"/>
      <c r="R15" s="5"/>
      <c r="S15" s="5"/>
      <c r="T15" s="5"/>
      <c r="V15" s="15"/>
      <c r="W15" s="8"/>
      <c r="X15" s="5"/>
      <c r="Y15" s="5"/>
      <c r="Z15" s="5"/>
      <c r="AA15" s="5"/>
    </row>
    <row r="16" spans="2:27" ht="19.5" customHeight="1" x14ac:dyDescent="0.25">
      <c r="H16" s="15"/>
      <c r="I16" s="8"/>
      <c r="J16" s="33" t="s">
        <v>28</v>
      </c>
      <c r="K16" s="33"/>
      <c r="L16" s="33"/>
      <c r="M16" s="33"/>
      <c r="N16" s="33"/>
      <c r="O16" s="33"/>
      <c r="P16" s="33"/>
      <c r="Q16" s="33"/>
      <c r="R16" s="33"/>
      <c r="S16" s="33"/>
      <c r="T16" s="33"/>
      <c r="V16" s="15"/>
      <c r="W16" s="8"/>
      <c r="X16" s="5"/>
      <c r="Y16" s="5"/>
      <c r="Z16" s="5"/>
      <c r="AA16" s="5"/>
    </row>
    <row r="17" spans="2:27" ht="19.5" customHeight="1" x14ac:dyDescent="0.25">
      <c r="H17" s="15"/>
      <c r="I17" s="8"/>
      <c r="J17" s="5"/>
      <c r="K17" s="5"/>
      <c r="L17" s="5"/>
      <c r="M17" s="5"/>
      <c r="O17" s="15"/>
      <c r="P17" s="8"/>
      <c r="Q17" s="5"/>
      <c r="R17" s="5"/>
      <c r="S17" s="5"/>
      <c r="T17" s="5"/>
      <c r="V17" s="15"/>
      <c r="W17" s="8"/>
      <c r="X17" s="5"/>
      <c r="Y17" s="5"/>
      <c r="Z17" s="5"/>
      <c r="AA17" s="5"/>
    </row>
    <row r="18" spans="2:27" ht="19.5" customHeight="1" x14ac:dyDescent="0.25">
      <c r="H18" s="30" t="s">
        <v>21</v>
      </c>
      <c r="I18" s="31" t="s">
        <v>11</v>
      </c>
      <c r="J18" s="9">
        <f>COS(E12)*COS(E13)</f>
        <v>-0.59075798613323594</v>
      </c>
      <c r="K18" s="9">
        <f>COS(E13)*SIN(E11)*SIN(E12) - COS(E11)*SIN(E13)</f>
        <v>-9.5783156099038619E-2</v>
      </c>
      <c r="L18" s="9">
        <f>COS(E11)*COS(E13)*SIN(E12)+ SIN(E11)*SIN(E13)</f>
        <v>0.8011433010563781</v>
      </c>
      <c r="M18" s="3">
        <v>0</v>
      </c>
      <c r="N18" s="11"/>
      <c r="O18" s="32" t="str">
        <f>H18&amp;" x "&amp;O23</f>
        <v>RxRyRz x SxT</v>
      </c>
      <c r="P18" s="35" t="s">
        <v>11</v>
      </c>
      <c r="Q18" s="13">
        <f>Q23*J18+R23*J19+S23*J20+T23*J21</f>
        <v>-0.35445479167994154</v>
      </c>
      <c r="R18" s="13">
        <f>Q23*K18+R23*K19+S23*K20+T23*K21</f>
        <v>-5.746989365942317E-2</v>
      </c>
      <c r="S18" s="13">
        <f>Q23*L18+R23*L19+S23*L20+T23*L21</f>
        <v>0.48068598063382684</v>
      </c>
      <c r="T18" s="13">
        <f>Q23*M18+R23*M19+S23*M20+T23*M21</f>
        <v>-32</v>
      </c>
      <c r="V18" s="15"/>
      <c r="W18" s="8"/>
      <c r="X18" s="5"/>
      <c r="Y18" s="5"/>
      <c r="Z18" s="5"/>
      <c r="AA18" s="5"/>
    </row>
    <row r="19" spans="2:27" ht="19.5" customHeight="1" x14ac:dyDescent="0.25">
      <c r="H19" s="30"/>
      <c r="I19" s="31"/>
      <c r="J19" s="9">
        <f>COS(E12)*SIN(E13)</f>
        <v>0.78396232632901253</v>
      </c>
      <c r="K19" s="9">
        <f>COS(E11)*COS(E13) + SIN(E11)*SIN(E12)*SIN(E13)</f>
        <v>-0.30295557332965029</v>
      </c>
      <c r="L19" s="9">
        <f>-COS(E13)*SIN(E11) + COS(E11)*SIN(E12)*SIN(E13)</f>
        <v>0.54186805726607079</v>
      </c>
      <c r="M19" s="3">
        <v>0</v>
      </c>
      <c r="N19" s="11"/>
      <c r="O19" s="32"/>
      <c r="P19" s="35"/>
      <c r="Q19" s="13">
        <f>Q24*J18+R24*J19+S24*J20+T24*J21</f>
        <v>0.4703773957974075</v>
      </c>
      <c r="R19" s="13">
        <f>Q24*K18+R24*K19+S24*K20+T24*K21</f>
        <v>-0.18177334399779016</v>
      </c>
      <c r="S19" s="13">
        <f>Q24*L18+R24*L19+S24*L20+T24*L21</f>
        <v>0.32512083435964245</v>
      </c>
      <c r="T19" s="13">
        <f>Q24*M18+R24*M19+S24*M20+T24*M21</f>
        <v>143</v>
      </c>
      <c r="V19" s="15"/>
      <c r="W19" s="8"/>
      <c r="X19" s="5"/>
      <c r="Y19" s="5"/>
      <c r="Z19" s="5"/>
      <c r="AA19" s="5"/>
    </row>
    <row r="20" spans="2:27" ht="19.5" customHeight="1" x14ac:dyDescent="0.25">
      <c r="H20" s="30"/>
      <c r="I20" s="31"/>
      <c r="J20" s="9">
        <f>-SIN(E12)</f>
        <v>0.1908089953765448</v>
      </c>
      <c r="K20" s="9">
        <f>COS(E12)*SIN(E11)</f>
        <v>0.94817904827949562</v>
      </c>
      <c r="L20" s="9">
        <f>COS(E11)*COS(E12)</f>
        <v>0.25406381026660135</v>
      </c>
      <c r="M20" s="3">
        <v>0</v>
      </c>
      <c r="N20" s="11"/>
      <c r="O20" s="32"/>
      <c r="P20" s="35"/>
      <c r="Q20" s="13">
        <f>Q25*J18+R25*J19+S25*J20+T25*J21</f>
        <v>0.11448539722592688</v>
      </c>
      <c r="R20" s="13">
        <f>Q25*K18+R25*K19+S25*K20+T25*K21</f>
        <v>0.5689074289676973</v>
      </c>
      <c r="S20" s="13">
        <f>Q25*L18+R25*L19+S25*L20+T25*L21</f>
        <v>0.1524382861599608</v>
      </c>
      <c r="T20" s="13">
        <f>Q25*M18+R25*M19+S25*M20+T25*M21</f>
        <v>-225</v>
      </c>
      <c r="V20" s="15"/>
      <c r="W20" s="8"/>
      <c r="X20" s="5"/>
      <c r="Y20" s="5"/>
      <c r="Z20" s="5"/>
      <c r="AA20" s="5"/>
    </row>
    <row r="21" spans="2:27" ht="19.5" customHeight="1" x14ac:dyDescent="0.25">
      <c r="H21" s="30"/>
      <c r="I21" s="31"/>
      <c r="J21" s="3">
        <v>0</v>
      </c>
      <c r="K21" s="3">
        <v>0</v>
      </c>
      <c r="L21" s="3">
        <v>0</v>
      </c>
      <c r="M21" s="3">
        <v>1</v>
      </c>
      <c r="N21" s="11"/>
      <c r="O21" s="32"/>
      <c r="P21" s="35"/>
      <c r="Q21" s="13">
        <f>Q26*J18+R26*J19+S26*J20+T26*J21</f>
        <v>0</v>
      </c>
      <c r="R21" s="13">
        <f>Q26*K18+R26*K19+S26*K20+T26*K21</f>
        <v>0</v>
      </c>
      <c r="S21" s="13">
        <f>Q26*L18+R26*L19+S26*L20+T26*L21</f>
        <v>0</v>
      </c>
      <c r="T21" s="13">
        <f>Q26*M18+R26*M19+S26*M20+T26*M21</f>
        <v>1</v>
      </c>
      <c r="V21" s="15"/>
      <c r="W21" s="8"/>
      <c r="X21" s="5"/>
      <c r="Y21" s="5"/>
      <c r="Z21" s="5"/>
      <c r="AA21" s="5"/>
    </row>
    <row r="22" spans="2:27" ht="19.5" customHeight="1" x14ac:dyDescent="0.25">
      <c r="H22" s="15"/>
      <c r="I22" s="8"/>
      <c r="J22" s="5"/>
      <c r="K22" s="5"/>
      <c r="L22" s="5"/>
      <c r="M22" s="5"/>
      <c r="O22" s="15"/>
      <c r="P22" s="8"/>
      <c r="Q22" s="12"/>
      <c r="R22" s="12"/>
      <c r="S22" s="12"/>
      <c r="T22" s="12"/>
      <c r="V22" s="15"/>
      <c r="W22" s="8"/>
      <c r="X22" s="5"/>
      <c r="Y22" s="5"/>
      <c r="Z22" s="5"/>
      <c r="AA22" s="5"/>
    </row>
    <row r="23" spans="2:27" ht="19.5" customHeight="1" x14ac:dyDescent="0.25">
      <c r="B23" s="2" t="s">
        <v>8</v>
      </c>
      <c r="C23" s="4" t="s">
        <v>9</v>
      </c>
      <c r="D23" s="4" t="s">
        <v>15</v>
      </c>
      <c r="E23" s="25">
        <v>0.6</v>
      </c>
      <c r="H23" s="30" t="s">
        <v>16</v>
      </c>
      <c r="I23" s="31" t="s">
        <v>11</v>
      </c>
      <c r="J23" s="9">
        <f>E23</f>
        <v>0.6</v>
      </c>
      <c r="K23" s="3">
        <v>0</v>
      </c>
      <c r="L23" s="3">
        <v>0</v>
      </c>
      <c r="M23" s="3">
        <v>0</v>
      </c>
      <c r="O23" s="30" t="s">
        <v>17</v>
      </c>
      <c r="P23" s="31" t="s">
        <v>11</v>
      </c>
      <c r="Q23" s="6">
        <f>J23</f>
        <v>0.6</v>
      </c>
      <c r="R23" s="3">
        <v>0</v>
      </c>
      <c r="S23" s="3">
        <v>0</v>
      </c>
      <c r="T23" s="9">
        <f>M6</f>
        <v>-32</v>
      </c>
    </row>
    <row r="24" spans="2:27" ht="19.5" customHeight="1" x14ac:dyDescent="0.25">
      <c r="E24" s="10">
        <f>E23</f>
        <v>0.6</v>
      </c>
      <c r="H24" s="30"/>
      <c r="I24" s="31"/>
      <c r="J24" s="3">
        <v>0</v>
      </c>
      <c r="K24" s="9">
        <f>E24</f>
        <v>0.6</v>
      </c>
      <c r="L24" s="3">
        <v>0</v>
      </c>
      <c r="M24" s="3">
        <v>0</v>
      </c>
      <c r="O24" s="30"/>
      <c r="P24" s="31"/>
      <c r="Q24" s="3">
        <v>0</v>
      </c>
      <c r="R24" s="6">
        <f>K24</f>
        <v>0.6</v>
      </c>
      <c r="S24" s="3">
        <v>0</v>
      </c>
      <c r="T24" s="9">
        <f>M7</f>
        <v>143</v>
      </c>
    </row>
    <row r="25" spans="2:27" ht="19.5" customHeight="1" x14ac:dyDescent="0.25">
      <c r="E25" s="10">
        <f>E24</f>
        <v>0.6</v>
      </c>
      <c r="H25" s="30"/>
      <c r="I25" s="31"/>
      <c r="J25" s="3">
        <v>0</v>
      </c>
      <c r="K25" s="3">
        <v>0</v>
      </c>
      <c r="L25" s="9">
        <f>E25</f>
        <v>0.6</v>
      </c>
      <c r="M25" s="3">
        <v>0</v>
      </c>
      <c r="O25" s="30"/>
      <c r="P25" s="31"/>
      <c r="Q25" s="3">
        <v>0</v>
      </c>
      <c r="R25" s="3">
        <v>0</v>
      </c>
      <c r="S25" s="6">
        <f>L25</f>
        <v>0.6</v>
      </c>
      <c r="T25" s="9">
        <f>M8</f>
        <v>-225</v>
      </c>
    </row>
    <row r="26" spans="2:27" ht="19.5" customHeight="1" x14ac:dyDescent="0.25">
      <c r="H26" s="30"/>
      <c r="I26" s="31"/>
      <c r="J26" s="3">
        <v>0</v>
      </c>
      <c r="K26" s="3">
        <v>0</v>
      </c>
      <c r="L26" s="3">
        <v>0</v>
      </c>
      <c r="M26" s="3">
        <v>1</v>
      </c>
      <c r="O26" s="30"/>
      <c r="P26" s="31"/>
      <c r="Q26" s="3">
        <v>0</v>
      </c>
      <c r="R26" s="3">
        <v>0</v>
      </c>
      <c r="S26" s="3">
        <v>0</v>
      </c>
      <c r="T26" s="3">
        <v>1</v>
      </c>
    </row>
    <row r="29" spans="2:27" ht="19.5" customHeight="1" x14ac:dyDescent="0.25">
      <c r="J29" s="34" t="s">
        <v>27</v>
      </c>
      <c r="K29" s="34"/>
      <c r="L29" s="34"/>
      <c r="M29" s="34"/>
      <c r="N29" s="34"/>
      <c r="O29" s="34"/>
      <c r="P29" s="34"/>
      <c r="Q29" s="34"/>
      <c r="R29" s="34"/>
      <c r="S29" s="34"/>
    </row>
    <row r="30" spans="2:27" ht="19.5" customHeight="1" x14ac:dyDescent="0.25">
      <c r="Q30" s="4" t="s">
        <v>23</v>
      </c>
      <c r="R30" s="4" t="s">
        <v>24</v>
      </c>
      <c r="S30" s="4" t="s">
        <v>8</v>
      </c>
    </row>
    <row r="31" spans="2:27" ht="19.5" customHeight="1" x14ac:dyDescent="0.25">
      <c r="H31" s="30" t="s">
        <v>32</v>
      </c>
      <c r="I31" s="31" t="s">
        <v>11</v>
      </c>
      <c r="J31" s="9">
        <f>Q18</f>
        <v>-0.35445479167994154</v>
      </c>
      <c r="K31" s="9">
        <f t="shared" ref="K31:M34" si="1">R18</f>
        <v>-5.746989365942317E-2</v>
      </c>
      <c r="L31" s="9">
        <f t="shared" si="1"/>
        <v>0.48068598063382684</v>
      </c>
      <c r="M31" s="9">
        <f t="shared" si="1"/>
        <v>-32</v>
      </c>
      <c r="N31" s="16"/>
      <c r="O31" s="16"/>
      <c r="P31" s="17" t="s">
        <v>1</v>
      </c>
      <c r="Q31" s="19">
        <f>-M31</f>
        <v>32</v>
      </c>
      <c r="R31" s="19">
        <f>DEGREES(ATAN2(L33,K33))</f>
        <v>75</v>
      </c>
      <c r="S31" s="19">
        <f>(J31+K31+L31+J32+K32+L32+J33+K33+L33)/(X31+Y31+Z31+X32+Y33+Y32+Z32+Z33+X33)</f>
        <v>0.6</v>
      </c>
      <c r="V31" s="14">
        <f>RADIANS(R31)</f>
        <v>1.3089969389957472</v>
      </c>
      <c r="X31" s="28">
        <f>COS(V32)*COS(V33)</f>
        <v>-0.5907579861332356</v>
      </c>
      <c r="Y31" s="28">
        <f>COS(V33)*SIN(V31)*SIN(V32)-COS(V31)*SIN(V33)</f>
        <v>-9.5783156099038744E-2</v>
      </c>
      <c r="Z31" s="29">
        <f>COS(V31)*COS(V33)*SIN(V32) + SIN(V31)*SIN(V33)</f>
        <v>0.80114330105637843</v>
      </c>
    </row>
    <row r="32" spans="2:27" ht="19.5" customHeight="1" x14ac:dyDescent="0.25">
      <c r="H32" s="30"/>
      <c r="I32" s="31"/>
      <c r="J32" s="9">
        <f t="shared" ref="J32:J34" si="2">Q19</f>
        <v>0.4703773957974075</v>
      </c>
      <c r="K32" s="9">
        <f t="shared" si="1"/>
        <v>-0.18177334399779016</v>
      </c>
      <c r="L32" s="9">
        <f t="shared" si="1"/>
        <v>0.32512083435964245</v>
      </c>
      <c r="M32" s="9">
        <f t="shared" si="1"/>
        <v>143</v>
      </c>
      <c r="N32" s="16"/>
      <c r="O32" s="18"/>
      <c r="P32" s="17" t="s">
        <v>2</v>
      </c>
      <c r="Q32" s="19">
        <f t="shared" ref="Q32:Q33" si="3">-M32</f>
        <v>-143</v>
      </c>
      <c r="R32" s="19">
        <f>DEGREES(ATAN2(SQRT(K33*K33 + L33*L33),-J33))</f>
        <v>-11.000000000000002</v>
      </c>
      <c r="S32" s="19">
        <f>S31</f>
        <v>0.6</v>
      </c>
      <c r="V32" s="14">
        <f t="shared" ref="V32:V33" si="4">RADIANS(R32)</f>
        <v>-0.19198621771937627</v>
      </c>
      <c r="X32" s="28">
        <f>COS(V32)*SIN(V33)</f>
        <v>0.78396232632901286</v>
      </c>
      <c r="Y32" s="28">
        <f>COS(V31)*COS(V33) + SIN(V31)*SIN(V32)*SIN(V33)</f>
        <v>-0.30295557332965029</v>
      </c>
      <c r="Z32" s="29">
        <f>-COS(V33)*SIN(V31) + COS(V31)*SIN(V32)*SIN(V33)</f>
        <v>0.54186805726607046</v>
      </c>
    </row>
    <row r="33" spans="8:26" ht="19.5" customHeight="1" x14ac:dyDescent="0.25">
      <c r="H33" s="30"/>
      <c r="I33" s="31"/>
      <c r="J33" s="9">
        <f t="shared" si="2"/>
        <v>0.11448539722592688</v>
      </c>
      <c r="K33" s="9">
        <f t="shared" si="1"/>
        <v>0.5689074289676973</v>
      </c>
      <c r="L33" s="9">
        <f t="shared" si="1"/>
        <v>0.1524382861599608</v>
      </c>
      <c r="M33" s="9">
        <f t="shared" si="1"/>
        <v>-225</v>
      </c>
      <c r="N33" s="16"/>
      <c r="O33" s="18"/>
      <c r="P33" s="17" t="s">
        <v>3</v>
      </c>
      <c r="Q33" s="19">
        <f t="shared" si="3"/>
        <v>225</v>
      </c>
      <c r="R33" s="19">
        <f>DEGREES(ATAN2(J31,J32))</f>
        <v>126.99999999999999</v>
      </c>
      <c r="S33" s="19">
        <f>S32</f>
        <v>0.6</v>
      </c>
      <c r="V33" s="14">
        <f t="shared" si="4"/>
        <v>2.2165681500327983</v>
      </c>
      <c r="X33" s="28">
        <f>-SIN(V32)</f>
        <v>0.19080899537654483</v>
      </c>
      <c r="Y33" s="28">
        <f>COS(V32)*SIN(V31)</f>
        <v>0.94817904827949562</v>
      </c>
      <c r="Z33" s="29">
        <f>COS(V31)*COS(V32)</f>
        <v>0.25406381026660135</v>
      </c>
    </row>
    <row r="34" spans="8:26" ht="19.5" customHeight="1" x14ac:dyDescent="0.25">
      <c r="H34" s="30"/>
      <c r="I34" s="31"/>
      <c r="J34" s="9">
        <f t="shared" si="2"/>
        <v>0</v>
      </c>
      <c r="K34" s="9">
        <f t="shared" si="1"/>
        <v>0</v>
      </c>
      <c r="L34" s="9">
        <f t="shared" si="1"/>
        <v>0</v>
      </c>
      <c r="M34" s="9">
        <f t="shared" si="1"/>
        <v>1</v>
      </c>
    </row>
  </sheetData>
  <mergeCells count="20">
    <mergeCell ref="H31:H34"/>
    <mergeCell ref="I31:I34"/>
    <mergeCell ref="V11:V14"/>
    <mergeCell ref="W11:W14"/>
    <mergeCell ref="J16:T16"/>
    <mergeCell ref="H18:H21"/>
    <mergeCell ref="I18:I21"/>
    <mergeCell ref="O18:O21"/>
    <mergeCell ref="P18:P21"/>
    <mergeCell ref="P11:P14"/>
    <mergeCell ref="H23:H26"/>
    <mergeCell ref="I23:I26"/>
    <mergeCell ref="O23:O26"/>
    <mergeCell ref="P23:P26"/>
    <mergeCell ref="J29:S29"/>
    <mergeCell ref="H6:H9"/>
    <mergeCell ref="I6:I9"/>
    <mergeCell ref="H11:H14"/>
    <mergeCell ref="I11:I14"/>
    <mergeCell ref="O11:O1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1"/>
  <sheetViews>
    <sheetView workbookViewId="0">
      <selection activeCell="E17" sqref="E17"/>
    </sheetView>
  </sheetViews>
  <sheetFormatPr defaultRowHeight="24" customHeight="1" x14ac:dyDescent="0.25"/>
  <cols>
    <col min="1" max="10" width="9.140625" style="4"/>
    <col min="11" max="11" width="12.7109375" style="4" bestFit="1" customWidth="1"/>
    <col min="12" max="16384" width="9.140625" style="4"/>
  </cols>
  <sheetData>
    <row r="1" spans="1:16" ht="24" customHeight="1" x14ac:dyDescent="0.25">
      <c r="A1" s="20">
        <f>D!Q18</f>
        <v>-0.35445479167994154</v>
      </c>
      <c r="B1" s="20">
        <f>D!R18</f>
        <v>-5.746989365942317E-2</v>
      </c>
      <c r="C1" s="20">
        <f>D!S18</f>
        <v>0.48068598063382684</v>
      </c>
      <c r="D1" s="20">
        <f>D!T18</f>
        <v>-32</v>
      </c>
      <c r="F1" s="23">
        <f>C2 * D3 * B4 - D2 * C3 * B4 + D2 * B3 * C4 - B2 * D3 * C4 - C2 * B3 * D4 + B2 * C3 * D4</f>
        <v>-0.21267287500796492</v>
      </c>
      <c r="G1" s="23">
        <f>D1 * C3 * B4 - C1 * D3 * B4 - D1 * B3 * C4 + B1 * D3 * C4 + C1 * B3 * D4 - B1 * C3 * D4</f>
        <v>0.28222643747844439</v>
      </c>
      <c r="H1" s="23">
        <f>C1 * D2 * B4 - D1 * C2 * B4 + D1 * B2 * C4 - B1 * D2 * C4 - C1 * B2 * D4 + B1 * C2 * D4</f>
        <v>6.8691238335556112E-2</v>
      </c>
      <c r="I1" s="23">
        <f xml:space="preserve"> D1 * C2 * B3 - C1 * D2 * B3 - D1 * B2 * C3 + B1 * D2 * C3 + C1 * B2 * D3 - B1 * C2 * D3</f>
        <v>-31.708383934172307</v>
      </c>
      <c r="K1" s="36" t="s">
        <v>34</v>
      </c>
      <c r="L1" s="21">
        <f>F1/$A$5</f>
        <v>-0.98459664355539356</v>
      </c>
      <c r="M1" s="21">
        <f t="shared" ref="M1:O4" si="0">G1/$A$5</f>
        <v>1.3066038772150208</v>
      </c>
      <c r="N1" s="21">
        <f t="shared" si="0"/>
        <v>0.31801499229424141</v>
      </c>
      <c r="O1" s="21">
        <f t="shared" si="0"/>
        <v>-146.79807376931629</v>
      </c>
    </row>
    <row r="2" spans="1:16" ht="24" customHeight="1" x14ac:dyDescent="0.25">
      <c r="A2" s="20">
        <f>D!Q19</f>
        <v>0.4703773957974075</v>
      </c>
      <c r="B2" s="20">
        <f>D!R19</f>
        <v>-0.18177334399779016</v>
      </c>
      <c r="C2" s="20">
        <f>D!S19</f>
        <v>0.32512083435964245</v>
      </c>
      <c r="D2" s="20">
        <f>D!T19</f>
        <v>143</v>
      </c>
      <c r="F2" s="23">
        <f xml:space="preserve"> D2 * C3 * A4 - C2 * D3 * A4 - D2 * A3 * C4 + A2 * D3 * C4 + C2 * A3 * D4 - A2 * C3 * D4</f>
        <v>-3.4481936195653907E-2</v>
      </c>
      <c r="G2" s="23">
        <f xml:space="preserve"> C1 * D3 * A4 - D1 * C3 * A4 + D1 * A3 * C4 - A1 * D3 * C4 - C1 * A3 * D4 + A1 * C3 * D4</f>
        <v>-0.10906400639867408</v>
      </c>
      <c r="H2" s="23">
        <f xml:space="preserve"> D1 * C2 * A4 - C1 * D2 * A4 - D1 * A2 * C4 + A1 * D2 * C4 + C1 * A2 * D4 - A1 * C2 * D4</f>
        <v>0.34134445738061836</v>
      </c>
      <c r="I2" s="23">
        <f xml:space="preserve"> C1 * D2 * A3 - D1 * C2 * A3 + D1 * A2 * C3 - A1 * D2 * C3 - C1 * A2 * D3 + A1 * C2 * D3</f>
        <v>91.295233867388617</v>
      </c>
      <c r="K2" s="36"/>
      <c r="L2" s="21">
        <f t="shared" ref="L2:L4" si="1">F2/$A$5</f>
        <v>-0.15963859349839779</v>
      </c>
      <c r="M2" s="21">
        <f t="shared" si="0"/>
        <v>-0.50492595554941722</v>
      </c>
      <c r="N2" s="21">
        <f t="shared" si="0"/>
        <v>1.5802984137991598</v>
      </c>
      <c r="O2" s="21">
        <f t="shared" si="0"/>
        <v>422.66311975642896</v>
      </c>
    </row>
    <row r="3" spans="1:16" ht="24" customHeight="1" x14ac:dyDescent="0.25">
      <c r="A3" s="20">
        <f>D!Q20</f>
        <v>0.11448539722592688</v>
      </c>
      <c r="B3" s="20">
        <f>D!R20</f>
        <v>0.5689074289676973</v>
      </c>
      <c r="C3" s="20">
        <f>D!S20</f>
        <v>0.1524382861599608</v>
      </c>
      <c r="D3" s="20">
        <f>D!T20</f>
        <v>-225</v>
      </c>
      <c r="F3" s="23">
        <f xml:space="preserve"> B2 * D3 * A4 - D2 * B3 * A4 + D2 * A3 * B4 - A2 * D3 * B4 - B2 * A3 * D4 + A2 * B3 * D4</f>
        <v>0.28841158838029612</v>
      </c>
      <c r="G3" s="23">
        <f xml:space="preserve"> D1 * B3 * A4 - B1 * D3 * A4 - D1 * A3 * B4 + A1 * D3 * B4 + B1 * A3 * D4 - A1 * B3 * D4</f>
        <v>0.19507250061578546</v>
      </c>
      <c r="H3" s="23">
        <f xml:space="preserve"> B1 * D2 * A4 - D1 * B2 * A4 + D1 * A2 * B4 - A1 * D2 * B4 - B1 * A2 * D4 + A1 * B2 * D4</f>
        <v>9.1462971695976475E-2</v>
      </c>
      <c r="I3" s="23">
        <f xml:space="preserve"> D1 * B2 * A3 - B1 * D2 * A3 - D1 * A2 * B3 + A1 * D2 * B3 + B1 * A2 * D3 - A1 * B2 * D3</f>
        <v>1.9129718717068602</v>
      </c>
      <c r="K3" s="36"/>
      <c r="L3" s="21">
        <f t="shared" si="1"/>
        <v>1.3352388350939641</v>
      </c>
      <c r="M3" s="21">
        <f t="shared" si="0"/>
        <v>0.90311342877678491</v>
      </c>
      <c r="N3" s="21">
        <f t="shared" si="0"/>
        <v>0.42343968377766905</v>
      </c>
      <c r="O3" s="21">
        <f t="shared" si="0"/>
        <v>8.8563512579021335</v>
      </c>
    </row>
    <row r="4" spans="1:16" ht="24" customHeight="1" x14ac:dyDescent="0.25">
      <c r="A4" s="20">
        <f>D!Q21</f>
        <v>0</v>
      </c>
      <c r="B4" s="20">
        <f>D!R21</f>
        <v>0</v>
      </c>
      <c r="C4" s="20">
        <f>D!S21</f>
        <v>0</v>
      </c>
      <c r="D4" s="20">
        <f>D!T21</f>
        <v>1</v>
      </c>
      <c r="F4" s="23">
        <f xml:space="preserve"> C2 * B3 * A4 - B2 * C3 * A4 - C2 * A3 * B4 + A2 * C3 * B4 + B2 * A3 * C4 - A2 * B3 * C4</f>
        <v>0</v>
      </c>
      <c r="G4" s="23">
        <f xml:space="preserve"> B1 * C3 * A4 - C1 * B3 * A4 + C1 * A3 * B4 - A1 * C3 * B4 - B1 * A3 * C4 + A1 * B3 * C4</f>
        <v>0</v>
      </c>
      <c r="H4" s="23">
        <f xml:space="preserve"> C1 * B2 * A4 - B1 * C2 * A4 - C1 * A2 * B4 + A1 * C2 * B4 + B1 * A2 * C4 - A1 * B2 * C4</f>
        <v>0</v>
      </c>
      <c r="I4" s="23">
        <f xml:space="preserve"> B1 * C2 * A3 - C1 * B2 * A3 + C1 * A2 * B3 - A1 * C2 * B3 - B1 * A2 * C3 + A1 * B2 * C3</f>
        <v>0.21599999999999991</v>
      </c>
      <c r="K4" s="36"/>
      <c r="L4" s="21">
        <f t="shared" si="1"/>
        <v>0</v>
      </c>
      <c r="M4" s="21">
        <f t="shared" si="0"/>
        <v>0</v>
      </c>
      <c r="N4" s="21">
        <f t="shared" si="0"/>
        <v>0</v>
      </c>
      <c r="O4" s="21">
        <f t="shared" si="0"/>
        <v>1</v>
      </c>
    </row>
    <row r="5" spans="1:16" ht="24" customHeight="1" x14ac:dyDescent="0.25">
      <c r="A5" s="22">
        <f>SUM(A6:A11)</f>
        <v>0.21599999999999991</v>
      </c>
    </row>
    <row r="6" spans="1:16" ht="24" customHeight="1" x14ac:dyDescent="0.25">
      <c r="A6" s="4">
        <f>D1 * C2 * B3 * A4 - C1 * D2 * B3 * A4 - D1 * B2 * C3 * A4 + B1 * D2 * C3 * A4</f>
        <v>0</v>
      </c>
      <c r="D6" s="30" t="s">
        <v>31</v>
      </c>
      <c r="E6" s="31" t="s">
        <v>11</v>
      </c>
      <c r="F6" s="9">
        <f>CxB!K4</f>
        <v>0.46164232583303161</v>
      </c>
      <c r="G6" s="9">
        <f>CxB!L4</f>
        <v>9.7911723935861755E-2</v>
      </c>
      <c r="H6" s="9">
        <f>CxB!M4</f>
        <v>-0.40775496197235295</v>
      </c>
      <c r="I6" s="9">
        <f>CxB!N4</f>
        <v>-119.5737689691159</v>
      </c>
      <c r="J6" s="11"/>
      <c r="K6" s="32" t="str">
        <f>D6&amp;" x "&amp;K11</f>
        <v>CxB x Inv(D)</v>
      </c>
      <c r="L6" s="35" t="s">
        <v>11</v>
      </c>
      <c r="M6" s="13">
        <f>M11*F6+N11*F7+O11*F8+P11*F9</f>
        <v>-0.91453880501588047</v>
      </c>
      <c r="N6" s="13">
        <f>M11*G6+N11*G7+O11*G8+P11*G9</f>
        <v>0.49353505347057369</v>
      </c>
      <c r="O6" s="13">
        <f>M11*H6+N11*H7+O11*H8+P11*H9</f>
        <v>2.233238427279835E-2</v>
      </c>
      <c r="P6" s="13">
        <f>M11*I6+N11*I7+O11*I8+P11*I9</f>
        <v>174.67417627795103</v>
      </c>
    </row>
    <row r="7" spans="1:16" ht="24" customHeight="1" x14ac:dyDescent="0.25">
      <c r="A7" s="4">
        <f>C1 * B2 * D3 * A4 - B1 * C2 * D3 * A4 - D1 * C2 * A3 * B4 + C1 * D2 * A3 * B4</f>
        <v>0</v>
      </c>
      <c r="D7" s="30"/>
      <c r="E7" s="31"/>
      <c r="F7" s="9">
        <f>CxB!K5</f>
        <v>-0.389735489355724</v>
      </c>
      <c r="G7" s="9">
        <f>CxB!L5</f>
        <v>0.32401079528563625</v>
      </c>
      <c r="H7" s="9">
        <f>CxB!M5</f>
        <v>-0.36343872189507032</v>
      </c>
      <c r="I7" s="9">
        <f>CxB!N5</f>
        <v>288.30663430134041</v>
      </c>
      <c r="J7" s="11"/>
      <c r="K7" s="32"/>
      <c r="L7" s="35"/>
      <c r="M7" s="13">
        <f>M12*F6+N12*F7+O12*F8+P12*F9</f>
        <v>0.36769131696644958</v>
      </c>
      <c r="N7" s="13">
        <f>M12*G6+N12*G7+O12*G8+P12*G9</f>
        <v>0.6485710640328195</v>
      </c>
      <c r="O7" s="13">
        <f>M12*H6+N12*H7+O12*H8+P12*H9</f>
        <v>0.72430344510998934</v>
      </c>
      <c r="P7" s="13">
        <f>M12*I6+N12*I7+O12*I8+P12*I9</f>
        <v>-563.31575692332797</v>
      </c>
    </row>
    <row r="8" spans="1:16" ht="24" customHeight="1" x14ac:dyDescent="0.25">
      <c r="A8" s="4">
        <f>D1 * A2 * C3 * B4 - A1 * D2 * C3 * B4 - C1 * A2 * D3 * B4 + A1 * C2 * D3 * B4</f>
        <v>0</v>
      </c>
      <c r="D8" s="30"/>
      <c r="E8" s="31"/>
      <c r="F8" s="9">
        <f>CxB!K6</f>
        <v>0.15478069334972536</v>
      </c>
      <c r="G8" s="9">
        <f>CxB!L6</f>
        <v>0.52382702350296473</v>
      </c>
      <c r="H8" s="9">
        <f>CxB!M6</f>
        <v>0.30101933179100165</v>
      </c>
      <c r="I8" s="9">
        <f>CxB!N6</f>
        <v>-543.88079786472622</v>
      </c>
      <c r="J8" s="11"/>
      <c r="K8" s="32"/>
      <c r="L8" s="35"/>
      <c r="M8" s="13">
        <f>M13*F6+N13*F7+O13*F8+P13*F9</f>
        <v>0.32996769511421536</v>
      </c>
      <c r="N8" s="13">
        <f>M13*G6+N13*G7+O13*G8+P13*G9</f>
        <v>0.6451631856875587</v>
      </c>
      <c r="O8" s="13">
        <f>M13*H6+N13*H7+O13*H8+P13*H9</f>
        <v>-0.74521312004411067</v>
      </c>
      <c r="P8" s="13">
        <f>M13*I6+N13*I7+O13*I8+P13*I9</f>
        <v>-120.73030874582287</v>
      </c>
    </row>
    <row r="9" spans="1:16" ht="24" customHeight="1" x14ac:dyDescent="0.25">
      <c r="A9" s="4">
        <f>D1 * B2 * A3 * C4 - B1 * D2 * A3 * C4 - D1 * A2 * B3 * C4 + A1 * D2 * B3 * C4</f>
        <v>0</v>
      </c>
      <c r="D9" s="30"/>
      <c r="E9" s="31"/>
      <c r="F9" s="9">
        <f>CxB!K7</f>
        <v>0</v>
      </c>
      <c r="G9" s="9">
        <f>CxB!L7</f>
        <v>0</v>
      </c>
      <c r="H9" s="9">
        <f>CxB!M7</f>
        <v>0</v>
      </c>
      <c r="I9" s="9">
        <f>CxB!N7</f>
        <v>1</v>
      </c>
      <c r="J9" s="11"/>
      <c r="K9" s="32"/>
      <c r="L9" s="35"/>
      <c r="M9" s="13">
        <f>M14*F6+N14*F7+O14*F8+P14*F9</f>
        <v>0</v>
      </c>
      <c r="N9" s="13">
        <f>M14*G6+N14*G7+O14*G8+P14*G9</f>
        <v>0</v>
      </c>
      <c r="O9" s="13">
        <f>M14*H6+N14*H7+O14*H8+P14*H9</f>
        <v>0</v>
      </c>
      <c r="P9" s="13">
        <f>M14*I6+N14*I7+O14*I8+P14*I9</f>
        <v>1</v>
      </c>
    </row>
    <row r="10" spans="1:16" ht="24" customHeight="1" x14ac:dyDescent="0.25">
      <c r="A10" s="4">
        <f>B1 * A2 * D3 * C4 - A1 * B2 * D3 * C4 - C1 * B2 * A3 * D4 + B1 * C2 * A3 * D4</f>
        <v>7.8641437067869576E-3</v>
      </c>
      <c r="D10" s="15"/>
      <c r="E10" s="8"/>
      <c r="F10" s="5"/>
      <c r="G10" s="5"/>
      <c r="H10" s="5"/>
      <c r="I10" s="5"/>
      <c r="J10" s="2"/>
      <c r="K10" s="15"/>
      <c r="L10" s="8"/>
      <c r="M10" s="12"/>
      <c r="N10" s="12"/>
      <c r="O10" s="12"/>
      <c r="P10" s="12"/>
    </row>
    <row r="11" spans="1:16" ht="24" customHeight="1" x14ac:dyDescent="0.25">
      <c r="A11" s="4">
        <f>C1 * A2 * B3 * D4 - A1 * C2 * B3 * D4 - B1 * A2 * C3 * D4 + A1 * B2 * C3 * D4</f>
        <v>0.20813585629321296</v>
      </c>
      <c r="D11" s="1"/>
      <c r="E11" s="1"/>
      <c r="F11" s="1"/>
      <c r="G11" s="1"/>
      <c r="H11" s="1"/>
      <c r="I11" s="1"/>
      <c r="J11" s="2"/>
      <c r="K11" s="30" t="s">
        <v>33</v>
      </c>
      <c r="L11" s="31" t="s">
        <v>11</v>
      </c>
      <c r="M11" s="9">
        <f>L1</f>
        <v>-0.98459664355539356</v>
      </c>
      <c r="N11" s="9">
        <f t="shared" ref="N11:P11" si="2">M1</f>
        <v>1.3066038772150208</v>
      </c>
      <c r="O11" s="9">
        <f t="shared" si="2"/>
        <v>0.31801499229424141</v>
      </c>
      <c r="P11" s="9">
        <f t="shared" si="2"/>
        <v>-146.79807376931629</v>
      </c>
    </row>
    <row r="12" spans="1:16" ht="24" customHeight="1" x14ac:dyDescent="0.25">
      <c r="A12" s="22"/>
      <c r="D12" s="1"/>
      <c r="E12" s="1"/>
      <c r="F12" s="1"/>
      <c r="G12" s="1"/>
      <c r="H12" s="1"/>
      <c r="I12" s="1"/>
      <c r="J12" s="2"/>
      <c r="K12" s="30"/>
      <c r="L12" s="31"/>
      <c r="M12" s="9">
        <f t="shared" ref="M12:P12" si="3">L2</f>
        <v>-0.15963859349839779</v>
      </c>
      <c r="N12" s="9">
        <f t="shared" si="3"/>
        <v>-0.50492595554941722</v>
      </c>
      <c r="O12" s="9">
        <f t="shared" si="3"/>
        <v>1.5802984137991598</v>
      </c>
      <c r="P12" s="9">
        <f t="shared" si="3"/>
        <v>422.66311975642896</v>
      </c>
    </row>
    <row r="13" spans="1:16" ht="24" customHeight="1" x14ac:dyDescent="0.25">
      <c r="D13" s="1"/>
      <c r="E13" s="1"/>
      <c r="F13" s="1"/>
      <c r="G13" s="1"/>
      <c r="H13" s="1"/>
      <c r="I13" s="1"/>
      <c r="J13" s="2"/>
      <c r="K13" s="30"/>
      <c r="L13" s="31"/>
      <c r="M13" s="9">
        <f t="shared" ref="M13:P13" si="4">L3</f>
        <v>1.3352388350939641</v>
      </c>
      <c r="N13" s="9">
        <f t="shared" si="4"/>
        <v>0.90311342877678491</v>
      </c>
      <c r="O13" s="9">
        <f t="shared" si="4"/>
        <v>0.42343968377766905</v>
      </c>
      <c r="P13" s="9">
        <f t="shared" si="4"/>
        <v>8.8563512579021335</v>
      </c>
    </row>
    <row r="14" spans="1:16" ht="24" customHeight="1" x14ac:dyDescent="0.25">
      <c r="D14" s="1"/>
      <c r="E14" s="1"/>
      <c r="F14" s="1"/>
      <c r="G14" s="1"/>
      <c r="H14" s="1"/>
      <c r="I14" s="1"/>
      <c r="J14" s="2"/>
      <c r="K14" s="30"/>
      <c r="L14" s="31"/>
      <c r="M14" s="9">
        <f t="shared" ref="M14:P14" si="5">L4</f>
        <v>0</v>
      </c>
      <c r="N14" s="9">
        <f t="shared" si="5"/>
        <v>0</v>
      </c>
      <c r="O14" s="9">
        <f t="shared" si="5"/>
        <v>0</v>
      </c>
      <c r="P14" s="9">
        <f t="shared" si="5"/>
        <v>1</v>
      </c>
    </row>
    <row r="16" spans="1:16" ht="24" customHeight="1" x14ac:dyDescent="0.25">
      <c r="D16" s="14"/>
      <c r="E16" s="2"/>
      <c r="F16" s="34" t="s">
        <v>27</v>
      </c>
      <c r="G16" s="34"/>
      <c r="H16" s="34"/>
      <c r="I16" s="34"/>
      <c r="J16" s="34"/>
      <c r="K16" s="34"/>
      <c r="L16" s="34"/>
      <c r="M16" s="34"/>
      <c r="N16" s="34"/>
      <c r="O16" s="34"/>
    </row>
    <row r="17" spans="4:22" ht="24" customHeight="1" x14ac:dyDescent="0.25">
      <c r="D17" s="14"/>
      <c r="E17" s="2"/>
      <c r="J17" s="2"/>
      <c r="K17" s="14"/>
      <c r="M17" s="4" t="s">
        <v>23</v>
      </c>
      <c r="N17" s="4" t="s">
        <v>24</v>
      </c>
      <c r="O17" s="4" t="s">
        <v>8</v>
      </c>
    </row>
    <row r="18" spans="4:22" ht="24" customHeight="1" x14ac:dyDescent="0.25">
      <c r="D18" s="30" t="s">
        <v>32</v>
      </c>
      <c r="E18" s="31" t="s">
        <v>11</v>
      </c>
      <c r="F18" s="9">
        <f>M6</f>
        <v>-0.91453880501588047</v>
      </c>
      <c r="G18" s="9">
        <f t="shared" ref="G18:I18" si="6">N6</f>
        <v>0.49353505347057369</v>
      </c>
      <c r="H18" s="9">
        <f t="shared" si="6"/>
        <v>2.233238427279835E-2</v>
      </c>
      <c r="I18" s="9">
        <f t="shared" si="6"/>
        <v>174.67417627795103</v>
      </c>
      <c r="J18" s="16"/>
      <c r="K18" s="16"/>
      <c r="L18" s="17" t="s">
        <v>1</v>
      </c>
      <c r="M18" s="19">
        <f>-I18</f>
        <v>-174.67417627795103</v>
      </c>
      <c r="N18" s="19">
        <f>DEGREES(ATAN2(H20,G20))</f>
        <v>139.11584636243788</v>
      </c>
      <c r="O18" s="19">
        <f>(F18+G18+H18+F19+G19+H19+F20+G20+H20)/(T18+U18+V18+T19+U20+U19+V19+V20+T20)</f>
        <v>1.0394502442500007</v>
      </c>
      <c r="Q18" s="2"/>
      <c r="R18" s="14">
        <f>RADIANS(N18)</f>
        <v>2.4280295607231177</v>
      </c>
      <c r="S18" s="2"/>
      <c r="T18" s="28">
        <f>COS(R19)*COS(R20)</f>
        <v>-0.87982932331287544</v>
      </c>
      <c r="U18" s="28">
        <f>COS(R20)*SIN(R18)*SIN(R19)-COS(R18)*SIN(R20)</f>
        <v>0.47480392274733313</v>
      </c>
      <c r="V18" s="29">
        <f>COS(R18)*COS(R20)*SIN(R19) + SIN(R18)*SIN(R20)</f>
        <v>2.1484803526032797E-2</v>
      </c>
    </row>
    <row r="19" spans="4:22" ht="24" customHeight="1" x14ac:dyDescent="0.25">
      <c r="D19" s="30"/>
      <c r="E19" s="31"/>
      <c r="F19" s="9">
        <f t="shared" ref="F19:F21" si="7">M7</f>
        <v>0.36769131696644958</v>
      </c>
      <c r="G19" s="9">
        <f t="shared" ref="G19:G21" si="8">N7</f>
        <v>0.6485710640328195</v>
      </c>
      <c r="H19" s="9">
        <f t="shared" ref="H19:H21" si="9">O7</f>
        <v>0.72430344510998934</v>
      </c>
      <c r="I19" s="9">
        <f t="shared" ref="I19:I21" si="10">P7</f>
        <v>-563.31575692332797</v>
      </c>
      <c r="J19" s="16"/>
      <c r="K19" s="18"/>
      <c r="L19" s="17" t="s">
        <v>2</v>
      </c>
      <c r="M19" s="19">
        <f t="shared" ref="M19:M20" si="11">-I19</f>
        <v>563.31575692332797</v>
      </c>
      <c r="N19" s="19">
        <f>DEGREES(ATAN2(SQRT(G20*G20 + H20*H20),-F20))</f>
        <v>-18.508445323450189</v>
      </c>
      <c r="O19" s="19">
        <f>O18</f>
        <v>1.0394502442500007</v>
      </c>
      <c r="Q19" s="2"/>
      <c r="R19" s="14">
        <f t="shared" ref="R19:R20" si="12">RADIANS(N19)</f>
        <v>-0.32303331031955268</v>
      </c>
      <c r="S19" s="2"/>
      <c r="T19" s="28">
        <f>COS(R19)*SIN(R20)</f>
        <v>0.35373633225874296</v>
      </c>
      <c r="U19" s="28">
        <f>COS(R18)*COS(R20) + SIN(R18)*SIN(R19)*SIN(R20)</f>
        <v>0.62395585322199454</v>
      </c>
      <c r="V19" s="29">
        <f>-COS(R20)*SIN(R18) + COS(R18)*SIN(R19)*SIN(R20)</f>
        <v>0.69681396403211149</v>
      </c>
    </row>
    <row r="20" spans="4:22" ht="24" customHeight="1" x14ac:dyDescent="0.25">
      <c r="D20" s="30"/>
      <c r="E20" s="31"/>
      <c r="F20" s="9">
        <f t="shared" si="7"/>
        <v>0.32996769511421536</v>
      </c>
      <c r="G20" s="9">
        <f t="shared" si="8"/>
        <v>0.6451631856875587</v>
      </c>
      <c r="H20" s="9">
        <f t="shared" si="9"/>
        <v>-0.74521312004411067</v>
      </c>
      <c r="I20" s="9">
        <f t="shared" si="10"/>
        <v>-120.73030874582287</v>
      </c>
      <c r="J20" s="16"/>
      <c r="K20" s="18"/>
      <c r="L20" s="17" t="s">
        <v>3</v>
      </c>
      <c r="M20" s="19">
        <f t="shared" si="11"/>
        <v>120.73030874582287</v>
      </c>
      <c r="N20" s="19">
        <f>DEGREES(ATAN2(F18,F19))</f>
        <v>158.09735325813818</v>
      </c>
      <c r="O20" s="19">
        <f>O19</f>
        <v>1.0394502442500007</v>
      </c>
      <c r="Q20" s="2"/>
      <c r="R20" s="14">
        <f t="shared" si="12"/>
        <v>2.7593193530430962</v>
      </c>
      <c r="S20" s="2"/>
      <c r="T20" s="28">
        <f>-SIN(R19)</f>
        <v>0.31744443463217298</v>
      </c>
      <c r="U20" s="28">
        <f>COS(R19)*SIN(R18)</f>
        <v>0.62067731404793358</v>
      </c>
      <c r="V20" s="29">
        <f>COS(R18)*COS(R19)</f>
        <v>-0.71693005429212053</v>
      </c>
    </row>
    <row r="21" spans="4:22" ht="24" customHeight="1" x14ac:dyDescent="0.25">
      <c r="D21" s="30"/>
      <c r="E21" s="31"/>
      <c r="F21" s="9">
        <f t="shared" si="7"/>
        <v>0</v>
      </c>
      <c r="G21" s="9">
        <f t="shared" si="8"/>
        <v>0</v>
      </c>
      <c r="H21" s="9">
        <f t="shared" si="9"/>
        <v>0</v>
      </c>
      <c r="I21" s="9">
        <f t="shared" si="10"/>
        <v>1</v>
      </c>
      <c r="J21" s="2"/>
      <c r="K21" s="14"/>
    </row>
  </sheetData>
  <mergeCells count="10">
    <mergeCell ref="D6:D9"/>
    <mergeCell ref="K6:K9"/>
    <mergeCell ref="K11:K14"/>
    <mergeCell ref="F16:O16"/>
    <mergeCell ref="D18:D21"/>
    <mergeCell ref="K1:K4"/>
    <mergeCell ref="E6:E9"/>
    <mergeCell ref="L6:L9"/>
    <mergeCell ref="L11:L14"/>
    <mergeCell ref="E18:E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</vt:lpstr>
      <vt:lpstr>B</vt:lpstr>
      <vt:lpstr>Cref</vt:lpstr>
      <vt:lpstr>CxB</vt:lpstr>
      <vt:lpstr>INVERT</vt:lpstr>
      <vt:lpstr>D</vt:lpstr>
      <vt:lpstr>New C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Microsoft</cp:lastModifiedBy>
  <dcterms:created xsi:type="dcterms:W3CDTF">2017-02-10T09:43:20Z</dcterms:created>
  <dcterms:modified xsi:type="dcterms:W3CDTF">2017-02-13T12:39:23Z</dcterms:modified>
</cp:coreProperties>
</file>