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ua\Desktop\Stay in place GIT\StayInPlace\"/>
    </mc:Choice>
  </mc:AlternateContent>
  <bookViews>
    <workbookView xWindow="0" yWindow="0" windowWidth="28800" windowHeight="11235" activeTab="3"/>
  </bookViews>
  <sheets>
    <sheet name="C" sheetId="1" r:id="rId1"/>
    <sheet name="B" sheetId="2" r:id="rId2"/>
    <sheet name="Cref" sheetId="8" r:id="rId3"/>
    <sheet name="CxB" sheetId="3" r:id="rId4"/>
    <sheet name="INVERT" sheetId="4" r:id="rId5"/>
    <sheet name="D" sheetId="7" r:id="rId6"/>
    <sheet name="New C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3" i="2"/>
  <c r="E12" i="2"/>
  <c r="E11" i="2"/>
  <c r="R60" i="1"/>
  <c r="Q60" i="1"/>
  <c r="R59" i="1"/>
  <c r="Q59" i="1"/>
  <c r="S58" i="1"/>
  <c r="R58" i="1"/>
  <c r="Q58" i="1"/>
  <c r="S58" i="2"/>
  <c r="R59" i="2"/>
  <c r="R60" i="2"/>
  <c r="R58" i="2"/>
  <c r="Q59" i="2"/>
  <c r="Q60" i="2"/>
  <c r="Q58" i="2"/>
  <c r="T38" i="2" l="1"/>
  <c r="S38" i="2"/>
  <c r="R38" i="2"/>
  <c r="Q38" i="2"/>
  <c r="T37" i="2"/>
  <c r="S37" i="2"/>
  <c r="R37" i="2"/>
  <c r="Q37" i="2"/>
  <c r="T36" i="2"/>
  <c r="S36" i="2"/>
  <c r="T35" i="2"/>
  <c r="S35" i="2"/>
  <c r="O35" i="2"/>
  <c r="T26" i="2"/>
  <c r="S26" i="2"/>
  <c r="R26" i="2"/>
  <c r="Q26" i="2"/>
  <c r="T25" i="2"/>
  <c r="R25" i="2"/>
  <c r="T24" i="2"/>
  <c r="S24" i="2"/>
  <c r="R24" i="2"/>
  <c r="Q24" i="2"/>
  <c r="T23" i="2"/>
  <c r="R23" i="2"/>
  <c r="M21" i="2"/>
  <c r="L21" i="2"/>
  <c r="K21" i="2"/>
  <c r="J21" i="2"/>
  <c r="M20" i="2"/>
  <c r="J20" i="2"/>
  <c r="M19" i="2"/>
  <c r="J19" i="2"/>
  <c r="M18" i="2"/>
  <c r="T21" i="2" s="1"/>
  <c r="M33" i="2" s="1"/>
  <c r="L18" i="2"/>
  <c r="K18" i="2"/>
  <c r="J18" i="2"/>
  <c r="Q21" i="2" s="1"/>
  <c r="J33" i="2" s="1"/>
  <c r="H18" i="2"/>
  <c r="O18" i="2" s="1"/>
  <c r="H30" i="2" s="1"/>
  <c r="O30" i="2" s="1"/>
  <c r="S36" i="1"/>
  <c r="T36" i="1"/>
  <c r="Q37" i="1"/>
  <c r="R37" i="1"/>
  <c r="S37" i="1"/>
  <c r="T37" i="1"/>
  <c r="Q38" i="1"/>
  <c r="R38" i="1"/>
  <c r="S38" i="1"/>
  <c r="T38" i="1"/>
  <c r="S35" i="1"/>
  <c r="T35" i="1"/>
  <c r="O35" i="1"/>
  <c r="J31" i="1"/>
  <c r="M31" i="1"/>
  <c r="J33" i="1"/>
  <c r="M33" i="1"/>
  <c r="H30" i="1"/>
  <c r="Q24" i="1"/>
  <c r="T19" i="1" s="1"/>
  <c r="R24" i="1"/>
  <c r="S24" i="1"/>
  <c r="T24" i="1"/>
  <c r="R25" i="1"/>
  <c r="T25" i="1"/>
  <c r="Q26" i="1"/>
  <c r="R26" i="1"/>
  <c r="S26" i="1"/>
  <c r="T26" i="1"/>
  <c r="R23" i="1"/>
  <c r="T23" i="1"/>
  <c r="J19" i="1"/>
  <c r="M19" i="1"/>
  <c r="J20" i="1"/>
  <c r="M20" i="1"/>
  <c r="J21" i="1"/>
  <c r="K21" i="1"/>
  <c r="L21" i="1"/>
  <c r="M21" i="1"/>
  <c r="K18" i="1"/>
  <c r="L18" i="1"/>
  <c r="M18" i="1"/>
  <c r="J18" i="1"/>
  <c r="H18" i="1"/>
  <c r="O18" i="1" s="1"/>
  <c r="Q19" i="2" l="1"/>
  <c r="J31" i="2" s="1"/>
  <c r="T19" i="2"/>
  <c r="M31" i="2" s="1"/>
  <c r="O30" i="1"/>
  <c r="Q21" i="1"/>
  <c r="T21" i="1"/>
  <c r="Q19" i="1"/>
  <c r="E24" i="8"/>
  <c r="E25" i="8" s="1"/>
  <c r="L25" i="8" s="1"/>
  <c r="S25" i="8" s="1"/>
  <c r="J23" i="8"/>
  <c r="Q23" i="8" s="1"/>
  <c r="T21" i="8"/>
  <c r="M34" i="8" s="1"/>
  <c r="O18" i="8"/>
  <c r="E13" i="8"/>
  <c r="Y11" i="8" s="1"/>
  <c r="X12" i="8" s="1"/>
  <c r="K12" i="8"/>
  <c r="L13" i="8" s="1"/>
  <c r="E12" i="8"/>
  <c r="S11" i="8" s="1"/>
  <c r="Q13" i="8" s="1"/>
  <c r="E11" i="8"/>
  <c r="L12" i="8" s="1"/>
  <c r="K13" i="8" s="1"/>
  <c r="M8" i="8"/>
  <c r="T25" i="8" s="1"/>
  <c r="M7" i="8"/>
  <c r="T24" i="8" s="1"/>
  <c r="M6" i="8"/>
  <c r="T23" i="8" s="1"/>
  <c r="Q47" i="1"/>
  <c r="R48" i="1"/>
  <c r="S49" i="1"/>
  <c r="T18" i="8" l="1"/>
  <c r="M31" i="8" s="1"/>
  <c r="Q31" i="8" s="1"/>
  <c r="K24" i="8"/>
  <c r="R24" i="8" s="1"/>
  <c r="L18" i="8"/>
  <c r="T20" i="8"/>
  <c r="M33" i="8" s="1"/>
  <c r="Q33" i="8" s="1"/>
  <c r="T19" i="8"/>
  <c r="M32" i="8" s="1"/>
  <c r="Q32" i="8" s="1"/>
  <c r="J19" i="8"/>
  <c r="Q18" i="8" s="1"/>
  <c r="J31" i="8" s="1"/>
  <c r="K18" i="8"/>
  <c r="K19" i="8"/>
  <c r="L20" i="8"/>
  <c r="Q11" i="8"/>
  <c r="S13" i="8" s="1"/>
  <c r="L19" i="8"/>
  <c r="S19" i="8" s="1"/>
  <c r="L32" i="8" s="1"/>
  <c r="J20" i="8"/>
  <c r="J18" i="8"/>
  <c r="K20" i="8"/>
  <c r="X11" i="8"/>
  <c r="Y12" i="8" s="1"/>
  <c r="Y33" i="7"/>
  <c r="V33" i="7"/>
  <c r="Z32" i="7" s="1"/>
  <c r="V32" i="7"/>
  <c r="X33" i="7" s="1"/>
  <c r="Y31" i="7"/>
  <c r="X31" i="7"/>
  <c r="V31" i="7"/>
  <c r="Z31" i="7" s="1"/>
  <c r="R18" i="8" l="1"/>
  <c r="K31" i="8" s="1"/>
  <c r="Q19" i="8"/>
  <c r="J32" i="8" s="1"/>
  <c r="R33" i="8" s="1"/>
  <c r="V33" i="8" s="1"/>
  <c r="Q20" i="8"/>
  <c r="J33" i="8" s="1"/>
  <c r="Q21" i="8"/>
  <c r="J34" i="8" s="1"/>
  <c r="S18" i="8"/>
  <c r="L31" i="8" s="1"/>
  <c r="S21" i="8"/>
  <c r="L34" i="8" s="1"/>
  <c r="S20" i="8"/>
  <c r="L33" i="8" s="1"/>
  <c r="R20" i="8"/>
  <c r="K33" i="8" s="1"/>
  <c r="R21" i="8"/>
  <c r="K34" i="8" s="1"/>
  <c r="R19" i="8"/>
  <c r="K32" i="8" s="1"/>
  <c r="Z33" i="7"/>
  <c r="S31" i="7" s="1"/>
  <c r="S32" i="7" s="1"/>
  <c r="S33" i="7" s="1"/>
  <c r="X32" i="7"/>
  <c r="Y32" i="7"/>
  <c r="D4" i="6"/>
  <c r="M34" i="7"/>
  <c r="E24" i="7"/>
  <c r="E25" i="7" s="1"/>
  <c r="L25" i="7" s="1"/>
  <c r="S25" i="7" s="1"/>
  <c r="J23" i="7"/>
  <c r="Q23" i="7" s="1"/>
  <c r="T21" i="7"/>
  <c r="O18" i="7"/>
  <c r="E13" i="7"/>
  <c r="X11" i="7" s="1"/>
  <c r="Y12" i="7" s="1"/>
  <c r="E12" i="7"/>
  <c r="S11" i="7" s="1"/>
  <c r="Q13" i="7" s="1"/>
  <c r="E11" i="7"/>
  <c r="M8" i="7"/>
  <c r="T25" i="7" s="1"/>
  <c r="M7" i="7"/>
  <c r="T24" i="7" s="1"/>
  <c r="M6" i="7"/>
  <c r="T23" i="7" s="1"/>
  <c r="K6" i="6"/>
  <c r="K2" i="4"/>
  <c r="L2" i="4"/>
  <c r="M2" i="4"/>
  <c r="N2" i="4"/>
  <c r="K3" i="4"/>
  <c r="L3" i="4"/>
  <c r="M3" i="4"/>
  <c r="N3" i="4"/>
  <c r="K4" i="4"/>
  <c r="L4" i="4"/>
  <c r="M4" i="4"/>
  <c r="N4" i="4"/>
  <c r="L1" i="4"/>
  <c r="M1" i="4"/>
  <c r="N1" i="4"/>
  <c r="K1" i="4"/>
  <c r="A5" i="4"/>
  <c r="A11" i="4"/>
  <c r="A10" i="4"/>
  <c r="A9" i="4"/>
  <c r="A8" i="4"/>
  <c r="A7" i="4"/>
  <c r="A6" i="4"/>
  <c r="I4" i="4"/>
  <c r="H4" i="4"/>
  <c r="G4" i="4"/>
  <c r="F4" i="4"/>
  <c r="I3" i="4"/>
  <c r="H3" i="4"/>
  <c r="G3" i="4"/>
  <c r="F3" i="4"/>
  <c r="I2" i="4"/>
  <c r="H2" i="4"/>
  <c r="G2" i="4"/>
  <c r="F2" i="4"/>
  <c r="I1" i="4"/>
  <c r="H1" i="4"/>
  <c r="G1" i="4"/>
  <c r="F1" i="4"/>
  <c r="R31" i="8" l="1"/>
  <c r="V31" i="8" s="1"/>
  <c r="R32" i="8"/>
  <c r="V32" i="8" s="1"/>
  <c r="X31" i="8" s="1"/>
  <c r="L18" i="7"/>
  <c r="L19" i="7"/>
  <c r="Y11" i="7"/>
  <c r="X12" i="7" s="1"/>
  <c r="J18" i="7"/>
  <c r="Q21" i="7" s="1"/>
  <c r="J19" i="7"/>
  <c r="K20" i="7"/>
  <c r="L12" i="7"/>
  <c r="K13" i="7" s="1"/>
  <c r="T20" i="7"/>
  <c r="T18" i="7"/>
  <c r="K24" i="7"/>
  <c r="R24" i="7" s="1"/>
  <c r="T19" i="7" s="1"/>
  <c r="K12" i="7"/>
  <c r="L13" i="7" s="1"/>
  <c r="J20" i="7"/>
  <c r="K18" i="7"/>
  <c r="K19" i="7"/>
  <c r="L20" i="7"/>
  <c r="Q11" i="7"/>
  <c r="S13" i="7" s="1"/>
  <c r="N12" i="3"/>
  <c r="I4" i="3"/>
  <c r="M58" i="2"/>
  <c r="E48" i="2"/>
  <c r="E49" i="2" s="1"/>
  <c r="L49" i="2" s="1"/>
  <c r="S49" i="2" s="1"/>
  <c r="J47" i="2"/>
  <c r="Q47" i="2" s="1"/>
  <c r="T45" i="2"/>
  <c r="O42" i="2"/>
  <c r="X11" i="2"/>
  <c r="S11" i="2"/>
  <c r="M8" i="2"/>
  <c r="T49" i="2" s="1"/>
  <c r="M7" i="2"/>
  <c r="T48" i="2" s="1"/>
  <c r="M6" i="2"/>
  <c r="T47" i="2" s="1"/>
  <c r="T45" i="1"/>
  <c r="M58" i="1" s="1"/>
  <c r="O42" i="1"/>
  <c r="E48" i="1"/>
  <c r="K48" i="1" s="1"/>
  <c r="J47" i="1"/>
  <c r="M8" i="1"/>
  <c r="T49" i="1" s="1"/>
  <c r="M7" i="1"/>
  <c r="T48" i="1" s="1"/>
  <c r="M6" i="1"/>
  <c r="T47" i="1" s="1"/>
  <c r="Q13" i="2" l="1"/>
  <c r="Q25" i="2" s="1"/>
  <c r="S23" i="2"/>
  <c r="Y12" i="2"/>
  <c r="R36" i="2" s="1"/>
  <c r="Q35" i="2"/>
  <c r="Y31" i="8"/>
  <c r="Y33" i="8"/>
  <c r="X33" i="8"/>
  <c r="X32" i="8"/>
  <c r="Z32" i="8"/>
  <c r="Y32" i="8"/>
  <c r="Z31" i="8"/>
  <c r="Z33" i="8"/>
  <c r="S11" i="1"/>
  <c r="J44" i="1"/>
  <c r="K12" i="1"/>
  <c r="K44" i="1"/>
  <c r="L44" i="1"/>
  <c r="X11" i="1"/>
  <c r="J42" i="1"/>
  <c r="K42" i="1"/>
  <c r="J43" i="1"/>
  <c r="K43" i="1"/>
  <c r="L42" i="1"/>
  <c r="L43" i="1"/>
  <c r="G7" i="3"/>
  <c r="S21" i="7"/>
  <c r="L34" i="7" s="1"/>
  <c r="Q19" i="7"/>
  <c r="J32" i="7" s="1"/>
  <c r="J34" i="7"/>
  <c r="A4" i="6"/>
  <c r="Q20" i="7"/>
  <c r="J33" i="7" s="1"/>
  <c r="Q18" i="7"/>
  <c r="J31" i="7" s="1"/>
  <c r="R18" i="7"/>
  <c r="B1" i="6" s="1"/>
  <c r="S19" i="7"/>
  <c r="L32" i="7" s="1"/>
  <c r="M33" i="7"/>
  <c r="Q33" i="7" s="1"/>
  <c r="D3" i="6"/>
  <c r="M32" i="7"/>
  <c r="Q32" i="7" s="1"/>
  <c r="D2" i="6"/>
  <c r="M31" i="7"/>
  <c r="Q31" i="7" s="1"/>
  <c r="D1" i="6"/>
  <c r="S18" i="7"/>
  <c r="R20" i="7"/>
  <c r="R19" i="7"/>
  <c r="R21" i="7"/>
  <c r="S20" i="7"/>
  <c r="L42" i="2"/>
  <c r="T42" i="2"/>
  <c r="T44" i="2"/>
  <c r="Y11" i="2"/>
  <c r="K48" i="2"/>
  <c r="R48" i="2" s="1"/>
  <c r="T43" i="2" s="1"/>
  <c r="K12" i="2"/>
  <c r="J44" i="2"/>
  <c r="L12" i="2"/>
  <c r="J42" i="2"/>
  <c r="J43" i="2"/>
  <c r="K44" i="2"/>
  <c r="K42" i="2"/>
  <c r="K43" i="2"/>
  <c r="L44" i="2"/>
  <c r="Q11" i="2"/>
  <c r="L43" i="2"/>
  <c r="Y11" i="1"/>
  <c r="Q11" i="1"/>
  <c r="L12" i="1"/>
  <c r="T43" i="1"/>
  <c r="T42" i="1"/>
  <c r="E49" i="1"/>
  <c r="L49" i="1" s="1"/>
  <c r="T44" i="1" s="1"/>
  <c r="X12" i="1" l="1"/>
  <c r="Q36" i="1" s="1"/>
  <c r="R35" i="1"/>
  <c r="L13" i="1"/>
  <c r="L20" i="1" s="1"/>
  <c r="K19" i="1"/>
  <c r="Y12" i="1"/>
  <c r="R36" i="1" s="1"/>
  <c r="Q35" i="1"/>
  <c r="K13" i="1"/>
  <c r="K20" i="1" s="1"/>
  <c r="L19" i="1"/>
  <c r="K13" i="2"/>
  <c r="K20" i="2" s="1"/>
  <c r="L19" i="2"/>
  <c r="L13" i="2"/>
  <c r="L20" i="2" s="1"/>
  <c r="K19" i="2"/>
  <c r="X12" i="2"/>
  <c r="Q36" i="2" s="1"/>
  <c r="R35" i="2"/>
  <c r="S13" i="2"/>
  <c r="S25" i="2" s="1"/>
  <c r="S20" i="2" s="1"/>
  <c r="L32" i="2" s="1"/>
  <c r="Q23" i="2"/>
  <c r="Q13" i="1"/>
  <c r="Q25" i="1" s="1"/>
  <c r="S23" i="1"/>
  <c r="S13" i="1"/>
  <c r="S25" i="1" s="1"/>
  <c r="Q23" i="1"/>
  <c r="S31" i="8"/>
  <c r="S32" i="8" s="1"/>
  <c r="S33" i="8" s="1"/>
  <c r="M57" i="2"/>
  <c r="Q57" i="2" s="1"/>
  <c r="N11" i="3"/>
  <c r="M56" i="2"/>
  <c r="Q56" i="2" s="1"/>
  <c r="N10" i="3"/>
  <c r="M55" i="2"/>
  <c r="Q55" i="2" s="1"/>
  <c r="N9" i="3"/>
  <c r="M57" i="1"/>
  <c r="Q57" i="1" s="1"/>
  <c r="G6" i="3"/>
  <c r="M56" i="1"/>
  <c r="Q56" i="1" s="1"/>
  <c r="G5" i="3"/>
  <c r="M55" i="1"/>
  <c r="Q55" i="1" s="1"/>
  <c r="G4" i="3"/>
  <c r="A3" i="6"/>
  <c r="C4" i="6"/>
  <c r="C2" i="6"/>
  <c r="A2" i="6"/>
  <c r="A1" i="6"/>
  <c r="R33" i="7"/>
  <c r="K31" i="7"/>
  <c r="K34" i="7"/>
  <c r="B4" i="6"/>
  <c r="K33" i="7"/>
  <c r="B3" i="6"/>
  <c r="L33" i="7"/>
  <c r="C3" i="6"/>
  <c r="K32" i="7"/>
  <c r="B2" i="6"/>
  <c r="L31" i="7"/>
  <c r="C1" i="6"/>
  <c r="R42" i="2"/>
  <c r="S44" i="2"/>
  <c r="S42" i="2"/>
  <c r="Q43" i="2"/>
  <c r="Q44" i="2"/>
  <c r="Q45" i="2"/>
  <c r="Q42" i="2"/>
  <c r="S45" i="2"/>
  <c r="S43" i="2"/>
  <c r="R43" i="2"/>
  <c r="R44" i="2"/>
  <c r="R45" i="2"/>
  <c r="R43" i="1"/>
  <c r="Q42" i="1"/>
  <c r="S42" i="1"/>
  <c r="R45" i="1"/>
  <c r="R42" i="1"/>
  <c r="S43" i="1"/>
  <c r="S45" i="1"/>
  <c r="Q45" i="1"/>
  <c r="Q43" i="1"/>
  <c r="R44" i="1"/>
  <c r="S44" i="1"/>
  <c r="Q44" i="1"/>
  <c r="S21" i="1" l="1"/>
  <c r="L33" i="1" s="1"/>
  <c r="S19" i="1"/>
  <c r="L31" i="1" s="1"/>
  <c r="R19" i="1"/>
  <c r="K31" i="1" s="1"/>
  <c r="R21" i="1"/>
  <c r="K33" i="1" s="1"/>
  <c r="T31" i="1"/>
  <c r="R21" i="2"/>
  <c r="K33" i="2" s="1"/>
  <c r="R19" i="2"/>
  <c r="K31" i="2" s="1"/>
  <c r="S21" i="2"/>
  <c r="L33" i="2" s="1"/>
  <c r="S19" i="2"/>
  <c r="L31" i="2" s="1"/>
  <c r="S18" i="2"/>
  <c r="L30" i="2" s="1"/>
  <c r="S31" i="2" s="1"/>
  <c r="T18" i="2"/>
  <c r="M30" i="2" s="1"/>
  <c r="R18" i="2"/>
  <c r="K30" i="2" s="1"/>
  <c r="Q18" i="2"/>
  <c r="J30" i="2" s="1"/>
  <c r="Q20" i="2"/>
  <c r="J32" i="2" s="1"/>
  <c r="T20" i="2"/>
  <c r="M32" i="2" s="1"/>
  <c r="R20" i="2"/>
  <c r="K32" i="2" s="1"/>
  <c r="R18" i="1"/>
  <c r="K30" i="1" s="1"/>
  <c r="R31" i="1" s="1"/>
  <c r="T18" i="1"/>
  <c r="M30" i="1" s="1"/>
  <c r="T33" i="1" s="1"/>
  <c r="S18" i="1"/>
  <c r="L30" i="1" s="1"/>
  <c r="S33" i="1" s="1"/>
  <c r="Q18" i="1"/>
  <c r="J30" i="1" s="1"/>
  <c r="Q33" i="1" s="1"/>
  <c r="Q20" i="1"/>
  <c r="J32" i="1" s="1"/>
  <c r="S20" i="1"/>
  <c r="L32" i="1" s="1"/>
  <c r="T20" i="1"/>
  <c r="M32" i="1" s="1"/>
  <c r="R20" i="1"/>
  <c r="K32" i="1" s="1"/>
  <c r="J58" i="2"/>
  <c r="K12" i="3"/>
  <c r="L58" i="2"/>
  <c r="M12" i="3"/>
  <c r="K58" i="2"/>
  <c r="L12" i="3"/>
  <c r="L57" i="2"/>
  <c r="M11" i="3"/>
  <c r="K57" i="2"/>
  <c r="L11" i="3"/>
  <c r="J57" i="2"/>
  <c r="K11" i="3"/>
  <c r="J56" i="2"/>
  <c r="K10" i="3"/>
  <c r="L56" i="2"/>
  <c r="M10" i="3"/>
  <c r="K56" i="2"/>
  <c r="L10" i="3"/>
  <c r="J55" i="2"/>
  <c r="K9" i="3"/>
  <c r="L55" i="2"/>
  <c r="M9" i="3"/>
  <c r="K55" i="2"/>
  <c r="L9" i="3"/>
  <c r="F2" i="6"/>
  <c r="A9" i="6"/>
  <c r="F1" i="6"/>
  <c r="A8" i="6"/>
  <c r="R32" i="7"/>
  <c r="R31" i="7"/>
  <c r="G3" i="6"/>
  <c r="F3" i="6"/>
  <c r="I3" i="6"/>
  <c r="H3" i="6"/>
  <c r="F4" i="6"/>
  <c r="A11" i="6"/>
  <c r="H4" i="6"/>
  <c r="A7" i="6"/>
  <c r="H1" i="6"/>
  <c r="G2" i="6"/>
  <c r="I2" i="6"/>
  <c r="H2" i="6"/>
  <c r="I4" i="6"/>
  <c r="I1" i="6"/>
  <c r="A6" i="6"/>
  <c r="A10" i="6"/>
  <c r="G4" i="6"/>
  <c r="G1" i="6"/>
  <c r="J57" i="1"/>
  <c r="D6" i="3"/>
  <c r="J55" i="1"/>
  <c r="D4" i="3"/>
  <c r="J56" i="1"/>
  <c r="D5" i="3"/>
  <c r="J58" i="1"/>
  <c r="D7" i="3"/>
  <c r="K56" i="1"/>
  <c r="E5" i="3"/>
  <c r="L58" i="1"/>
  <c r="F7" i="3"/>
  <c r="K57" i="1"/>
  <c r="E6" i="3"/>
  <c r="L56" i="1"/>
  <c r="F5" i="3"/>
  <c r="K58" i="1"/>
  <c r="E7" i="3"/>
  <c r="K55" i="1"/>
  <c r="E4" i="3"/>
  <c r="L57" i="1"/>
  <c r="R55" i="1" s="1"/>
  <c r="V55" i="1" s="1"/>
  <c r="F6" i="3"/>
  <c r="L55" i="1"/>
  <c r="F4" i="3"/>
  <c r="S31" i="1" l="1"/>
  <c r="Q31" i="1"/>
  <c r="R33" i="1"/>
  <c r="R31" i="2"/>
  <c r="T31" i="2"/>
  <c r="Q33" i="2"/>
  <c r="Q32" i="2"/>
  <c r="Q30" i="2"/>
  <c r="R33" i="2"/>
  <c r="R32" i="2"/>
  <c r="R30" i="2"/>
  <c r="T33" i="2"/>
  <c r="T32" i="2"/>
  <c r="T30" i="2"/>
  <c r="Q31" i="2"/>
  <c r="S33" i="2"/>
  <c r="S32" i="2"/>
  <c r="S30" i="2"/>
  <c r="T32" i="1"/>
  <c r="R32" i="1"/>
  <c r="S32" i="1"/>
  <c r="Q32" i="1"/>
  <c r="T30" i="1"/>
  <c r="R30" i="1"/>
  <c r="Q30" i="1"/>
  <c r="S30" i="1"/>
  <c r="R57" i="2"/>
  <c r="V57" i="2" s="1"/>
  <c r="R55" i="2"/>
  <c r="V55" i="2" s="1"/>
  <c r="N4" i="3"/>
  <c r="I6" i="6" s="1"/>
  <c r="N7" i="3"/>
  <c r="I9" i="6" s="1"/>
  <c r="N6" i="3"/>
  <c r="G18" i="3" s="1"/>
  <c r="K18" i="3" s="1"/>
  <c r="N5" i="3"/>
  <c r="G17" i="3" s="1"/>
  <c r="K17" i="3" s="1"/>
  <c r="R56" i="2"/>
  <c r="V56" i="2" s="1"/>
  <c r="R57" i="1"/>
  <c r="V57" i="1" s="1"/>
  <c r="A5" i="6"/>
  <c r="M1" i="6" s="1"/>
  <c r="N11" i="6" s="1"/>
  <c r="R56" i="1"/>
  <c r="V56" i="1" s="1"/>
  <c r="K6" i="3"/>
  <c r="K5" i="3"/>
  <c r="K4" i="3"/>
  <c r="K7" i="3"/>
  <c r="M5" i="3"/>
  <c r="M4" i="3"/>
  <c r="M6" i="3"/>
  <c r="M7" i="3"/>
  <c r="L7" i="3"/>
  <c r="L4" i="3"/>
  <c r="L5" i="3"/>
  <c r="L6" i="3"/>
  <c r="G19" i="3" l="1"/>
  <c r="I7" i="6"/>
  <c r="G16" i="3"/>
  <c r="K16" i="3" s="1"/>
  <c r="I8" i="6"/>
  <c r="Y55" i="2"/>
  <c r="Z55" i="2"/>
  <c r="Z56" i="2"/>
  <c r="Y56" i="2"/>
  <c r="X56" i="2"/>
  <c r="X55" i="2"/>
  <c r="X57" i="2"/>
  <c r="Y57" i="2"/>
  <c r="Z57" i="2"/>
  <c r="Y56" i="1"/>
  <c r="F19" i="3"/>
  <c r="H9" i="6"/>
  <c r="F18" i="3"/>
  <c r="H8" i="6"/>
  <c r="F16" i="3"/>
  <c r="H6" i="6"/>
  <c r="Z56" i="1"/>
  <c r="F17" i="3"/>
  <c r="H7" i="6"/>
  <c r="Y55" i="1"/>
  <c r="D19" i="3"/>
  <c r="F9" i="6"/>
  <c r="D16" i="3"/>
  <c r="F6" i="6"/>
  <c r="X57" i="1"/>
  <c r="X56" i="1"/>
  <c r="Y57" i="1"/>
  <c r="X55" i="1"/>
  <c r="E18" i="3"/>
  <c r="G8" i="6"/>
  <c r="E17" i="3"/>
  <c r="G7" i="6"/>
  <c r="E16" i="3"/>
  <c r="G6" i="6"/>
  <c r="D17" i="3"/>
  <c r="F7" i="6"/>
  <c r="Z55" i="1"/>
  <c r="E19" i="3"/>
  <c r="G9" i="6"/>
  <c r="D18" i="3"/>
  <c r="F8" i="6"/>
  <c r="Z57" i="1"/>
  <c r="N4" i="6"/>
  <c r="O14" i="6" s="1"/>
  <c r="M2" i="6"/>
  <c r="N12" i="6" s="1"/>
  <c r="M4" i="6"/>
  <c r="N14" i="6" s="1"/>
  <c r="L4" i="6"/>
  <c r="M14" i="6" s="1"/>
  <c r="L3" i="6"/>
  <c r="M13" i="6" s="1"/>
  <c r="M3" i="6"/>
  <c r="N13" i="6" s="1"/>
  <c r="O3" i="6"/>
  <c r="P13" i="6" s="1"/>
  <c r="L2" i="6"/>
  <c r="M12" i="6" s="1"/>
  <c r="L1" i="6"/>
  <c r="M11" i="6" s="1"/>
  <c r="N3" i="6"/>
  <c r="O13" i="6" s="1"/>
  <c r="O2" i="6"/>
  <c r="P12" i="6" s="1"/>
  <c r="N1" i="6"/>
  <c r="O11" i="6" s="1"/>
  <c r="N2" i="6"/>
  <c r="O12" i="6" s="1"/>
  <c r="O1" i="6"/>
  <c r="P11" i="6" s="1"/>
  <c r="O4" i="6"/>
  <c r="P14" i="6" s="1"/>
  <c r="S55" i="2" l="1"/>
  <c r="S56" i="2" s="1"/>
  <c r="S57" i="2" s="1"/>
  <c r="L18" i="3"/>
  <c r="P18" i="3" s="1"/>
  <c r="L17" i="3"/>
  <c r="P17" i="3" s="1"/>
  <c r="R18" i="3" s="1"/>
  <c r="L16" i="3"/>
  <c r="P16" i="3" s="1"/>
  <c r="S55" i="1"/>
  <c r="S56" i="1" s="1"/>
  <c r="S57" i="1" s="1"/>
  <c r="O6" i="6"/>
  <c r="H18" i="6" s="1"/>
  <c r="N6" i="6"/>
  <c r="G18" i="6" s="1"/>
  <c r="M6" i="6"/>
  <c r="F18" i="6" s="1"/>
  <c r="P6" i="6"/>
  <c r="I18" i="6" s="1"/>
  <c r="M18" i="6" s="1"/>
  <c r="M7" i="6"/>
  <c r="F19" i="6" s="1"/>
  <c r="P7" i="6"/>
  <c r="I19" i="6" s="1"/>
  <c r="M19" i="6" s="1"/>
  <c r="N7" i="6"/>
  <c r="G19" i="6" s="1"/>
  <c r="O7" i="6"/>
  <c r="H19" i="6" s="1"/>
  <c r="N8" i="6"/>
  <c r="G20" i="6" s="1"/>
  <c r="P8" i="6"/>
  <c r="I20" i="6" s="1"/>
  <c r="M20" i="6" s="1"/>
  <c r="O8" i="6"/>
  <c r="H20" i="6" s="1"/>
  <c r="M8" i="6"/>
  <c r="F20" i="6" s="1"/>
  <c r="M9" i="6"/>
  <c r="F21" i="6" s="1"/>
  <c r="N9" i="6"/>
  <c r="G21" i="6" s="1"/>
  <c r="O9" i="6"/>
  <c r="H21" i="6" s="1"/>
  <c r="P9" i="6"/>
  <c r="I21" i="6" s="1"/>
  <c r="S17" i="3" l="1"/>
  <c r="T16" i="3"/>
  <c r="R17" i="3"/>
  <c r="R16" i="3"/>
  <c r="S18" i="3"/>
  <c r="T17" i="3"/>
  <c r="S16" i="3"/>
  <c r="T18" i="3"/>
  <c r="N20" i="6"/>
  <c r="R20" i="6" s="1"/>
  <c r="N19" i="6"/>
  <c r="R19" i="6" s="1"/>
  <c r="N18" i="6"/>
  <c r="R18" i="6" s="1"/>
  <c r="M16" i="3" l="1"/>
  <c r="M17" i="3" s="1"/>
  <c r="M18" i="3" s="1"/>
  <c r="V20" i="6"/>
  <c r="V18" i="6"/>
  <c r="U19" i="6"/>
  <c r="U18" i="6"/>
  <c r="V19" i="6"/>
  <c r="U20" i="6"/>
  <c r="T19" i="6"/>
  <c r="T18" i="6"/>
  <c r="T20" i="6"/>
  <c r="O18" i="6" l="1"/>
  <c r="O19" i="6" s="1"/>
  <c r="O20" i="6" s="1"/>
</calcChain>
</file>

<file path=xl/sharedStrings.xml><?xml version="1.0" encoding="utf-8"?>
<sst xmlns="http://schemas.openxmlformats.org/spreadsheetml/2006/main" count="223" uniqueCount="35">
  <si>
    <t>Translation</t>
  </si>
  <si>
    <t>x</t>
  </si>
  <si>
    <t>y</t>
  </si>
  <si>
    <t>z</t>
  </si>
  <si>
    <t>Rotation</t>
  </si>
  <si>
    <t>α</t>
  </si>
  <si>
    <t>β</t>
  </si>
  <si>
    <t>γ</t>
  </si>
  <si>
    <t>Scale</t>
  </si>
  <si>
    <t>xyz</t>
  </si>
  <si>
    <t>T</t>
  </si>
  <si>
    <t>=</t>
  </si>
  <si>
    <t>a</t>
  </si>
  <si>
    <t>b</t>
  </si>
  <si>
    <t>c</t>
  </si>
  <si>
    <t>s</t>
  </si>
  <si>
    <t>S</t>
  </si>
  <si>
    <t>SxT</t>
  </si>
  <si>
    <t>Rx(α)</t>
  </si>
  <si>
    <t>Ry(β)</t>
  </si>
  <si>
    <t>Rz(γ)</t>
  </si>
  <si>
    <t>RxRyRz</t>
  </si>
  <si>
    <t>AfinC</t>
  </si>
  <si>
    <t>Trans</t>
  </si>
  <si>
    <t>Rot</t>
  </si>
  <si>
    <t>DEG</t>
  </si>
  <si>
    <t>RAD</t>
  </si>
  <si>
    <t>EXTRACTION</t>
  </si>
  <si>
    <t>MULTIPLICATION</t>
  </si>
  <si>
    <t>C</t>
  </si>
  <si>
    <t>B</t>
  </si>
  <si>
    <t>CxB</t>
  </si>
  <si>
    <t>Afin</t>
  </si>
  <si>
    <t>Inv(D)</t>
  </si>
  <si>
    <t xml:space="preserve">Inv(D)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</si>
</sst>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0" tint="-4.9989318521683403E-2"/>
      <name val="Times New Roman"/>
      <family val="1"/>
    </font>
    <font>
      <b/>
      <sz val="11"/>
      <color rgb="FF92D05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60"/>
  <sheetViews>
    <sheetView topLeftCell="A13" zoomScaleNormal="100" zoomScaleSheetLayoutView="100" workbookViewId="0">
      <selection activeCell="E22" sqref="E22"/>
    </sheetView>
  </sheetViews>
  <sheetFormatPr defaultRowHeight="19.5" customHeight="1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8.42578125" style="10" customWidth="1"/>
    <col min="6" max="6" width="14.5703125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2" width="7.5703125" style="4" customWidth="1"/>
    <col min="13" max="13" width="12.5703125" style="4" customWidth="1"/>
    <col min="14" max="14" width="9.140625" style="2"/>
    <col min="15" max="15" width="2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522.02002000000005</v>
      </c>
      <c r="H6" s="33" t="s">
        <v>10</v>
      </c>
      <c r="I6" s="32" t="s">
        <v>11</v>
      </c>
      <c r="J6" s="3">
        <v>1</v>
      </c>
      <c r="K6" s="3">
        <v>0</v>
      </c>
      <c r="L6" s="3">
        <v>0</v>
      </c>
      <c r="M6" s="9">
        <f>-E6</f>
        <v>-522.02002000000005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-268.93338</v>
      </c>
      <c r="H7" s="33"/>
      <c r="I7" s="32"/>
      <c r="J7" s="3">
        <v>0</v>
      </c>
      <c r="K7" s="3">
        <v>1</v>
      </c>
      <c r="L7" s="3">
        <v>0</v>
      </c>
      <c r="M7" s="9">
        <f>-E7</f>
        <v>268.93338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346.48529100000002</v>
      </c>
      <c r="H8" s="33"/>
      <c r="I8" s="32"/>
      <c r="J8" s="3">
        <v>0</v>
      </c>
      <c r="K8" s="3">
        <v>0</v>
      </c>
      <c r="L8" s="3">
        <v>1</v>
      </c>
      <c r="M8" s="9">
        <f>-E8</f>
        <v>-346.48529100000002</v>
      </c>
      <c r="P8" s="8"/>
      <c r="W8" s="7"/>
    </row>
    <row r="9" spans="2:27" ht="19.5" customHeight="1" x14ac:dyDescent="0.25">
      <c r="H9" s="33"/>
      <c r="I9" s="32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0.63109360422862959</v>
      </c>
      <c r="F11" s="25">
        <v>36.158999999999999</v>
      </c>
      <c r="H11" s="33" t="s">
        <v>18</v>
      </c>
      <c r="I11" s="32" t="s">
        <v>11</v>
      </c>
      <c r="J11" s="3">
        <v>1</v>
      </c>
      <c r="K11" s="3">
        <v>0</v>
      </c>
      <c r="L11" s="3">
        <v>0</v>
      </c>
      <c r="M11" s="3">
        <v>0</v>
      </c>
      <c r="O11" s="33" t="s">
        <v>19</v>
      </c>
      <c r="P11" s="32" t="s">
        <v>11</v>
      </c>
      <c r="Q11" s="9">
        <f>COS(E12)</f>
        <v>0.9059312479605609</v>
      </c>
      <c r="R11" s="3">
        <v>0</v>
      </c>
      <c r="S11" s="9">
        <f>SIN(E12)</f>
        <v>0.42342481501279633</v>
      </c>
      <c r="T11" s="3">
        <v>0</v>
      </c>
      <c r="V11" s="33" t="s">
        <v>20</v>
      </c>
      <c r="W11" s="32" t="s">
        <v>11</v>
      </c>
      <c r="X11" s="9">
        <f>COS(E13)</f>
        <v>0.88071719832273376</v>
      </c>
      <c r="Y11" s="9">
        <f>-SIN(E13)</f>
        <v>0.473642498703985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0.43722243091709945</v>
      </c>
      <c r="F12" s="25">
        <v>25.050999999999998</v>
      </c>
      <c r="H12" s="33"/>
      <c r="I12" s="32"/>
      <c r="J12" s="3">
        <v>0</v>
      </c>
      <c r="K12" s="9">
        <f>COS(E11)</f>
        <v>0.80738273405365102</v>
      </c>
      <c r="L12" s="9">
        <f>-SIN(E11)</f>
        <v>-0.59002806776631522</v>
      </c>
      <c r="M12" s="3">
        <v>0</v>
      </c>
      <c r="O12" s="33"/>
      <c r="P12" s="32"/>
      <c r="Q12" s="3">
        <v>0</v>
      </c>
      <c r="R12" s="3">
        <v>1</v>
      </c>
      <c r="S12" s="3">
        <v>0</v>
      </c>
      <c r="T12" s="3">
        <v>0</v>
      </c>
      <c r="V12" s="33"/>
      <c r="W12" s="32"/>
      <c r="X12" s="9">
        <f>-Y11</f>
        <v>-0.473642498703985</v>
      </c>
      <c r="Y12" s="9">
        <f>X11</f>
        <v>0.88071719832273376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-0.49342203283131691</v>
      </c>
      <c r="F13" s="25">
        <v>-28.271000000000001</v>
      </c>
      <c r="H13" s="33"/>
      <c r="I13" s="32"/>
      <c r="J13" s="3">
        <v>0</v>
      </c>
      <c r="K13" s="9">
        <f>-L12</f>
        <v>0.59002806776631522</v>
      </c>
      <c r="L13" s="9">
        <f>K12</f>
        <v>0.80738273405365102</v>
      </c>
      <c r="M13" s="3">
        <v>0</v>
      </c>
      <c r="O13" s="33"/>
      <c r="P13" s="32"/>
      <c r="Q13" s="9">
        <f>-S11</f>
        <v>-0.42342481501279633</v>
      </c>
      <c r="R13" s="3">
        <v>0</v>
      </c>
      <c r="S13" s="9">
        <f>Q11</f>
        <v>0.9059312479605609</v>
      </c>
      <c r="T13" s="3">
        <v>0</v>
      </c>
      <c r="V13" s="33"/>
      <c r="W13" s="32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3"/>
      <c r="I14" s="32"/>
      <c r="J14" s="3">
        <v>0</v>
      </c>
      <c r="K14" s="3">
        <v>0</v>
      </c>
      <c r="L14" s="3">
        <v>0</v>
      </c>
      <c r="M14" s="3">
        <v>1</v>
      </c>
      <c r="O14" s="33"/>
      <c r="P14" s="32"/>
      <c r="Q14" s="3">
        <v>0</v>
      </c>
      <c r="R14" s="3">
        <v>0</v>
      </c>
      <c r="S14" s="3">
        <v>0</v>
      </c>
      <c r="T14" s="3">
        <v>1</v>
      </c>
      <c r="V14" s="33"/>
      <c r="W14" s="32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30"/>
      <c r="I15" s="31"/>
      <c r="J15" s="5"/>
      <c r="K15" s="5"/>
      <c r="L15" s="5"/>
      <c r="M15" s="5"/>
      <c r="O15" s="30"/>
      <c r="P15" s="31"/>
      <c r="Q15" s="5"/>
      <c r="R15" s="5"/>
      <c r="S15" s="5"/>
      <c r="T15" s="5"/>
      <c r="V15" s="30"/>
      <c r="W15" s="31"/>
      <c r="X15" s="5"/>
      <c r="Y15" s="5"/>
      <c r="Z15" s="5"/>
      <c r="AA15" s="5"/>
    </row>
    <row r="16" spans="2:27" ht="19.5" customHeight="1" x14ac:dyDescent="0.25">
      <c r="H16" s="30"/>
      <c r="I16" s="31"/>
      <c r="J16" s="35" t="s">
        <v>28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V16" s="30"/>
      <c r="W16" s="31"/>
      <c r="X16" s="5"/>
      <c r="Y16" s="5"/>
      <c r="Z16" s="5"/>
      <c r="AA16" s="5"/>
    </row>
    <row r="17" spans="5:27" ht="19.5" customHeight="1" x14ac:dyDescent="0.25">
      <c r="H17" s="30"/>
      <c r="I17" s="31"/>
      <c r="J17" s="5"/>
      <c r="K17" s="5"/>
      <c r="L17" s="5"/>
      <c r="M17" s="5"/>
      <c r="O17" s="30"/>
      <c r="P17" s="31"/>
      <c r="Q17" s="5"/>
      <c r="R17" s="5"/>
      <c r="S17" s="5"/>
      <c r="T17" s="5"/>
      <c r="V17" s="30"/>
      <c r="W17" s="31"/>
      <c r="X17" s="5"/>
      <c r="Y17" s="5"/>
      <c r="Z17" s="5"/>
      <c r="AA17" s="5"/>
    </row>
    <row r="18" spans="5:27" ht="19.5" customHeight="1" x14ac:dyDescent="0.25">
      <c r="H18" s="33" t="str">
        <f>H11</f>
        <v>Rx(α)</v>
      </c>
      <c r="I18" s="32" t="s">
        <v>11</v>
      </c>
      <c r="J18" s="6">
        <f>J11</f>
        <v>1</v>
      </c>
      <c r="K18" s="6">
        <f t="shared" ref="K18:M18" si="1">K11</f>
        <v>0</v>
      </c>
      <c r="L18" s="6">
        <f t="shared" si="1"/>
        <v>0</v>
      </c>
      <c r="M18" s="6">
        <f t="shared" si="1"/>
        <v>0</v>
      </c>
      <c r="N18" s="11"/>
      <c r="O18" s="34" t="str">
        <f>H18&amp;" x "&amp;O23</f>
        <v>Rx(α) x Ry(β)</v>
      </c>
      <c r="P18" s="37" t="s">
        <v>11</v>
      </c>
      <c r="Q18" s="13">
        <f>Q23*J18+R23*J19+S23*J20+T23*J21</f>
        <v>0.9059312479605609</v>
      </c>
      <c r="R18" s="13">
        <f>Q23*K18+R23*K19+S23*K20+T23*K21</f>
        <v>0.24983252544630968</v>
      </c>
      <c r="S18" s="13">
        <f>Q23*L18+R23*L19+S23*L20+T23*L21</f>
        <v>0.3418658848111929</v>
      </c>
      <c r="T18" s="13">
        <f>Q23*M18+R23*M19+S23*M20+T23*M21</f>
        <v>0</v>
      </c>
      <c r="V18" s="30"/>
      <c r="W18" s="31"/>
      <c r="X18" s="5"/>
      <c r="Y18" s="5"/>
      <c r="Z18" s="5"/>
      <c r="AA18" s="5"/>
    </row>
    <row r="19" spans="5:27" ht="19.5" customHeight="1" x14ac:dyDescent="0.25">
      <c r="H19" s="33"/>
      <c r="I19" s="32"/>
      <c r="J19" s="6">
        <f t="shared" ref="J19:M19" si="2">J12</f>
        <v>0</v>
      </c>
      <c r="K19" s="6">
        <f t="shared" si="2"/>
        <v>0.80738273405365102</v>
      </c>
      <c r="L19" s="6">
        <f t="shared" si="2"/>
        <v>-0.59002806776631522</v>
      </c>
      <c r="M19" s="6">
        <f t="shared" si="2"/>
        <v>0</v>
      </c>
      <c r="N19" s="11"/>
      <c r="O19" s="34"/>
      <c r="P19" s="37"/>
      <c r="Q19" s="13">
        <f>Q24*J18+R24*J19+S24*J20+T24*J21</f>
        <v>0</v>
      </c>
      <c r="R19" s="13">
        <f>Q24*K18+R24*K19+S24*K20+T24*K21</f>
        <v>0.80738273405365102</v>
      </c>
      <c r="S19" s="13">
        <f>Q24*L18+R24*L19+S24*L20+T24*L21</f>
        <v>-0.59002806776631522</v>
      </c>
      <c r="T19" s="13">
        <f>Q24*M18+R24*M19+S24*M20+T24*M21</f>
        <v>0</v>
      </c>
      <c r="V19" s="30"/>
      <c r="W19" s="31"/>
      <c r="X19" s="5"/>
      <c r="Y19" s="5"/>
      <c r="Z19" s="5"/>
      <c r="AA19" s="5"/>
    </row>
    <row r="20" spans="5:27" ht="19.5" customHeight="1" x14ac:dyDescent="0.25">
      <c r="H20" s="33"/>
      <c r="I20" s="32"/>
      <c r="J20" s="6">
        <f t="shared" ref="J20:M20" si="3">J13</f>
        <v>0</v>
      </c>
      <c r="K20" s="6">
        <f t="shared" si="3"/>
        <v>0.59002806776631522</v>
      </c>
      <c r="L20" s="6">
        <f t="shared" si="3"/>
        <v>0.80738273405365102</v>
      </c>
      <c r="M20" s="6">
        <f t="shared" si="3"/>
        <v>0</v>
      </c>
      <c r="N20" s="11"/>
      <c r="O20" s="34"/>
      <c r="P20" s="37"/>
      <c r="Q20" s="13">
        <f>Q25*J18+R25*J19+S25*J20+T25*J21</f>
        <v>-0.42342481501279633</v>
      </c>
      <c r="R20" s="13">
        <f>Q25*K18+R25*K19+S25*K20+T25*K21</f>
        <v>0.53452486376329633</v>
      </c>
      <c r="S20" s="13">
        <f>Q25*L18+R25*L19+S25*L20+T25*L21</f>
        <v>0.73143324784303376</v>
      </c>
      <c r="T20" s="13">
        <f>Q25*M18+R25*M19+S25*M20+T25*M21</f>
        <v>0</v>
      </c>
      <c r="V20" s="30"/>
      <c r="W20" s="31"/>
      <c r="X20" s="5"/>
      <c r="Y20" s="5"/>
      <c r="Z20" s="5"/>
      <c r="AA20" s="5"/>
    </row>
    <row r="21" spans="5:27" ht="19.5" customHeight="1" x14ac:dyDescent="0.25">
      <c r="H21" s="33"/>
      <c r="I21" s="32"/>
      <c r="J21" s="6">
        <f t="shared" ref="J21:M21" si="4">J14</f>
        <v>0</v>
      </c>
      <c r="K21" s="6">
        <f t="shared" si="4"/>
        <v>0</v>
      </c>
      <c r="L21" s="6">
        <f t="shared" si="4"/>
        <v>0</v>
      </c>
      <c r="M21" s="6">
        <f t="shared" si="4"/>
        <v>1</v>
      </c>
      <c r="N21" s="11"/>
      <c r="O21" s="34"/>
      <c r="P21" s="37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30"/>
      <c r="W21" s="31"/>
      <c r="X21" s="5"/>
      <c r="Y21" s="5"/>
      <c r="Z21" s="5"/>
      <c r="AA21" s="5"/>
    </row>
    <row r="22" spans="5:27" ht="19.5" customHeight="1" x14ac:dyDescent="0.25">
      <c r="G22" s="10"/>
      <c r="H22" s="10"/>
      <c r="I22" s="10"/>
      <c r="J22" s="10"/>
      <c r="K22" s="10"/>
      <c r="L22" s="10"/>
      <c r="M22" s="10"/>
      <c r="O22" s="30"/>
      <c r="P22" s="31"/>
      <c r="Q22" s="12"/>
      <c r="R22" s="12"/>
      <c r="S22" s="12"/>
      <c r="T22" s="12"/>
      <c r="V22" s="30"/>
      <c r="W22" s="31"/>
      <c r="X22" s="5"/>
      <c r="Y22" s="5"/>
      <c r="Z22" s="5"/>
      <c r="AA22" s="5"/>
    </row>
    <row r="23" spans="5:27" ht="19.5" customHeight="1" x14ac:dyDescent="0.25">
      <c r="E23" s="25"/>
      <c r="G23" s="10"/>
      <c r="H23" s="10"/>
      <c r="I23" s="10"/>
      <c r="J23" s="10"/>
      <c r="K23" s="10"/>
      <c r="L23" s="10"/>
      <c r="M23" s="10"/>
      <c r="O23" s="33" t="s">
        <v>19</v>
      </c>
      <c r="P23" s="32" t="s">
        <v>11</v>
      </c>
      <c r="Q23" s="6">
        <f>Q11</f>
        <v>0.9059312479605609</v>
      </c>
      <c r="R23" s="6">
        <f t="shared" ref="R23:T23" si="5">R11</f>
        <v>0</v>
      </c>
      <c r="S23" s="6">
        <f t="shared" si="5"/>
        <v>0.42342481501279633</v>
      </c>
      <c r="T23" s="6">
        <f t="shared" si="5"/>
        <v>0</v>
      </c>
    </row>
    <row r="24" spans="5:27" ht="19.5" customHeight="1" x14ac:dyDescent="0.25">
      <c r="G24" s="10"/>
      <c r="H24" s="10"/>
      <c r="I24" s="10"/>
      <c r="J24" s="10"/>
      <c r="K24" s="10"/>
      <c r="L24" s="10"/>
      <c r="M24" s="10"/>
      <c r="O24" s="33"/>
      <c r="P24" s="32"/>
      <c r="Q24" s="6">
        <f t="shared" ref="Q24:T24" si="6">Q12</f>
        <v>0</v>
      </c>
      <c r="R24" s="6">
        <f t="shared" si="6"/>
        <v>1</v>
      </c>
      <c r="S24" s="6">
        <f t="shared" si="6"/>
        <v>0</v>
      </c>
      <c r="T24" s="6">
        <f t="shared" si="6"/>
        <v>0</v>
      </c>
    </row>
    <row r="25" spans="5:27" ht="19.5" customHeight="1" x14ac:dyDescent="0.25">
      <c r="G25" s="10"/>
      <c r="H25" s="10"/>
      <c r="I25" s="10"/>
      <c r="J25" s="10"/>
      <c r="K25" s="10"/>
      <c r="L25" s="10"/>
      <c r="M25" s="10"/>
      <c r="O25" s="33"/>
      <c r="P25" s="32"/>
      <c r="Q25" s="6">
        <f t="shared" ref="Q25:T25" si="7">Q13</f>
        <v>-0.42342481501279633</v>
      </c>
      <c r="R25" s="6">
        <f t="shared" si="7"/>
        <v>0</v>
      </c>
      <c r="S25" s="6">
        <f t="shared" si="7"/>
        <v>0.9059312479605609</v>
      </c>
      <c r="T25" s="6">
        <f t="shared" si="7"/>
        <v>0</v>
      </c>
    </row>
    <row r="26" spans="5:27" ht="19.5" customHeight="1" x14ac:dyDescent="0.25">
      <c r="G26" s="10"/>
      <c r="H26" s="10"/>
      <c r="I26" s="10"/>
      <c r="J26" s="10"/>
      <c r="K26" s="10"/>
      <c r="L26" s="10"/>
      <c r="M26" s="10"/>
      <c r="O26" s="33"/>
      <c r="P26" s="32"/>
      <c r="Q26" s="6">
        <f t="shared" ref="Q26:T26" si="8">Q14</f>
        <v>0</v>
      </c>
      <c r="R26" s="6">
        <f t="shared" si="8"/>
        <v>0</v>
      </c>
      <c r="S26" s="6">
        <f t="shared" si="8"/>
        <v>0</v>
      </c>
      <c r="T26" s="6">
        <f t="shared" si="8"/>
        <v>1</v>
      </c>
    </row>
    <row r="27" spans="5:27" ht="19.5" customHeight="1" x14ac:dyDescent="0.25">
      <c r="G27" s="10"/>
      <c r="H27" s="10"/>
      <c r="I27" s="10"/>
      <c r="J27" s="10"/>
      <c r="K27" s="10"/>
      <c r="L27" s="10"/>
      <c r="M27" s="10"/>
      <c r="O27" s="15"/>
      <c r="P27" s="8"/>
      <c r="Q27" s="5"/>
      <c r="R27" s="5"/>
      <c r="S27" s="5"/>
      <c r="T27" s="5"/>
      <c r="V27" s="15"/>
      <c r="W27" s="8"/>
      <c r="X27" s="5"/>
      <c r="Y27" s="5"/>
      <c r="Z27" s="5"/>
      <c r="AA27" s="5"/>
    </row>
    <row r="28" spans="5:27" ht="19.5" customHeight="1" x14ac:dyDescent="0.25">
      <c r="H28" s="30"/>
      <c r="I28" s="31"/>
      <c r="J28" s="35" t="s">
        <v>28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V28" s="30"/>
      <c r="W28" s="31"/>
      <c r="X28" s="5"/>
      <c r="Y28" s="5"/>
      <c r="Z28" s="5"/>
      <c r="AA28" s="5"/>
    </row>
    <row r="29" spans="5:27" ht="19.5" customHeight="1" x14ac:dyDescent="0.25">
      <c r="H29" s="30"/>
      <c r="I29" s="31"/>
      <c r="J29" s="5"/>
      <c r="K29" s="5"/>
      <c r="L29" s="5"/>
      <c r="M29" s="5"/>
      <c r="O29" s="30"/>
      <c r="P29" s="31"/>
      <c r="Q29" s="5"/>
      <c r="R29" s="5"/>
      <c r="S29" s="5"/>
      <c r="T29" s="5"/>
      <c r="V29" s="30"/>
      <c r="W29" s="31"/>
      <c r="X29" s="5"/>
      <c r="Y29" s="5"/>
      <c r="Z29" s="5"/>
      <c r="AA29" s="5"/>
    </row>
    <row r="30" spans="5:27" ht="19.5" customHeight="1" x14ac:dyDescent="0.25">
      <c r="H30" s="33" t="str">
        <f>O18</f>
        <v>Rx(α) x Ry(β)</v>
      </c>
      <c r="I30" s="32" t="s">
        <v>11</v>
      </c>
      <c r="J30" s="6">
        <f>Q18</f>
        <v>0.9059312479605609</v>
      </c>
      <c r="K30" s="6">
        <f t="shared" ref="K30:M30" si="9">R18</f>
        <v>0.24983252544630968</v>
      </c>
      <c r="L30" s="6">
        <f t="shared" si="9"/>
        <v>0.3418658848111929</v>
      </c>
      <c r="M30" s="6">
        <f t="shared" si="9"/>
        <v>0</v>
      </c>
      <c r="N30" s="11"/>
      <c r="O30" s="34" t="str">
        <f>H30&amp;" x "&amp;O35</f>
        <v>Rx(α) x Ry(β) x Rz(γ)</v>
      </c>
      <c r="P30" s="37" t="s">
        <v>11</v>
      </c>
      <c r="Q30" s="13">
        <f>Q35*J30+R35*J31+S35*J32+T35*J33</f>
        <v>0.797869230576843</v>
      </c>
      <c r="R30" s="13">
        <f>Q35*K30+R35*K31+S35*K32+T35*K33</f>
        <v>0.6024425774285932</v>
      </c>
      <c r="S30" s="13">
        <f>Q35*L30+R35*L31+S35*L32+T35*L33</f>
        <v>2.1624795950714482E-2</v>
      </c>
      <c r="T30" s="13">
        <f>Q35*M30+R35*M31+S35*M32+T35*M33</f>
        <v>0</v>
      </c>
      <c r="V30" s="30"/>
      <c r="W30" s="31"/>
      <c r="X30" s="5"/>
      <c r="Y30" s="5"/>
      <c r="Z30" s="5"/>
      <c r="AA30" s="5"/>
    </row>
    <row r="31" spans="5:27" ht="19.5" customHeight="1" x14ac:dyDescent="0.25">
      <c r="H31" s="33"/>
      <c r="I31" s="32"/>
      <c r="J31" s="6">
        <f t="shared" ref="J31:J33" si="10">Q19</f>
        <v>0</v>
      </c>
      <c r="K31" s="6">
        <f t="shared" ref="K31:K33" si="11">R19</f>
        <v>0.80738273405365102</v>
      </c>
      <c r="L31" s="6">
        <f t="shared" ref="L31:L33" si="12">S19</f>
        <v>-0.59002806776631522</v>
      </c>
      <c r="M31" s="6">
        <f t="shared" ref="M31:M33" si="13">T19</f>
        <v>0</v>
      </c>
      <c r="N31" s="11"/>
      <c r="O31" s="34"/>
      <c r="P31" s="37"/>
      <c r="Q31" s="13">
        <f>Q36*J30+R36*J31+S36*J32+T36*J33</f>
        <v>-0.42908753993805948</v>
      </c>
      <c r="R31" s="13">
        <f>Q36*K30+R36*K31+S36*K32+T36*K33</f>
        <v>0.59274455789996339</v>
      </c>
      <c r="S31" s="13">
        <f>Q36*L30+R36*L31+S36*L32+T36*L33</f>
        <v>-0.68157007867854735</v>
      </c>
      <c r="T31" s="13">
        <f>Q36*M30+R36*M31+S36*M32+T36*M33</f>
        <v>0</v>
      </c>
      <c r="V31" s="30"/>
      <c r="W31" s="31"/>
      <c r="X31" s="5"/>
      <c r="Y31" s="5"/>
      <c r="Z31" s="5"/>
      <c r="AA31" s="5"/>
    </row>
    <row r="32" spans="5:27" ht="19.5" customHeight="1" x14ac:dyDescent="0.25">
      <c r="H32" s="33"/>
      <c r="I32" s="32"/>
      <c r="J32" s="6">
        <f t="shared" si="10"/>
        <v>-0.42342481501279633</v>
      </c>
      <c r="K32" s="6">
        <f t="shared" si="11"/>
        <v>0.53452486376329633</v>
      </c>
      <c r="L32" s="6">
        <f t="shared" si="12"/>
        <v>0.73143324784303376</v>
      </c>
      <c r="M32" s="6">
        <f t="shared" si="13"/>
        <v>0</v>
      </c>
      <c r="N32" s="11"/>
      <c r="O32" s="34"/>
      <c r="P32" s="37"/>
      <c r="Q32" s="13">
        <f>Q37*J30+R37*J31+S37*J32+T37*J33</f>
        <v>-0.42342481501279633</v>
      </c>
      <c r="R32" s="13">
        <f>Q37*K30+R37*K31+S37*K32+T37*K33</f>
        <v>0.53452486376329633</v>
      </c>
      <c r="S32" s="13">
        <f>Q37*L30+R37*L31+S37*L32+T37*L33</f>
        <v>0.73143324784303376</v>
      </c>
      <c r="T32" s="13">
        <f>Q37*M30+R37*M31+S37*M32+T37*M33</f>
        <v>0</v>
      </c>
      <c r="V32" s="30"/>
      <c r="W32" s="31"/>
      <c r="X32" s="5"/>
      <c r="Y32" s="5"/>
      <c r="Z32" s="5"/>
      <c r="AA32" s="5"/>
    </row>
    <row r="33" spans="2:27" ht="19.5" customHeight="1" x14ac:dyDescent="0.25">
      <c r="H33" s="33"/>
      <c r="I33" s="32"/>
      <c r="J33" s="6">
        <f t="shared" si="10"/>
        <v>0</v>
      </c>
      <c r="K33" s="6">
        <f t="shared" si="11"/>
        <v>0</v>
      </c>
      <c r="L33" s="6">
        <f t="shared" si="12"/>
        <v>0</v>
      </c>
      <c r="M33" s="6">
        <f t="shared" si="13"/>
        <v>1</v>
      </c>
      <c r="N33" s="11"/>
      <c r="O33" s="34"/>
      <c r="P33" s="37"/>
      <c r="Q33" s="13">
        <f>Q38*J30+R38*J31+S38*J32+T38*J33</f>
        <v>0</v>
      </c>
      <c r="R33" s="13">
        <f>Q38*K30+R38*K31+S38*K32+T38*K33</f>
        <v>0</v>
      </c>
      <c r="S33" s="13">
        <f>Q38*L30+R38*L31+S38*L32+T38*L33</f>
        <v>0</v>
      </c>
      <c r="T33" s="13">
        <f>Q38*M30+R38*M31+S38*M32+T38*M33</f>
        <v>1</v>
      </c>
      <c r="V33" s="30"/>
      <c r="W33" s="31"/>
      <c r="X33" s="5"/>
      <c r="Y33" s="5"/>
      <c r="Z33" s="5"/>
      <c r="AA33" s="5"/>
    </row>
    <row r="34" spans="2:27" ht="19.5" customHeight="1" x14ac:dyDescent="0.25">
      <c r="G34" s="10"/>
      <c r="H34" s="10"/>
      <c r="I34" s="10"/>
      <c r="J34" s="10"/>
      <c r="K34" s="10"/>
      <c r="L34" s="10"/>
      <c r="M34" s="10"/>
      <c r="O34" s="30"/>
      <c r="P34" s="31"/>
      <c r="Q34" s="12"/>
      <c r="R34" s="12"/>
      <c r="S34" s="12"/>
      <c r="T34" s="12"/>
      <c r="V34" s="30"/>
      <c r="W34" s="31"/>
      <c r="X34" s="5"/>
      <c r="Y34" s="5"/>
      <c r="Z34" s="5"/>
      <c r="AA34" s="5"/>
    </row>
    <row r="35" spans="2:27" ht="19.5" customHeight="1" x14ac:dyDescent="0.25">
      <c r="E35" s="25"/>
      <c r="G35" s="10"/>
      <c r="H35" s="10"/>
      <c r="I35" s="10"/>
      <c r="J35" s="10"/>
      <c r="K35" s="10"/>
      <c r="L35" s="10"/>
      <c r="M35" s="10"/>
      <c r="O35" s="33" t="str">
        <f>V11</f>
        <v>Rz(γ)</v>
      </c>
      <c r="P35" s="32" t="s">
        <v>11</v>
      </c>
      <c r="Q35" s="6">
        <f>X11</f>
        <v>0.88071719832273376</v>
      </c>
      <c r="R35" s="6">
        <f t="shared" ref="R35:T35" si="14">Y11</f>
        <v>0.473642498703985</v>
      </c>
      <c r="S35" s="6">
        <f t="shared" si="14"/>
        <v>0</v>
      </c>
      <c r="T35" s="6">
        <f t="shared" si="14"/>
        <v>0</v>
      </c>
    </row>
    <row r="36" spans="2:27" ht="19.5" customHeight="1" x14ac:dyDescent="0.25">
      <c r="G36" s="10"/>
      <c r="H36" s="10"/>
      <c r="I36" s="10"/>
      <c r="J36" s="10"/>
      <c r="K36" s="10"/>
      <c r="L36" s="10"/>
      <c r="M36" s="10"/>
      <c r="O36" s="33"/>
      <c r="P36" s="32"/>
      <c r="Q36" s="6">
        <f t="shared" ref="Q36:Q38" si="15">X12</f>
        <v>-0.473642498703985</v>
      </c>
      <c r="R36" s="6">
        <f t="shared" ref="R36:R38" si="16">Y12</f>
        <v>0.88071719832273376</v>
      </c>
      <c r="S36" s="6">
        <f t="shared" ref="S36:S38" si="17">Z12</f>
        <v>0</v>
      </c>
      <c r="T36" s="6">
        <f t="shared" ref="T36:T38" si="18">AA12</f>
        <v>0</v>
      </c>
    </row>
    <row r="37" spans="2:27" ht="19.5" customHeight="1" x14ac:dyDescent="0.25">
      <c r="G37" s="10"/>
      <c r="H37" s="10"/>
      <c r="I37" s="10"/>
      <c r="J37" s="10"/>
      <c r="K37" s="10"/>
      <c r="L37" s="10"/>
      <c r="M37" s="10"/>
      <c r="O37" s="33"/>
      <c r="P37" s="32"/>
      <c r="Q37" s="6">
        <f t="shared" si="15"/>
        <v>0</v>
      </c>
      <c r="R37" s="6">
        <f t="shared" si="16"/>
        <v>0</v>
      </c>
      <c r="S37" s="6">
        <f t="shared" si="17"/>
        <v>1</v>
      </c>
      <c r="T37" s="6">
        <f t="shared" si="18"/>
        <v>0</v>
      </c>
    </row>
    <row r="38" spans="2:27" ht="19.5" customHeight="1" x14ac:dyDescent="0.25">
      <c r="G38" s="10"/>
      <c r="H38" s="10"/>
      <c r="I38" s="10"/>
      <c r="J38" s="10"/>
      <c r="K38" s="10"/>
      <c r="L38" s="10"/>
      <c r="M38" s="10"/>
      <c r="O38" s="33"/>
      <c r="P38" s="32"/>
      <c r="Q38" s="6">
        <f t="shared" si="15"/>
        <v>0</v>
      </c>
      <c r="R38" s="6">
        <f t="shared" si="16"/>
        <v>0</v>
      </c>
      <c r="S38" s="6">
        <f t="shared" si="17"/>
        <v>0</v>
      </c>
      <c r="T38" s="6">
        <f t="shared" si="18"/>
        <v>1</v>
      </c>
    </row>
    <row r="39" spans="2:27" ht="19.5" customHeight="1" x14ac:dyDescent="0.25">
      <c r="G39" s="10"/>
      <c r="H39" s="10"/>
      <c r="I39" s="10"/>
      <c r="J39" s="10"/>
      <c r="K39" s="10"/>
      <c r="L39" s="10"/>
      <c r="M39" s="10"/>
      <c r="O39" s="30"/>
      <c r="P39" s="31"/>
      <c r="Q39" s="5"/>
      <c r="R39" s="5"/>
      <c r="S39" s="5"/>
      <c r="T39" s="5"/>
      <c r="V39" s="30"/>
      <c r="W39" s="31"/>
      <c r="X39" s="5"/>
      <c r="Y39" s="5"/>
      <c r="Z39" s="5"/>
      <c r="AA39" s="5"/>
    </row>
    <row r="40" spans="2:27" ht="19.5" customHeight="1" x14ac:dyDescent="0.25">
      <c r="H40" s="15"/>
      <c r="I40" s="8"/>
      <c r="J40" s="35" t="s">
        <v>28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V40" s="15"/>
      <c r="W40" s="8"/>
      <c r="X40" s="5"/>
      <c r="Y40" s="5"/>
      <c r="Z40" s="5"/>
      <c r="AA40" s="5"/>
    </row>
    <row r="41" spans="2:27" ht="19.5" customHeight="1" x14ac:dyDescent="0.25">
      <c r="H41" s="15"/>
      <c r="I41" s="8"/>
      <c r="J41" s="5"/>
      <c r="K41" s="5"/>
      <c r="L41" s="5"/>
      <c r="M41" s="5"/>
      <c r="O41" s="15"/>
      <c r="P41" s="8"/>
      <c r="Q41" s="5"/>
      <c r="R41" s="5"/>
      <c r="S41" s="5"/>
      <c r="T41" s="5"/>
      <c r="V41" s="15"/>
      <c r="W41" s="8"/>
      <c r="X41" s="5"/>
      <c r="Y41" s="5"/>
      <c r="Z41" s="5"/>
      <c r="AA41" s="5"/>
    </row>
    <row r="42" spans="2:27" ht="19.5" customHeight="1" x14ac:dyDescent="0.25">
      <c r="H42" s="33" t="s">
        <v>21</v>
      </c>
      <c r="I42" s="32" t="s">
        <v>11</v>
      </c>
      <c r="J42" s="9">
        <f>COS(E12)*COS(E13)</f>
        <v>0.797869230576843</v>
      </c>
      <c r="K42" s="9">
        <f>COS(E13)*SIN(E11)*SIN(E12) - COS(E11)*SIN(E13)</f>
        <v>0.6024425774285932</v>
      </c>
      <c r="L42" s="9">
        <f>COS(E11)*COS(E13)*SIN(E12)+ SIN(E11)*SIN(E13)</f>
        <v>2.1624795950714537E-2</v>
      </c>
      <c r="M42" s="3">
        <v>0</v>
      </c>
      <c r="N42" s="11"/>
      <c r="O42" s="34" t="str">
        <f>H42&amp;" x "&amp;O47</f>
        <v>RxRyRz x SxT</v>
      </c>
      <c r="P42" s="37" t="s">
        <v>11</v>
      </c>
      <c r="Q42" s="13">
        <f>Q47*J42+R47*J43+S47*J44+T47*J45</f>
        <v>0.86734369382932164</v>
      </c>
      <c r="R42" s="13">
        <f>Q47*K42+R47*K43+S47*K44+T47*K45</f>
        <v>0.65490026485818797</v>
      </c>
      <c r="S42" s="13">
        <f>Q47*L42+R47*L43+S47*L44+T47*L45</f>
        <v>2.3507775058123005E-2</v>
      </c>
      <c r="T42" s="13">
        <f>Q47*M42+R47*M43+S47*M44+T47*M45</f>
        <v>-522.02002000000005</v>
      </c>
      <c r="V42" s="15"/>
      <c r="W42" s="8"/>
      <c r="X42" s="5"/>
      <c r="Y42" s="5"/>
      <c r="Z42" s="5"/>
      <c r="AA42" s="5"/>
    </row>
    <row r="43" spans="2:27" ht="19.5" customHeight="1" x14ac:dyDescent="0.25">
      <c r="H43" s="33"/>
      <c r="I43" s="32"/>
      <c r="J43" s="9">
        <f>COS(E12)*SIN(E13)</f>
        <v>-0.42908753993805948</v>
      </c>
      <c r="K43" s="9">
        <f>COS(E11)*COS(E13) + SIN(E11)*SIN(E12)*SIN(E13)</f>
        <v>0.59274455789996339</v>
      </c>
      <c r="L43" s="9">
        <f>-COS(E13)*SIN(E11) + COS(E11)*SIN(E12)*SIN(E13)</f>
        <v>-0.68157007867854735</v>
      </c>
      <c r="M43" s="3">
        <v>0</v>
      </c>
      <c r="N43" s="11"/>
      <c r="O43" s="34"/>
      <c r="P43" s="37"/>
      <c r="Q43" s="13">
        <f>Q48*J42+R48*J43+S48*J44+T48*J45</f>
        <v>-0.466450337478166</v>
      </c>
      <c r="R43" s="13">
        <f>Q48*K42+R48*K43+S48*K44+T48*K45</f>
        <v>0.64435779027910267</v>
      </c>
      <c r="S43" s="13">
        <f>Q48*L42+R48*L43+S48*L44+T48*L45</f>
        <v>-0.74091779327948182</v>
      </c>
      <c r="T43" s="13">
        <f>Q48*M42+R48*M43+S48*M44+T48*M45</f>
        <v>268.93338</v>
      </c>
      <c r="V43" s="15"/>
      <c r="W43" s="8"/>
      <c r="X43" s="5"/>
      <c r="Y43" s="5"/>
      <c r="Z43" s="5"/>
      <c r="AA43" s="5"/>
    </row>
    <row r="44" spans="2:27" ht="19.5" customHeight="1" x14ac:dyDescent="0.25">
      <c r="H44" s="33"/>
      <c r="I44" s="32"/>
      <c r="J44" s="9">
        <f>-SIN(E12)</f>
        <v>-0.42342481501279633</v>
      </c>
      <c r="K44" s="9">
        <f>COS(E12)*SIN(E11)</f>
        <v>0.53452486376329633</v>
      </c>
      <c r="L44" s="9">
        <f>COS(E11)*COS(E12)</f>
        <v>0.73143324784303376</v>
      </c>
      <c r="M44" s="3">
        <v>0</v>
      </c>
      <c r="N44" s="11"/>
      <c r="O44" s="34"/>
      <c r="P44" s="37"/>
      <c r="Q44" s="13">
        <f>Q49*J42+R49*J43+S49*J44+T49*J45</f>
        <v>-0.46029453078003557</v>
      </c>
      <c r="R44" s="13">
        <f>Q49*K42+R49*K43+S49*K44+T49*K45</f>
        <v>0.58106861627548534</v>
      </c>
      <c r="S44" s="13">
        <f>Q49*L42+R49*L43+S49*L44+T49*L45</f>
        <v>0.79512279789896589</v>
      </c>
      <c r="T44" s="13">
        <f>Q49*M42+R49*M43+S49*M44+T49*M45</f>
        <v>-346.48529100000002</v>
      </c>
      <c r="V44" s="15"/>
      <c r="W44" s="8"/>
      <c r="X44" s="5"/>
      <c r="Y44" s="5"/>
      <c r="Z44" s="5"/>
      <c r="AA44" s="5"/>
    </row>
    <row r="45" spans="2:27" ht="19.5" customHeight="1" x14ac:dyDescent="0.25">
      <c r="H45" s="33"/>
      <c r="I45" s="32"/>
      <c r="J45" s="3">
        <v>0</v>
      </c>
      <c r="K45" s="3">
        <v>0</v>
      </c>
      <c r="L45" s="3">
        <v>0</v>
      </c>
      <c r="M45" s="3">
        <v>1</v>
      </c>
      <c r="N45" s="11"/>
      <c r="O45" s="34"/>
      <c r="P45" s="37"/>
      <c r="Q45" s="13">
        <f>Q50*J42+R50*J43+S50*J44+T50*J45</f>
        <v>0</v>
      </c>
      <c r="R45" s="13">
        <f>Q50*K42+R50*K43+S50*K44+T50*K45</f>
        <v>0</v>
      </c>
      <c r="S45" s="13">
        <f>Q50*L42+R50*L43+S50*L44+T50*L45</f>
        <v>0</v>
      </c>
      <c r="T45" s="13">
        <f>Q50*M42+R50*M43+S50*M44+T50*M45</f>
        <v>1</v>
      </c>
      <c r="V45" s="15"/>
      <c r="W45" s="8"/>
      <c r="X45" s="5"/>
      <c r="Y45" s="5"/>
      <c r="Z45" s="5"/>
      <c r="AA45" s="5"/>
    </row>
    <row r="46" spans="2:27" ht="19.5" customHeight="1" x14ac:dyDescent="0.25">
      <c r="H46" s="15"/>
      <c r="I46" s="8"/>
      <c r="J46" s="5"/>
      <c r="K46" s="5"/>
      <c r="L46" s="5"/>
      <c r="M46" s="5"/>
      <c r="O46" s="15"/>
      <c r="P46" s="8"/>
      <c r="Q46" s="12"/>
      <c r="R46" s="12"/>
      <c r="S46" s="12"/>
      <c r="T46" s="12"/>
      <c r="V46" s="15"/>
      <c r="W46" s="8"/>
      <c r="X46" s="5"/>
      <c r="Y46" s="5"/>
      <c r="Z46" s="5"/>
      <c r="AA46" s="5"/>
    </row>
    <row r="47" spans="2:27" ht="19.5" customHeight="1" x14ac:dyDescent="0.25">
      <c r="B47" s="2" t="s">
        <v>8</v>
      </c>
      <c r="C47" s="4" t="s">
        <v>9</v>
      </c>
      <c r="D47" s="4" t="s">
        <v>15</v>
      </c>
      <c r="E47" s="25">
        <v>1.087075</v>
      </c>
      <c r="H47" s="33" t="s">
        <v>16</v>
      </c>
      <c r="I47" s="32" t="s">
        <v>11</v>
      </c>
      <c r="J47" s="9">
        <f>E47</f>
        <v>1.087075</v>
      </c>
      <c r="K47" s="3">
        <v>0</v>
      </c>
      <c r="L47" s="3">
        <v>0</v>
      </c>
      <c r="M47" s="3">
        <v>0</v>
      </c>
      <c r="O47" s="33" t="s">
        <v>17</v>
      </c>
      <c r="P47" s="32" t="s">
        <v>11</v>
      </c>
      <c r="Q47" s="6">
        <f>J47</f>
        <v>1.087075</v>
      </c>
      <c r="R47" s="3">
        <v>0</v>
      </c>
      <c r="S47" s="3">
        <v>0</v>
      </c>
      <c r="T47" s="9">
        <f>M6</f>
        <v>-522.02002000000005</v>
      </c>
    </row>
    <row r="48" spans="2:27" ht="19.5" customHeight="1" x14ac:dyDescent="0.25">
      <c r="E48" s="10">
        <f>E47</f>
        <v>1.087075</v>
      </c>
      <c r="H48" s="33"/>
      <c r="I48" s="32"/>
      <c r="J48" s="3">
        <v>0</v>
      </c>
      <c r="K48" s="9">
        <f>E48</f>
        <v>1.087075</v>
      </c>
      <c r="L48" s="3">
        <v>0</v>
      </c>
      <c r="M48" s="3">
        <v>0</v>
      </c>
      <c r="O48" s="33"/>
      <c r="P48" s="32"/>
      <c r="Q48" s="3">
        <v>0</v>
      </c>
      <c r="R48" s="6">
        <f>K48</f>
        <v>1.087075</v>
      </c>
      <c r="S48" s="3">
        <v>0</v>
      </c>
      <c r="T48" s="9">
        <f>M7</f>
        <v>268.93338</v>
      </c>
    </row>
    <row r="49" spans="5:26" ht="19.5" customHeight="1" x14ac:dyDescent="0.25">
      <c r="E49" s="10">
        <f>E48</f>
        <v>1.087075</v>
      </c>
      <c r="H49" s="33"/>
      <c r="I49" s="32"/>
      <c r="J49" s="3">
        <v>0</v>
      </c>
      <c r="K49" s="3">
        <v>0</v>
      </c>
      <c r="L49" s="9">
        <f>E49</f>
        <v>1.087075</v>
      </c>
      <c r="M49" s="3">
        <v>0</v>
      </c>
      <c r="O49" s="33"/>
      <c r="P49" s="32"/>
      <c r="Q49" s="3">
        <v>0</v>
      </c>
      <c r="R49" s="3">
        <v>0</v>
      </c>
      <c r="S49" s="6">
        <f>L49</f>
        <v>1.087075</v>
      </c>
      <c r="T49" s="9">
        <f>M8</f>
        <v>-346.48529100000002</v>
      </c>
    </row>
    <row r="50" spans="5:26" ht="19.5" customHeight="1" x14ac:dyDescent="0.25">
      <c r="H50" s="33"/>
      <c r="I50" s="32"/>
      <c r="J50" s="3">
        <v>0</v>
      </c>
      <c r="K50" s="3">
        <v>0</v>
      </c>
      <c r="L50" s="3">
        <v>0</v>
      </c>
      <c r="M50" s="3">
        <v>1</v>
      </c>
      <c r="O50" s="33"/>
      <c r="P50" s="32"/>
      <c r="Q50" s="3">
        <v>0</v>
      </c>
      <c r="R50" s="3">
        <v>0</v>
      </c>
      <c r="S50" s="3">
        <v>0</v>
      </c>
      <c r="T50" s="3">
        <v>1</v>
      </c>
    </row>
    <row r="53" spans="5:26" ht="19.5" customHeight="1" x14ac:dyDescent="0.25">
      <c r="J53" s="36" t="s">
        <v>27</v>
      </c>
      <c r="K53" s="36"/>
      <c r="L53" s="36"/>
      <c r="M53" s="36"/>
      <c r="N53" s="36"/>
      <c r="O53" s="36"/>
      <c r="P53" s="36"/>
      <c r="Q53" s="36"/>
      <c r="R53" s="36"/>
      <c r="S53" s="36"/>
    </row>
    <row r="54" spans="5:26" ht="19.5" customHeight="1" x14ac:dyDescent="0.25">
      <c r="Q54" s="4" t="s">
        <v>23</v>
      </c>
      <c r="R54" s="4" t="s">
        <v>24</v>
      </c>
      <c r="S54" s="4" t="s">
        <v>8</v>
      </c>
    </row>
    <row r="55" spans="5:26" ht="19.5" customHeight="1" x14ac:dyDescent="0.25">
      <c r="H55" s="33" t="s">
        <v>32</v>
      </c>
      <c r="I55" s="32" t="s">
        <v>11</v>
      </c>
      <c r="J55" s="9">
        <f>Q42</f>
        <v>0.86734369382932164</v>
      </c>
      <c r="K55" s="9">
        <f t="shared" ref="K55:M55" si="19">R42</f>
        <v>0.65490026485818797</v>
      </c>
      <c r="L55" s="9">
        <f t="shared" si="19"/>
        <v>2.3507775058123005E-2</v>
      </c>
      <c r="M55" s="9">
        <f t="shared" si="19"/>
        <v>-522.02002000000005</v>
      </c>
      <c r="N55" s="16"/>
      <c r="O55" s="16"/>
      <c r="P55" s="17" t="s">
        <v>1</v>
      </c>
      <c r="Q55" s="19">
        <f>-M55</f>
        <v>522.02002000000005</v>
      </c>
      <c r="R55" s="19">
        <f>DEGREES(ATAN2(L57,K57))</f>
        <v>36.158999999999992</v>
      </c>
      <c r="S55" s="19">
        <f>(J55+K55+L55+J56+K56+L56+J57+K57+L57)/(X55+Y55+Z55+X56+Y57+Y56+Z56+Z57+X57)</f>
        <v>1.087075</v>
      </c>
      <c r="V55" s="14">
        <f>RADIANS(R55)</f>
        <v>0.63109360422862948</v>
      </c>
      <c r="X55" s="28">
        <f>COS(V56)*COS(V57)</f>
        <v>0.79786923057684289</v>
      </c>
      <c r="Y55" s="28">
        <f>COS(V57)*SIN(V55)*SIN(V56)-COS(V55)*SIN(V57)</f>
        <v>0.6024425774285932</v>
      </c>
      <c r="Z55" s="29">
        <f>COS(V55)*COS(V57)*SIN(V56) + SIN(V55)*SIN(V57)</f>
        <v>2.1624795950714593E-2</v>
      </c>
    </row>
    <row r="56" spans="5:26" ht="19.5" customHeight="1" x14ac:dyDescent="0.25">
      <c r="H56" s="33"/>
      <c r="I56" s="32"/>
      <c r="J56" s="9">
        <f t="shared" ref="J56:J58" si="20">Q43</f>
        <v>-0.466450337478166</v>
      </c>
      <c r="K56" s="9">
        <f t="shared" ref="K56:K58" si="21">R43</f>
        <v>0.64435779027910267</v>
      </c>
      <c r="L56" s="9">
        <f t="shared" ref="L56:L58" si="22">S43</f>
        <v>-0.74091779327948182</v>
      </c>
      <c r="M56" s="9">
        <f t="shared" ref="M56:M58" si="23">T43</f>
        <v>268.93338</v>
      </c>
      <c r="N56" s="16"/>
      <c r="O56" s="18"/>
      <c r="P56" s="17" t="s">
        <v>2</v>
      </c>
      <c r="Q56" s="19">
        <f t="shared" ref="Q56:Q57" si="24">-M56</f>
        <v>-268.93338</v>
      </c>
      <c r="R56" s="19">
        <f>DEGREES(ATAN2(SQRT(K57*K57 + L57*L57),-J57))</f>
        <v>25.051000000000002</v>
      </c>
      <c r="S56" s="19">
        <f>S55</f>
        <v>1.087075</v>
      </c>
      <c r="V56" s="14">
        <f t="shared" ref="V56:V57" si="25">RADIANS(R56)</f>
        <v>0.4372224309170995</v>
      </c>
      <c r="X56" s="28">
        <f>COS(V56)*SIN(V57)</f>
        <v>-0.42908753993805937</v>
      </c>
      <c r="Y56" s="28">
        <f>COS(V55)*COS(V57) + SIN(V55)*SIN(V56)*SIN(V57)</f>
        <v>0.59274455789996339</v>
      </c>
      <c r="Z56" s="29">
        <f>-COS(V57)*SIN(V55) + COS(V55)*SIN(V56)*SIN(V57)</f>
        <v>-0.68157007867854735</v>
      </c>
    </row>
    <row r="57" spans="5:26" ht="19.5" customHeight="1" x14ac:dyDescent="0.25">
      <c r="H57" s="33"/>
      <c r="I57" s="32"/>
      <c r="J57" s="9">
        <f t="shared" si="20"/>
        <v>-0.46029453078003557</v>
      </c>
      <c r="K57" s="9">
        <f t="shared" si="21"/>
        <v>0.58106861627548534</v>
      </c>
      <c r="L57" s="9">
        <f t="shared" si="22"/>
        <v>0.79512279789896589</v>
      </c>
      <c r="M57" s="9">
        <f t="shared" si="23"/>
        <v>-346.48529100000002</v>
      </c>
      <c r="N57" s="16"/>
      <c r="O57" s="18"/>
      <c r="P57" s="17" t="s">
        <v>3</v>
      </c>
      <c r="Q57" s="19">
        <f t="shared" si="24"/>
        <v>346.48529100000002</v>
      </c>
      <c r="R57" s="19">
        <f>DEGREES(ATAN2(J55,J56))</f>
        <v>-28.270999999999997</v>
      </c>
      <c r="S57" s="19">
        <f>S56</f>
        <v>1.087075</v>
      </c>
      <c r="V57" s="14">
        <f t="shared" si="25"/>
        <v>-0.49342203283131686</v>
      </c>
      <c r="X57" s="28">
        <f>-SIN(V56)</f>
        <v>-0.42342481501279639</v>
      </c>
      <c r="Y57" s="28">
        <f>COS(V56)*SIN(V55)</f>
        <v>0.53452486376329633</v>
      </c>
      <c r="Z57" s="29">
        <f>COS(V55)*COS(V56)</f>
        <v>0.73143324784303365</v>
      </c>
    </row>
    <row r="58" spans="5:26" ht="19.5" customHeight="1" x14ac:dyDescent="0.25">
      <c r="H58" s="33"/>
      <c r="I58" s="32"/>
      <c r="J58" s="9">
        <f t="shared" si="20"/>
        <v>0</v>
      </c>
      <c r="K58" s="9">
        <f t="shared" si="21"/>
        <v>0</v>
      </c>
      <c r="L58" s="9">
        <f t="shared" si="22"/>
        <v>0</v>
      </c>
      <c r="M58" s="9">
        <f t="shared" si="23"/>
        <v>1</v>
      </c>
      <c r="Q58" s="4">
        <f>E6</f>
        <v>522.02002000000005</v>
      </c>
      <c r="R58" s="4">
        <f>F11</f>
        <v>36.158999999999999</v>
      </c>
      <c r="S58" s="4">
        <f>E47</f>
        <v>1.087075</v>
      </c>
    </row>
    <row r="59" spans="5:26" ht="19.5" customHeight="1" x14ac:dyDescent="0.25">
      <c r="Q59" s="4">
        <f t="shared" ref="Q59:Q60" si="26">E7</f>
        <v>-268.93338</v>
      </c>
      <c r="R59" s="4">
        <f t="shared" ref="R59:R60" si="27">F12</f>
        <v>25.050999999999998</v>
      </c>
    </row>
    <row r="60" spans="5:26" ht="19.5" customHeight="1" x14ac:dyDescent="0.25">
      <c r="Q60" s="4">
        <f t="shared" si="26"/>
        <v>346.48529100000002</v>
      </c>
      <c r="R60" s="4">
        <f t="shared" si="27"/>
        <v>-28.271000000000001</v>
      </c>
    </row>
  </sheetData>
  <mergeCells count="34">
    <mergeCell ref="H6:H9"/>
    <mergeCell ref="I6:I9"/>
    <mergeCell ref="H47:H50"/>
    <mergeCell ref="I47:I50"/>
    <mergeCell ref="O47:O50"/>
    <mergeCell ref="H11:H14"/>
    <mergeCell ref="I11:I14"/>
    <mergeCell ref="O11:O14"/>
    <mergeCell ref="H18:H21"/>
    <mergeCell ref="I18:I21"/>
    <mergeCell ref="H30:H33"/>
    <mergeCell ref="I30:I33"/>
    <mergeCell ref="P11:P14"/>
    <mergeCell ref="V11:V14"/>
    <mergeCell ref="W11:W14"/>
    <mergeCell ref="J40:T40"/>
    <mergeCell ref="J53:S53"/>
    <mergeCell ref="P42:P45"/>
    <mergeCell ref="P47:P50"/>
    <mergeCell ref="J16:T16"/>
    <mergeCell ref="O18:O21"/>
    <mergeCell ref="P18:P21"/>
    <mergeCell ref="O23:O26"/>
    <mergeCell ref="P23:P26"/>
    <mergeCell ref="J28:T28"/>
    <mergeCell ref="O30:O33"/>
    <mergeCell ref="P30:P33"/>
    <mergeCell ref="O35:O38"/>
    <mergeCell ref="P35:P38"/>
    <mergeCell ref="H55:H58"/>
    <mergeCell ref="I55:I58"/>
    <mergeCell ref="H42:H45"/>
    <mergeCell ref="I42:I45"/>
    <mergeCell ref="O42:O4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60"/>
  <sheetViews>
    <sheetView workbookViewId="0">
      <selection activeCell="B6" sqref="B6:F1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7.140625" style="10" customWidth="1"/>
    <col min="6" max="6" width="22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23.14062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-78.604857999999993</v>
      </c>
      <c r="H6" s="33" t="s">
        <v>10</v>
      </c>
      <c r="I6" s="32" t="s">
        <v>11</v>
      </c>
      <c r="J6" s="3">
        <v>1</v>
      </c>
      <c r="K6" s="3">
        <v>0</v>
      </c>
      <c r="L6" s="3">
        <v>0</v>
      </c>
      <c r="M6" s="9">
        <f>-E6</f>
        <v>78.604857999999993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-113.293747</v>
      </c>
      <c r="H7" s="33"/>
      <c r="I7" s="32"/>
      <c r="J7" s="3">
        <v>0</v>
      </c>
      <c r="K7" s="3">
        <v>1</v>
      </c>
      <c r="L7" s="3">
        <v>0</v>
      </c>
      <c r="M7" s="9">
        <f>-E7</f>
        <v>113.293747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255.59165999999999</v>
      </c>
      <c r="H8" s="33"/>
      <c r="I8" s="32"/>
      <c r="J8" s="3">
        <v>0</v>
      </c>
      <c r="K8" s="3">
        <v>0</v>
      </c>
      <c r="L8" s="3">
        <v>1</v>
      </c>
      <c r="M8" s="9">
        <f>-E8</f>
        <v>-255.59165999999999</v>
      </c>
      <c r="P8" s="8"/>
      <c r="W8" s="7"/>
    </row>
    <row r="9" spans="2:27" ht="19.5" customHeight="1" x14ac:dyDescent="0.25">
      <c r="H9" s="33"/>
      <c r="I9" s="32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9.1961398287581222E-2</v>
      </c>
      <c r="F11" s="25">
        <v>5.2690000000000001</v>
      </c>
      <c r="H11" s="33" t="s">
        <v>18</v>
      </c>
      <c r="I11" s="32" t="s">
        <v>11</v>
      </c>
      <c r="J11" s="3">
        <v>1</v>
      </c>
      <c r="K11" s="3">
        <v>0</v>
      </c>
      <c r="L11" s="3">
        <v>0</v>
      </c>
      <c r="M11" s="3">
        <v>0</v>
      </c>
      <c r="O11" s="33" t="s">
        <v>19</v>
      </c>
      <c r="P11" s="32" t="s">
        <v>11</v>
      </c>
      <c r="Q11" s="9">
        <f>COS(E12)</f>
        <v>0.92402640429119276</v>
      </c>
      <c r="R11" s="3">
        <v>0</v>
      </c>
      <c r="S11" s="9">
        <f>SIN(E12)</f>
        <v>-0.3823286598892231</v>
      </c>
      <c r="T11" s="3">
        <v>0</v>
      </c>
      <c r="V11" s="33" t="s">
        <v>20</v>
      </c>
      <c r="W11" s="32" t="s">
        <v>11</v>
      </c>
      <c r="X11" s="9">
        <f>COS(E13)</f>
        <v>0.99777129141673526</v>
      </c>
      <c r="Y11" s="9">
        <f>-SIN(E13)</f>
        <v>6.6726681504330282E-2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-0.39231510926328544</v>
      </c>
      <c r="F12" s="25">
        <v>-22.478000000000002</v>
      </c>
      <c r="H12" s="33"/>
      <c r="I12" s="32"/>
      <c r="J12" s="3">
        <v>0</v>
      </c>
      <c r="K12" s="9">
        <f>COS(E11)</f>
        <v>0.99577452973661862</v>
      </c>
      <c r="L12" s="9">
        <f>-SIN(E11)</f>
        <v>-9.1831835045457513E-2</v>
      </c>
      <c r="M12" s="3">
        <v>0</v>
      </c>
      <c r="O12" s="33"/>
      <c r="P12" s="32"/>
      <c r="Q12" s="3">
        <v>0</v>
      </c>
      <c r="R12" s="3">
        <v>1</v>
      </c>
      <c r="S12" s="3">
        <v>0</v>
      </c>
      <c r="T12" s="3">
        <v>0</v>
      </c>
      <c r="V12" s="33"/>
      <c r="W12" s="32"/>
      <c r="X12" s="9">
        <f>-Y11</f>
        <v>-6.6726681504330282E-2</v>
      </c>
      <c r="Y12" s="9">
        <f>X11</f>
        <v>0.99777129141673526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-6.6776297181303054E-2</v>
      </c>
      <c r="F13" s="25">
        <v>-3.8260000000000001</v>
      </c>
      <c r="H13" s="33"/>
      <c r="I13" s="32"/>
      <c r="J13" s="3">
        <v>0</v>
      </c>
      <c r="K13" s="9">
        <f>-L12</f>
        <v>9.1831835045457513E-2</v>
      </c>
      <c r="L13" s="9">
        <f>K12</f>
        <v>0.99577452973661862</v>
      </c>
      <c r="M13" s="3">
        <v>0</v>
      </c>
      <c r="O13" s="33"/>
      <c r="P13" s="32"/>
      <c r="Q13" s="9">
        <f>-S11</f>
        <v>0.3823286598892231</v>
      </c>
      <c r="R13" s="3">
        <v>0</v>
      </c>
      <c r="S13" s="9">
        <f>Q11</f>
        <v>0.92402640429119276</v>
      </c>
      <c r="T13" s="3">
        <v>0</v>
      </c>
      <c r="V13" s="33"/>
      <c r="W13" s="32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3"/>
      <c r="I14" s="32"/>
      <c r="J14" s="3">
        <v>0</v>
      </c>
      <c r="K14" s="3">
        <v>0</v>
      </c>
      <c r="L14" s="3">
        <v>0</v>
      </c>
      <c r="M14" s="3">
        <v>1</v>
      </c>
      <c r="O14" s="33"/>
      <c r="P14" s="32"/>
      <c r="Q14" s="3">
        <v>0</v>
      </c>
      <c r="R14" s="3">
        <v>0</v>
      </c>
      <c r="S14" s="3">
        <v>0</v>
      </c>
      <c r="T14" s="3">
        <v>1</v>
      </c>
      <c r="V14" s="33"/>
      <c r="W14" s="32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30"/>
      <c r="I16" s="31"/>
      <c r="J16" s="35" t="s">
        <v>28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V16" s="30"/>
      <c r="W16" s="31"/>
      <c r="X16" s="5"/>
      <c r="Y16" s="5"/>
      <c r="Z16" s="5"/>
      <c r="AA16" s="5"/>
    </row>
    <row r="17" spans="5:27" ht="19.5" customHeight="1" x14ac:dyDescent="0.25">
      <c r="H17" s="30"/>
      <c r="I17" s="31"/>
      <c r="J17" s="5"/>
      <c r="K17" s="5"/>
      <c r="L17" s="5"/>
      <c r="M17" s="5"/>
      <c r="O17" s="30"/>
      <c r="P17" s="31"/>
      <c r="Q17" s="5"/>
      <c r="R17" s="5"/>
      <c r="S17" s="5"/>
      <c r="T17" s="5"/>
      <c r="V17" s="30"/>
      <c r="W17" s="31"/>
      <c r="X17" s="5"/>
      <c r="Y17" s="5"/>
      <c r="Z17" s="5"/>
      <c r="AA17" s="5"/>
    </row>
    <row r="18" spans="5:27" ht="19.5" customHeight="1" x14ac:dyDescent="0.25">
      <c r="H18" s="33" t="str">
        <f>H11</f>
        <v>Rx(α)</v>
      </c>
      <c r="I18" s="32" t="s">
        <v>11</v>
      </c>
      <c r="J18" s="6">
        <f>J11</f>
        <v>1</v>
      </c>
      <c r="K18" s="6">
        <f t="shared" ref="K18:M18" si="1">K11</f>
        <v>0</v>
      </c>
      <c r="L18" s="6">
        <f t="shared" si="1"/>
        <v>0</v>
      </c>
      <c r="M18" s="6">
        <f t="shared" si="1"/>
        <v>0</v>
      </c>
      <c r="N18" s="11"/>
      <c r="O18" s="34" t="str">
        <f>H18&amp;" x "&amp;O23</f>
        <v>Rx(α) x Ry(β)</v>
      </c>
      <c r="P18" s="37" t="s">
        <v>11</v>
      </c>
      <c r="Q18" s="13">
        <f>Q23*J18+R23*J19+S23*J20+T23*J21</f>
        <v>0.92402640429119276</v>
      </c>
      <c r="R18" s="13">
        <f>Q23*K18+R23*K19+S23*K20+T23*K21</f>
        <v>-3.5109942428097965E-2</v>
      </c>
      <c r="S18" s="13">
        <f>Q23*L18+R23*L19+S23*L20+T23*L21</f>
        <v>-0.38071314150602276</v>
      </c>
      <c r="T18" s="13">
        <f>Q23*M18+R23*M19+S23*M20+T23*M21</f>
        <v>0</v>
      </c>
      <c r="V18" s="30"/>
      <c r="W18" s="31"/>
      <c r="X18" s="5"/>
      <c r="Y18" s="5"/>
      <c r="Z18" s="5"/>
      <c r="AA18" s="5"/>
    </row>
    <row r="19" spans="5:27" ht="19.5" customHeight="1" x14ac:dyDescent="0.25">
      <c r="H19" s="33"/>
      <c r="I19" s="32"/>
      <c r="J19" s="6">
        <f t="shared" ref="J19:M21" si="2">J12</f>
        <v>0</v>
      </c>
      <c r="K19" s="6">
        <f t="shared" si="2"/>
        <v>0.99577452973661862</v>
      </c>
      <c r="L19" s="6">
        <f t="shared" si="2"/>
        <v>-9.1831835045457513E-2</v>
      </c>
      <c r="M19" s="6">
        <f t="shared" si="2"/>
        <v>0</v>
      </c>
      <c r="N19" s="11"/>
      <c r="O19" s="34"/>
      <c r="P19" s="37"/>
      <c r="Q19" s="13">
        <f>Q24*J18+R24*J19+S24*J20+T24*J21</f>
        <v>0</v>
      </c>
      <c r="R19" s="13">
        <f>Q24*K18+R24*K19+S24*K20+T24*K21</f>
        <v>0.99577452973661862</v>
      </c>
      <c r="S19" s="13">
        <f>Q24*L18+R24*L19+S24*L20+T24*L21</f>
        <v>-9.1831835045457513E-2</v>
      </c>
      <c r="T19" s="13">
        <f>Q24*M18+R24*M19+S24*M20+T24*M21</f>
        <v>0</v>
      </c>
      <c r="V19" s="30"/>
      <c r="W19" s="31"/>
      <c r="X19" s="5"/>
      <c r="Y19" s="5"/>
      <c r="Z19" s="5"/>
      <c r="AA19" s="5"/>
    </row>
    <row r="20" spans="5:27" ht="19.5" customHeight="1" x14ac:dyDescent="0.25">
      <c r="H20" s="33"/>
      <c r="I20" s="32"/>
      <c r="J20" s="6">
        <f t="shared" si="2"/>
        <v>0</v>
      </c>
      <c r="K20" s="6">
        <f t="shared" si="2"/>
        <v>9.1831835045457513E-2</v>
      </c>
      <c r="L20" s="6">
        <f t="shared" si="2"/>
        <v>0.99577452973661862</v>
      </c>
      <c r="M20" s="6">
        <f t="shared" si="2"/>
        <v>0</v>
      </c>
      <c r="N20" s="11"/>
      <c r="O20" s="34"/>
      <c r="P20" s="37"/>
      <c r="Q20" s="13">
        <f>Q25*J18+R25*J19+S25*J20+T25*J21</f>
        <v>0.3823286598892231</v>
      </c>
      <c r="R20" s="13">
        <f>Q25*K18+R25*K19+S25*K20+T25*K21</f>
        <v>8.4855040336516044E-2</v>
      </c>
      <c r="S20" s="13">
        <f>Q25*L18+R25*L19+S25*L20+T25*L21</f>
        <v>0.92012195819728115</v>
      </c>
      <c r="T20" s="13">
        <f>Q25*M18+R25*M19+S25*M20+T25*M21</f>
        <v>0</v>
      </c>
      <c r="V20" s="30"/>
      <c r="W20" s="31"/>
      <c r="X20" s="5"/>
      <c r="Y20" s="5"/>
      <c r="Z20" s="5"/>
      <c r="AA20" s="5"/>
    </row>
    <row r="21" spans="5:27" ht="19.5" customHeight="1" x14ac:dyDescent="0.25">
      <c r="H21" s="33"/>
      <c r="I21" s="32"/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1</v>
      </c>
      <c r="N21" s="11"/>
      <c r="O21" s="34"/>
      <c r="P21" s="37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30"/>
      <c r="W21" s="31"/>
      <c r="X21" s="5"/>
      <c r="Y21" s="5"/>
      <c r="Z21" s="5"/>
      <c r="AA21" s="5"/>
    </row>
    <row r="22" spans="5:27" ht="19.5" customHeight="1" x14ac:dyDescent="0.25">
      <c r="G22" s="10"/>
      <c r="H22" s="10"/>
      <c r="I22" s="10"/>
      <c r="J22" s="10"/>
      <c r="K22" s="10"/>
      <c r="L22" s="10"/>
      <c r="M22" s="10"/>
      <c r="O22" s="30"/>
      <c r="P22" s="31"/>
      <c r="Q22" s="12"/>
      <c r="R22" s="12"/>
      <c r="S22" s="12"/>
      <c r="T22" s="12"/>
      <c r="V22" s="30"/>
      <c r="W22" s="31"/>
      <c r="X22" s="5"/>
      <c r="Y22" s="5"/>
      <c r="Z22" s="5"/>
      <c r="AA22" s="5"/>
    </row>
    <row r="23" spans="5:27" ht="19.5" customHeight="1" x14ac:dyDescent="0.25">
      <c r="E23" s="25"/>
      <c r="G23" s="10"/>
      <c r="H23" s="10"/>
      <c r="I23" s="10"/>
      <c r="J23" s="10"/>
      <c r="K23" s="10"/>
      <c r="L23" s="10"/>
      <c r="M23" s="10"/>
      <c r="O23" s="33" t="s">
        <v>19</v>
      </c>
      <c r="P23" s="32" t="s">
        <v>11</v>
      </c>
      <c r="Q23" s="6">
        <f>Q11</f>
        <v>0.92402640429119276</v>
      </c>
      <c r="R23" s="6">
        <f t="shared" ref="R23:T23" si="3">R11</f>
        <v>0</v>
      </c>
      <c r="S23" s="6">
        <f t="shared" si="3"/>
        <v>-0.3823286598892231</v>
      </c>
      <c r="T23" s="6">
        <f t="shared" si="3"/>
        <v>0</v>
      </c>
    </row>
    <row r="24" spans="5:27" ht="19.5" customHeight="1" x14ac:dyDescent="0.25">
      <c r="G24" s="10"/>
      <c r="H24" s="10"/>
      <c r="I24" s="10"/>
      <c r="J24" s="10"/>
      <c r="K24" s="10"/>
      <c r="L24" s="10"/>
      <c r="M24" s="10"/>
      <c r="O24" s="33"/>
      <c r="P24" s="32"/>
      <c r="Q24" s="6">
        <f t="shared" ref="Q24:T26" si="4">Q12</f>
        <v>0</v>
      </c>
      <c r="R24" s="6">
        <f t="shared" si="4"/>
        <v>1</v>
      </c>
      <c r="S24" s="6">
        <f t="shared" si="4"/>
        <v>0</v>
      </c>
      <c r="T24" s="6">
        <f t="shared" si="4"/>
        <v>0</v>
      </c>
    </row>
    <row r="25" spans="5:27" ht="19.5" customHeight="1" x14ac:dyDescent="0.25">
      <c r="G25" s="10"/>
      <c r="H25" s="10"/>
      <c r="I25" s="10"/>
      <c r="J25" s="10"/>
      <c r="K25" s="10"/>
      <c r="L25" s="10"/>
      <c r="M25" s="10"/>
      <c r="O25" s="33"/>
      <c r="P25" s="32"/>
      <c r="Q25" s="6">
        <f t="shared" si="4"/>
        <v>0.3823286598892231</v>
      </c>
      <c r="R25" s="6">
        <f t="shared" si="4"/>
        <v>0</v>
      </c>
      <c r="S25" s="6">
        <f t="shared" si="4"/>
        <v>0.92402640429119276</v>
      </c>
      <c r="T25" s="6">
        <f t="shared" si="4"/>
        <v>0</v>
      </c>
    </row>
    <row r="26" spans="5:27" ht="19.5" customHeight="1" x14ac:dyDescent="0.25">
      <c r="G26" s="10"/>
      <c r="H26" s="10"/>
      <c r="I26" s="10"/>
      <c r="J26" s="10"/>
      <c r="K26" s="10"/>
      <c r="L26" s="10"/>
      <c r="M26" s="10"/>
      <c r="O26" s="33"/>
      <c r="P26" s="32"/>
      <c r="Q26" s="6">
        <f t="shared" si="4"/>
        <v>0</v>
      </c>
      <c r="R26" s="6">
        <f t="shared" si="4"/>
        <v>0</v>
      </c>
      <c r="S26" s="6">
        <f t="shared" si="4"/>
        <v>0</v>
      </c>
      <c r="T26" s="6">
        <f t="shared" si="4"/>
        <v>1</v>
      </c>
    </row>
    <row r="27" spans="5:27" ht="19.5" customHeight="1" x14ac:dyDescent="0.25">
      <c r="G27" s="10"/>
      <c r="H27" s="10"/>
      <c r="I27" s="10"/>
      <c r="J27" s="10"/>
      <c r="K27" s="10"/>
      <c r="L27" s="10"/>
      <c r="M27" s="10"/>
      <c r="O27" s="30"/>
      <c r="P27" s="31"/>
      <c r="Q27" s="5"/>
      <c r="R27" s="5"/>
      <c r="S27" s="5"/>
      <c r="T27" s="5"/>
      <c r="V27" s="30"/>
      <c r="W27" s="31"/>
      <c r="X27" s="5"/>
      <c r="Y27" s="5"/>
      <c r="Z27" s="5"/>
      <c r="AA27" s="5"/>
    </row>
    <row r="28" spans="5:27" ht="19.5" customHeight="1" x14ac:dyDescent="0.25">
      <c r="H28" s="30"/>
      <c r="I28" s="31"/>
      <c r="J28" s="35" t="s">
        <v>28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V28" s="30"/>
      <c r="W28" s="31"/>
      <c r="X28" s="5"/>
      <c r="Y28" s="5"/>
      <c r="Z28" s="5"/>
      <c r="AA28" s="5"/>
    </row>
    <row r="29" spans="5:27" ht="19.5" customHeight="1" x14ac:dyDescent="0.25">
      <c r="H29" s="30"/>
      <c r="I29" s="31"/>
      <c r="J29" s="5"/>
      <c r="K29" s="5"/>
      <c r="L29" s="5"/>
      <c r="M29" s="5"/>
      <c r="O29" s="30"/>
      <c r="P29" s="31"/>
      <c r="Q29" s="5"/>
      <c r="R29" s="5"/>
      <c r="S29" s="5"/>
      <c r="T29" s="5"/>
      <c r="V29" s="30"/>
      <c r="W29" s="31"/>
      <c r="X29" s="5"/>
      <c r="Y29" s="5"/>
      <c r="Z29" s="5"/>
      <c r="AA29" s="5"/>
    </row>
    <row r="30" spans="5:27" ht="19.5" customHeight="1" x14ac:dyDescent="0.25">
      <c r="H30" s="33" t="str">
        <f>O18</f>
        <v>Rx(α) x Ry(β)</v>
      </c>
      <c r="I30" s="32" t="s">
        <v>11</v>
      </c>
      <c r="J30" s="6">
        <f>Q18</f>
        <v>0.92402640429119276</v>
      </c>
      <c r="K30" s="6">
        <f t="shared" ref="K30:M33" si="5">R18</f>
        <v>-3.5109942428097965E-2</v>
      </c>
      <c r="L30" s="6">
        <f t="shared" si="5"/>
        <v>-0.38071314150602276</v>
      </c>
      <c r="M30" s="6">
        <f t="shared" si="5"/>
        <v>0</v>
      </c>
      <c r="N30" s="11"/>
      <c r="O30" s="34" t="str">
        <f>H30&amp;" x "&amp;O35</f>
        <v>Rx(α) x Ry(β) x Rz(γ)</v>
      </c>
      <c r="P30" s="37" t="s">
        <v>11</v>
      </c>
      <c r="Q30" s="13">
        <f>Q35*J30+R35*J31+S35*J32+T35*J33</f>
        <v>0.92196701871278575</v>
      </c>
      <c r="R30" s="13">
        <f>Q35*K30+R35*K31+S35*K32+T35*K33</f>
        <v>3.1413037297809088E-2</v>
      </c>
      <c r="S30" s="13">
        <f>Q35*L30+R35*L31+S35*L32+T35*L33</f>
        <v>-0.38599227646882306</v>
      </c>
      <c r="T30" s="13">
        <f>Q35*M30+R35*M31+S35*M32+T35*M33</f>
        <v>0</v>
      </c>
      <c r="V30" s="30"/>
      <c r="W30" s="31"/>
      <c r="X30" s="5"/>
      <c r="Y30" s="5"/>
      <c r="Z30" s="5"/>
      <c r="AA30" s="5"/>
    </row>
    <row r="31" spans="5:27" ht="19.5" customHeight="1" x14ac:dyDescent="0.25">
      <c r="H31" s="33"/>
      <c r="I31" s="32"/>
      <c r="J31" s="6">
        <f t="shared" ref="J31:J33" si="6">Q19</f>
        <v>0</v>
      </c>
      <c r="K31" s="6">
        <f t="shared" si="5"/>
        <v>0.99577452973661862</v>
      </c>
      <c r="L31" s="6">
        <f t="shared" si="5"/>
        <v>-9.1831835045457513E-2</v>
      </c>
      <c r="M31" s="6">
        <f t="shared" si="5"/>
        <v>0</v>
      </c>
      <c r="N31" s="11"/>
      <c r="O31" s="34"/>
      <c r="P31" s="37"/>
      <c r="Q31" s="13">
        <f>Q36*J30+R36*J31+S36*J32+T36*J33</f>
        <v>-6.1657215580729945E-2</v>
      </c>
      <c r="R31" s="13">
        <f>Q36*K30+R36*K31+S36*K32+T36*K33</f>
        <v>0.99589800844123333</v>
      </c>
      <c r="S31" s="13">
        <f>Q36*L30+R36*L31+S36*L32+T36*L33</f>
        <v>-6.6223444108689342E-2</v>
      </c>
      <c r="T31" s="13">
        <f>Q36*M30+R36*M31+S36*M32+T36*M33</f>
        <v>0</v>
      </c>
      <c r="V31" s="30"/>
      <c r="W31" s="31"/>
      <c r="X31" s="5"/>
      <c r="Y31" s="5"/>
      <c r="Z31" s="5"/>
      <c r="AA31" s="5"/>
    </row>
    <row r="32" spans="5:27" ht="19.5" customHeight="1" x14ac:dyDescent="0.25">
      <c r="H32" s="33"/>
      <c r="I32" s="32"/>
      <c r="J32" s="6">
        <f t="shared" si="6"/>
        <v>0.3823286598892231</v>
      </c>
      <c r="K32" s="6">
        <f t="shared" si="5"/>
        <v>8.4855040336516044E-2</v>
      </c>
      <c r="L32" s="6">
        <f t="shared" si="5"/>
        <v>0.92012195819728115</v>
      </c>
      <c r="M32" s="6">
        <f t="shared" si="5"/>
        <v>0</v>
      </c>
      <c r="N32" s="11"/>
      <c r="O32" s="34"/>
      <c r="P32" s="37"/>
      <c r="Q32" s="13">
        <f>Q37*J30+R37*J31+S37*J32+T37*J33</f>
        <v>0.3823286598892231</v>
      </c>
      <c r="R32" s="13">
        <f>Q37*K30+R37*K31+S37*K32+T37*K33</f>
        <v>8.4855040336516044E-2</v>
      </c>
      <c r="S32" s="13">
        <f>Q37*L30+R37*L31+S37*L32+T37*L33</f>
        <v>0.92012195819728115</v>
      </c>
      <c r="T32" s="13">
        <f>Q37*M30+R37*M31+S37*M32+T37*M33</f>
        <v>0</v>
      </c>
      <c r="V32" s="30"/>
      <c r="W32" s="31"/>
      <c r="X32" s="5"/>
      <c r="Y32" s="5"/>
      <c r="Z32" s="5"/>
      <c r="AA32" s="5"/>
    </row>
    <row r="33" spans="2:27" ht="19.5" customHeight="1" x14ac:dyDescent="0.25">
      <c r="H33" s="33"/>
      <c r="I33" s="32"/>
      <c r="J33" s="6">
        <f t="shared" si="6"/>
        <v>0</v>
      </c>
      <c r="K33" s="6">
        <f t="shared" si="5"/>
        <v>0</v>
      </c>
      <c r="L33" s="6">
        <f t="shared" si="5"/>
        <v>0</v>
      </c>
      <c r="M33" s="6">
        <f t="shared" si="5"/>
        <v>1</v>
      </c>
      <c r="N33" s="11"/>
      <c r="O33" s="34"/>
      <c r="P33" s="37"/>
      <c r="Q33" s="13">
        <f>Q38*J30+R38*J31+S38*J32+T38*J33</f>
        <v>0</v>
      </c>
      <c r="R33" s="13">
        <f>Q38*K30+R38*K31+S38*K32+T38*K33</f>
        <v>0</v>
      </c>
      <c r="S33" s="13">
        <f>Q38*L30+R38*L31+S38*L32+T38*L33</f>
        <v>0</v>
      </c>
      <c r="T33" s="13">
        <f>Q38*M30+R38*M31+S38*M32+T38*M33</f>
        <v>1</v>
      </c>
      <c r="V33" s="30"/>
      <c r="W33" s="31"/>
      <c r="X33" s="5"/>
      <c r="Y33" s="5"/>
      <c r="Z33" s="5"/>
      <c r="AA33" s="5"/>
    </row>
    <row r="34" spans="2:27" ht="19.5" customHeight="1" x14ac:dyDescent="0.25">
      <c r="G34" s="10"/>
      <c r="H34" s="10"/>
      <c r="I34" s="10"/>
      <c r="J34" s="10"/>
      <c r="K34" s="10"/>
      <c r="L34" s="10"/>
      <c r="M34" s="10"/>
      <c r="O34" s="30"/>
      <c r="P34" s="31"/>
      <c r="Q34" s="12"/>
      <c r="R34" s="12"/>
      <c r="S34" s="12"/>
      <c r="T34" s="12"/>
      <c r="V34" s="30"/>
      <c r="W34" s="31"/>
      <c r="X34" s="5"/>
      <c r="Y34" s="5"/>
      <c r="Z34" s="5"/>
      <c r="AA34" s="5"/>
    </row>
    <row r="35" spans="2:27" ht="19.5" customHeight="1" x14ac:dyDescent="0.25">
      <c r="E35" s="25"/>
      <c r="G35" s="10"/>
      <c r="H35" s="10"/>
      <c r="I35" s="10"/>
      <c r="J35" s="10"/>
      <c r="K35" s="10"/>
      <c r="L35" s="10"/>
      <c r="M35" s="10"/>
      <c r="O35" s="33" t="str">
        <f>V11</f>
        <v>Rz(γ)</v>
      </c>
      <c r="P35" s="32" t="s">
        <v>11</v>
      </c>
      <c r="Q35" s="6">
        <f>X11</f>
        <v>0.99777129141673526</v>
      </c>
      <c r="R35" s="6">
        <f t="shared" ref="R35:T38" si="7">Y11</f>
        <v>6.6726681504330282E-2</v>
      </c>
      <c r="S35" s="6">
        <f t="shared" si="7"/>
        <v>0</v>
      </c>
      <c r="T35" s="6">
        <f t="shared" si="7"/>
        <v>0</v>
      </c>
    </row>
    <row r="36" spans="2:27" ht="19.5" customHeight="1" x14ac:dyDescent="0.25">
      <c r="G36" s="10"/>
      <c r="H36" s="10"/>
      <c r="I36" s="10"/>
      <c r="J36" s="10"/>
      <c r="K36" s="10"/>
      <c r="L36" s="10"/>
      <c r="M36" s="10"/>
      <c r="O36" s="33"/>
      <c r="P36" s="32"/>
      <c r="Q36" s="6">
        <f t="shared" ref="Q36:Q38" si="8">X12</f>
        <v>-6.6726681504330282E-2</v>
      </c>
      <c r="R36" s="6">
        <f t="shared" si="7"/>
        <v>0.99777129141673526</v>
      </c>
      <c r="S36" s="6">
        <f t="shared" si="7"/>
        <v>0</v>
      </c>
      <c r="T36" s="6">
        <f t="shared" si="7"/>
        <v>0</v>
      </c>
    </row>
    <row r="37" spans="2:27" ht="19.5" customHeight="1" x14ac:dyDescent="0.25">
      <c r="G37" s="10"/>
      <c r="H37" s="10"/>
      <c r="I37" s="10"/>
      <c r="J37" s="10"/>
      <c r="K37" s="10"/>
      <c r="L37" s="10"/>
      <c r="M37" s="10"/>
      <c r="O37" s="33"/>
      <c r="P37" s="32"/>
      <c r="Q37" s="6">
        <f t="shared" si="8"/>
        <v>0</v>
      </c>
      <c r="R37" s="6">
        <f t="shared" si="7"/>
        <v>0</v>
      </c>
      <c r="S37" s="6">
        <f t="shared" si="7"/>
        <v>1</v>
      </c>
      <c r="T37" s="6">
        <f t="shared" si="7"/>
        <v>0</v>
      </c>
    </row>
    <row r="38" spans="2:27" ht="19.5" customHeight="1" x14ac:dyDescent="0.25">
      <c r="G38" s="10"/>
      <c r="H38" s="10"/>
      <c r="I38" s="10"/>
      <c r="J38" s="10"/>
      <c r="K38" s="10"/>
      <c r="L38" s="10"/>
      <c r="M38" s="10"/>
      <c r="O38" s="33"/>
      <c r="P38" s="32"/>
      <c r="Q38" s="6">
        <f t="shared" si="8"/>
        <v>0</v>
      </c>
      <c r="R38" s="6">
        <f t="shared" si="7"/>
        <v>0</v>
      </c>
      <c r="S38" s="6">
        <f t="shared" si="7"/>
        <v>0</v>
      </c>
      <c r="T38" s="6">
        <f t="shared" si="7"/>
        <v>1</v>
      </c>
    </row>
    <row r="39" spans="2:27" ht="19.5" customHeight="1" x14ac:dyDescent="0.25">
      <c r="G39" s="10"/>
      <c r="H39" s="10"/>
      <c r="I39" s="10"/>
      <c r="J39" s="10"/>
      <c r="K39" s="10"/>
      <c r="L39" s="10"/>
      <c r="M39" s="10"/>
      <c r="O39" s="30"/>
      <c r="P39" s="31"/>
      <c r="Q39" s="5"/>
      <c r="R39" s="5"/>
      <c r="S39" s="5"/>
      <c r="T39" s="5"/>
      <c r="V39" s="30"/>
      <c r="W39" s="31"/>
      <c r="X39" s="5"/>
      <c r="Y39" s="5"/>
      <c r="Z39" s="5"/>
      <c r="AA39" s="5"/>
    </row>
    <row r="40" spans="2:27" ht="19.5" customHeight="1" x14ac:dyDescent="0.25">
      <c r="H40" s="15"/>
      <c r="I40" s="8"/>
      <c r="J40" s="35" t="s">
        <v>28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V40" s="15"/>
      <c r="W40" s="8"/>
      <c r="X40" s="5"/>
      <c r="Y40" s="5"/>
      <c r="Z40" s="5"/>
      <c r="AA40" s="5"/>
    </row>
    <row r="41" spans="2:27" ht="19.5" customHeight="1" x14ac:dyDescent="0.25">
      <c r="H41" s="15"/>
      <c r="I41" s="8"/>
      <c r="J41" s="5"/>
      <c r="K41" s="5"/>
      <c r="L41" s="5"/>
      <c r="M41" s="5"/>
      <c r="O41" s="15"/>
      <c r="P41" s="8"/>
      <c r="Q41" s="5"/>
      <c r="R41" s="5"/>
      <c r="S41" s="5"/>
      <c r="T41" s="5"/>
      <c r="V41" s="15"/>
      <c r="W41" s="8"/>
      <c r="X41" s="5"/>
      <c r="Y41" s="5"/>
      <c r="Z41" s="5"/>
      <c r="AA41" s="5"/>
    </row>
    <row r="42" spans="2:27" ht="19.5" customHeight="1" x14ac:dyDescent="0.25">
      <c r="H42" s="33" t="s">
        <v>21</v>
      </c>
      <c r="I42" s="32" t="s">
        <v>11</v>
      </c>
      <c r="J42" s="9">
        <f>COS(E12)*COS(E13)</f>
        <v>0.92196701871278575</v>
      </c>
      <c r="K42" s="9">
        <f>COS(E13)*SIN(E11)*SIN(E12) - COS(E11)*SIN(E13)</f>
        <v>3.1413037297809088E-2</v>
      </c>
      <c r="L42" s="9">
        <f>COS(E11)*COS(E13)*SIN(E12)+ SIN(E11)*SIN(E13)</f>
        <v>-0.38599227646882306</v>
      </c>
      <c r="M42" s="3">
        <v>0</v>
      </c>
      <c r="N42" s="11"/>
      <c r="O42" s="34" t="str">
        <f>H42&amp;" x "&amp;O47</f>
        <v>RxRyRz x SxT</v>
      </c>
      <c r="P42" s="37" t="s">
        <v>11</v>
      </c>
      <c r="Q42" s="13">
        <f>Q47*J42+R47*J43+S47*J44+T47*J45</f>
        <v>0.52894538617378706</v>
      </c>
      <c r="R42" s="13">
        <f>Q47*K42+R47*K43+S47*K44+T47*K45</f>
        <v>1.802209928027524E-2</v>
      </c>
      <c r="S42" s="13">
        <f>Q47*L42+R47*L43+S47*L44+T47*L45</f>
        <v>-0.22144917290203434</v>
      </c>
      <c r="T42" s="13">
        <f>Q47*M42+R47*M43+S47*M44+T47*M45</f>
        <v>78.604857999999993</v>
      </c>
      <c r="V42" s="15"/>
      <c r="W42" s="8"/>
      <c r="X42" s="5"/>
      <c r="Y42" s="5"/>
      <c r="Z42" s="5"/>
      <c r="AA42" s="5"/>
    </row>
    <row r="43" spans="2:27" ht="19.5" customHeight="1" x14ac:dyDescent="0.25">
      <c r="H43" s="33"/>
      <c r="I43" s="32"/>
      <c r="J43" s="9">
        <f>COS(E12)*SIN(E13)</f>
        <v>-6.1657215580729945E-2</v>
      </c>
      <c r="K43" s="9">
        <f>COS(E11)*COS(E13) + SIN(E11)*SIN(E12)*SIN(E13)</f>
        <v>0.99589800844123333</v>
      </c>
      <c r="L43" s="9">
        <f>-COS(E13)*SIN(E11) + COS(E11)*SIN(E12)*SIN(E13)</f>
        <v>-6.6223444108689342E-2</v>
      </c>
      <c r="M43" s="3">
        <v>0</v>
      </c>
      <c r="N43" s="11"/>
      <c r="O43" s="34"/>
      <c r="P43" s="37"/>
      <c r="Q43" s="13">
        <f>Q48*J42+R48*J43+S48*J44+T48*J45</f>
        <v>-3.5373607779682896E-2</v>
      </c>
      <c r="R43" s="13">
        <f>Q48*K42+R48*K43+S48*K44+T48*K45</f>
        <v>0.57136063001485371</v>
      </c>
      <c r="S43" s="13">
        <f>Q48*L42+R48*L43+S48*L44+T48*L45</f>
        <v>-3.7993317013372593E-2</v>
      </c>
      <c r="T43" s="13">
        <f>Q48*M42+R48*M43+S48*M44+T48*M45</f>
        <v>113.293747</v>
      </c>
      <c r="V43" s="15"/>
      <c r="W43" s="8"/>
      <c r="X43" s="5"/>
      <c r="Y43" s="5"/>
      <c r="Z43" s="5"/>
      <c r="AA43" s="5"/>
    </row>
    <row r="44" spans="2:27" ht="19.5" customHeight="1" x14ac:dyDescent="0.25">
      <c r="H44" s="33"/>
      <c r="I44" s="32"/>
      <c r="J44" s="9">
        <f>-SIN(E12)</f>
        <v>0.3823286598892231</v>
      </c>
      <c r="K44" s="9">
        <f>COS(E12)*SIN(E11)</f>
        <v>8.4855040336516044E-2</v>
      </c>
      <c r="L44" s="9">
        <f>COS(E11)*COS(E12)</f>
        <v>0.92012195819728115</v>
      </c>
      <c r="M44" s="3">
        <v>0</v>
      </c>
      <c r="N44" s="11"/>
      <c r="O44" s="34"/>
      <c r="P44" s="37"/>
      <c r="Q44" s="13">
        <f>Q49*J42+R49*J43+S49*J44+T49*J45</f>
        <v>0.21934730477968573</v>
      </c>
      <c r="R44" s="13">
        <f>Q49*K42+R49*K43+S49*K44+T49*K45</f>
        <v>4.8682524611623958E-2</v>
      </c>
      <c r="S44" s="13">
        <f>Q49*L42+R49*L43+S49*L44+T49*L45</f>
        <v>0.5278868491251949</v>
      </c>
      <c r="T44" s="13">
        <f>Q49*M42+R49*M43+S49*M44+T49*M45</f>
        <v>-255.59165999999999</v>
      </c>
      <c r="V44" s="15"/>
      <c r="W44" s="8"/>
      <c r="X44" s="5"/>
      <c r="Y44" s="5"/>
      <c r="Z44" s="5"/>
      <c r="AA44" s="5"/>
    </row>
    <row r="45" spans="2:27" ht="19.5" customHeight="1" x14ac:dyDescent="0.25">
      <c r="H45" s="33"/>
      <c r="I45" s="32"/>
      <c r="J45" s="3">
        <v>0</v>
      </c>
      <c r="K45" s="3">
        <v>0</v>
      </c>
      <c r="L45" s="3">
        <v>0</v>
      </c>
      <c r="M45" s="3">
        <v>1</v>
      </c>
      <c r="N45" s="11"/>
      <c r="O45" s="34"/>
      <c r="P45" s="37"/>
      <c r="Q45" s="13">
        <f>Q50*J42+R50*J43+S50*J44+T50*J45</f>
        <v>0</v>
      </c>
      <c r="R45" s="13">
        <f>Q50*K42+R50*K43+S50*K44+T50*K45</f>
        <v>0</v>
      </c>
      <c r="S45" s="13">
        <f>Q50*L42+R50*L43+S50*L44+T50*L45</f>
        <v>0</v>
      </c>
      <c r="T45" s="13">
        <f>Q50*M42+R50*M43+S50*M44+T50*M45</f>
        <v>1</v>
      </c>
      <c r="V45" s="15"/>
      <c r="W45" s="8"/>
      <c r="X45" s="5"/>
      <c r="Y45" s="5"/>
      <c r="Z45" s="5"/>
      <c r="AA45" s="5"/>
    </row>
    <row r="46" spans="2:27" ht="19.5" customHeight="1" x14ac:dyDescent="0.25">
      <c r="H46" s="15"/>
      <c r="I46" s="8"/>
      <c r="J46" s="5"/>
      <c r="K46" s="5"/>
      <c r="L46" s="5"/>
      <c r="M46" s="5"/>
      <c r="O46" s="15"/>
      <c r="P46" s="8"/>
      <c r="Q46" s="12"/>
      <c r="R46" s="12"/>
      <c r="S46" s="12"/>
      <c r="T46" s="12"/>
      <c r="V46" s="15"/>
      <c r="W46" s="8"/>
      <c r="X46" s="5"/>
      <c r="Y46" s="5"/>
      <c r="Z46" s="5"/>
      <c r="AA46" s="5"/>
    </row>
    <row r="47" spans="2:27" ht="19.5" customHeight="1" x14ac:dyDescent="0.25">
      <c r="B47" s="2" t="s">
        <v>8</v>
      </c>
      <c r="C47" s="4" t="s">
        <v>9</v>
      </c>
      <c r="D47" s="4" t="s">
        <v>15</v>
      </c>
      <c r="E47" s="25">
        <v>0.57371399999999995</v>
      </c>
      <c r="H47" s="33" t="s">
        <v>16</v>
      </c>
      <c r="I47" s="32" t="s">
        <v>11</v>
      </c>
      <c r="J47" s="9">
        <f>E47</f>
        <v>0.57371399999999995</v>
      </c>
      <c r="K47" s="3">
        <v>0</v>
      </c>
      <c r="L47" s="3">
        <v>0</v>
      </c>
      <c r="M47" s="3">
        <v>0</v>
      </c>
      <c r="O47" s="33" t="s">
        <v>17</v>
      </c>
      <c r="P47" s="32" t="s">
        <v>11</v>
      </c>
      <c r="Q47" s="6">
        <f>J47</f>
        <v>0.57371399999999995</v>
      </c>
      <c r="R47" s="3">
        <v>0</v>
      </c>
      <c r="S47" s="3">
        <v>0</v>
      </c>
      <c r="T47" s="9">
        <f>M6</f>
        <v>78.604857999999993</v>
      </c>
    </row>
    <row r="48" spans="2:27" ht="19.5" customHeight="1" x14ac:dyDescent="0.25">
      <c r="E48" s="10">
        <f>E47</f>
        <v>0.57371399999999995</v>
      </c>
      <c r="H48" s="33"/>
      <c r="I48" s="32"/>
      <c r="J48" s="3">
        <v>0</v>
      </c>
      <c r="K48" s="9">
        <f>E48</f>
        <v>0.57371399999999995</v>
      </c>
      <c r="L48" s="3">
        <v>0</v>
      </c>
      <c r="M48" s="3">
        <v>0</v>
      </c>
      <c r="O48" s="33"/>
      <c r="P48" s="32"/>
      <c r="Q48" s="3">
        <v>0</v>
      </c>
      <c r="R48" s="6">
        <f>K48</f>
        <v>0.57371399999999995</v>
      </c>
      <c r="S48" s="3">
        <v>0</v>
      </c>
      <c r="T48" s="9">
        <f>M7</f>
        <v>113.293747</v>
      </c>
    </row>
    <row r="49" spans="5:26" ht="19.5" customHeight="1" x14ac:dyDescent="0.25">
      <c r="E49" s="10">
        <f>E48</f>
        <v>0.57371399999999995</v>
      </c>
      <c r="H49" s="33"/>
      <c r="I49" s="32"/>
      <c r="J49" s="3">
        <v>0</v>
      </c>
      <c r="K49" s="3">
        <v>0</v>
      </c>
      <c r="L49" s="9">
        <f>E49</f>
        <v>0.57371399999999995</v>
      </c>
      <c r="M49" s="3">
        <v>0</v>
      </c>
      <c r="O49" s="33"/>
      <c r="P49" s="32"/>
      <c r="Q49" s="3">
        <v>0</v>
      </c>
      <c r="R49" s="3">
        <v>0</v>
      </c>
      <c r="S49" s="6">
        <f>L49</f>
        <v>0.57371399999999995</v>
      </c>
      <c r="T49" s="9">
        <f>M8</f>
        <v>-255.59165999999999</v>
      </c>
    </row>
    <row r="50" spans="5:26" ht="19.5" customHeight="1" x14ac:dyDescent="0.25">
      <c r="H50" s="33"/>
      <c r="I50" s="32"/>
      <c r="J50" s="3">
        <v>0</v>
      </c>
      <c r="K50" s="3">
        <v>0</v>
      </c>
      <c r="L50" s="3">
        <v>0</v>
      </c>
      <c r="M50" s="3">
        <v>1</v>
      </c>
      <c r="O50" s="33"/>
      <c r="P50" s="32"/>
      <c r="Q50" s="3">
        <v>0</v>
      </c>
      <c r="R50" s="3">
        <v>0</v>
      </c>
      <c r="S50" s="3">
        <v>0</v>
      </c>
      <c r="T50" s="3">
        <v>1</v>
      </c>
    </row>
    <row r="53" spans="5:26" ht="19.5" customHeight="1" x14ac:dyDescent="0.25">
      <c r="J53" s="36" t="s">
        <v>27</v>
      </c>
      <c r="K53" s="36"/>
      <c r="L53" s="36"/>
      <c r="M53" s="36"/>
      <c r="N53" s="36"/>
      <c r="O53" s="36"/>
      <c r="P53" s="36"/>
      <c r="Q53" s="36"/>
      <c r="R53" s="36"/>
      <c r="S53" s="36"/>
    </row>
    <row r="54" spans="5:26" ht="19.5" customHeight="1" x14ac:dyDescent="0.25">
      <c r="Q54" s="4" t="s">
        <v>23</v>
      </c>
      <c r="R54" s="4" t="s">
        <v>24</v>
      </c>
      <c r="S54" s="4" t="s">
        <v>8</v>
      </c>
    </row>
    <row r="55" spans="5:26" ht="19.5" customHeight="1" x14ac:dyDescent="0.25">
      <c r="H55" s="33" t="s">
        <v>32</v>
      </c>
      <c r="I55" s="32" t="s">
        <v>11</v>
      </c>
      <c r="J55" s="9">
        <f>Q42</f>
        <v>0.52894538617378706</v>
      </c>
      <c r="K55" s="9">
        <f t="shared" ref="K55:M58" si="9">R42</f>
        <v>1.802209928027524E-2</v>
      </c>
      <c r="L55" s="9">
        <f t="shared" si="9"/>
        <v>-0.22144917290203434</v>
      </c>
      <c r="M55" s="9">
        <f t="shared" si="9"/>
        <v>78.604857999999993</v>
      </c>
      <c r="N55" s="16"/>
      <c r="O55" s="16"/>
      <c r="P55" s="17" t="s">
        <v>1</v>
      </c>
      <c r="Q55" s="19">
        <f>-M55</f>
        <v>-78.604857999999993</v>
      </c>
      <c r="R55" s="19">
        <f>DEGREES(ATAN2(L57,K57))</f>
        <v>5.2689999999999992</v>
      </c>
      <c r="S55" s="19">
        <f>(J55+K55+L55+J56+K56+L56+J57+K57+L57)/(X55+Y55+Z55+X56+Y57+Y56+Z56+Z57+X57)</f>
        <v>0.57371399999999995</v>
      </c>
      <c r="V55" s="14">
        <f>RADIANS(R55)</f>
        <v>9.1961398287581209E-2</v>
      </c>
      <c r="X55" s="28">
        <f>COS(V56)*COS(V57)</f>
        <v>0.92196701871278575</v>
      </c>
      <c r="Y55" s="28">
        <f>COS(V57)*SIN(V55)*SIN(V56)-COS(V55)*SIN(V57)</f>
        <v>3.1413037297809095E-2</v>
      </c>
      <c r="Z55" s="29">
        <f>COS(V55)*COS(V57)*SIN(V56) + SIN(V55)*SIN(V57)</f>
        <v>-0.38599227646882306</v>
      </c>
    </row>
    <row r="56" spans="5:26" ht="19.5" customHeight="1" x14ac:dyDescent="0.25">
      <c r="H56" s="33"/>
      <c r="I56" s="32"/>
      <c r="J56" s="9">
        <f t="shared" ref="J56:J58" si="10">Q43</f>
        <v>-3.5373607779682896E-2</v>
      </c>
      <c r="K56" s="9">
        <f t="shared" si="9"/>
        <v>0.57136063001485371</v>
      </c>
      <c r="L56" s="9">
        <f t="shared" si="9"/>
        <v>-3.7993317013372593E-2</v>
      </c>
      <c r="M56" s="9">
        <f t="shared" si="9"/>
        <v>113.293747</v>
      </c>
      <c r="N56" s="16"/>
      <c r="O56" s="18"/>
      <c r="P56" s="17" t="s">
        <v>2</v>
      </c>
      <c r="Q56" s="19">
        <f t="shared" ref="Q56:Q57" si="11">-M56</f>
        <v>-113.293747</v>
      </c>
      <c r="R56" s="19">
        <f>DEGREES(ATAN2(SQRT(K57*K57 + L57*L57),-J57))</f>
        <v>-22.478000000000002</v>
      </c>
      <c r="S56" s="19">
        <f>S55</f>
        <v>0.57371399999999995</v>
      </c>
      <c r="V56" s="14">
        <f t="shared" ref="V56:V57" si="12">RADIANS(R56)</f>
        <v>-0.39231510926328544</v>
      </c>
      <c r="X56" s="28">
        <f>COS(V56)*SIN(V57)</f>
        <v>-6.1657215580729945E-2</v>
      </c>
      <c r="Y56" s="28">
        <f>COS(V55)*COS(V57) + SIN(V55)*SIN(V56)*SIN(V57)</f>
        <v>0.99589800844123333</v>
      </c>
      <c r="Z56" s="29">
        <f>-COS(V57)*SIN(V55) + COS(V55)*SIN(V56)*SIN(V57)</f>
        <v>-6.6223444108689328E-2</v>
      </c>
    </row>
    <row r="57" spans="5:26" ht="19.5" customHeight="1" x14ac:dyDescent="0.25">
      <c r="H57" s="33"/>
      <c r="I57" s="32"/>
      <c r="J57" s="9">
        <f t="shared" si="10"/>
        <v>0.21934730477968573</v>
      </c>
      <c r="K57" s="9">
        <f t="shared" si="9"/>
        <v>4.8682524611623958E-2</v>
      </c>
      <c r="L57" s="9">
        <f t="shared" si="9"/>
        <v>0.5278868491251949</v>
      </c>
      <c r="M57" s="9">
        <f t="shared" si="9"/>
        <v>-255.59165999999999</v>
      </c>
      <c r="N57" s="16"/>
      <c r="O57" s="18"/>
      <c r="P57" s="17" t="s">
        <v>3</v>
      </c>
      <c r="Q57" s="19">
        <f t="shared" si="11"/>
        <v>255.59165999999999</v>
      </c>
      <c r="R57" s="19">
        <f>DEGREES(ATAN2(J55,J56))</f>
        <v>-3.8260000000000005</v>
      </c>
      <c r="S57" s="19">
        <f>S56</f>
        <v>0.57371399999999995</v>
      </c>
      <c r="V57" s="14">
        <f t="shared" si="12"/>
        <v>-6.6776297181303054E-2</v>
      </c>
      <c r="X57" s="28">
        <f>-SIN(V56)</f>
        <v>0.3823286598892231</v>
      </c>
      <c r="Y57" s="28">
        <f>COS(V56)*SIN(V55)</f>
        <v>8.485504033651603E-2</v>
      </c>
      <c r="Z57" s="29">
        <f>COS(V55)*COS(V56)</f>
        <v>0.92012195819728115</v>
      </c>
    </row>
    <row r="58" spans="5:26" ht="19.5" customHeight="1" x14ac:dyDescent="0.25">
      <c r="H58" s="33"/>
      <c r="I58" s="32"/>
      <c r="J58" s="9">
        <f t="shared" si="10"/>
        <v>0</v>
      </c>
      <c r="K58" s="9">
        <f t="shared" si="9"/>
        <v>0</v>
      </c>
      <c r="L58" s="9">
        <f t="shared" si="9"/>
        <v>0</v>
      </c>
      <c r="M58" s="9">
        <f t="shared" si="9"/>
        <v>1</v>
      </c>
      <c r="Q58" s="4">
        <f>E6</f>
        <v>-78.604857999999993</v>
      </c>
      <c r="R58" s="4">
        <f>F11</f>
        <v>5.2690000000000001</v>
      </c>
      <c r="S58" s="4">
        <f>E47</f>
        <v>0.57371399999999995</v>
      </c>
    </row>
    <row r="59" spans="5:26" x14ac:dyDescent="0.25">
      <c r="Q59" s="4">
        <f t="shared" ref="Q59:Q60" si="13">E7</f>
        <v>-113.293747</v>
      </c>
      <c r="R59" s="4">
        <f t="shared" ref="R59:R60" si="14">F12</f>
        <v>-22.478000000000002</v>
      </c>
    </row>
    <row r="60" spans="5:26" x14ac:dyDescent="0.25">
      <c r="Q60" s="4">
        <f t="shared" si="13"/>
        <v>255.59165999999999</v>
      </c>
      <c r="R60" s="4">
        <f t="shared" si="14"/>
        <v>-3.8260000000000001</v>
      </c>
    </row>
  </sheetData>
  <mergeCells count="34">
    <mergeCell ref="H6:H9"/>
    <mergeCell ref="I6:I9"/>
    <mergeCell ref="H11:H14"/>
    <mergeCell ref="I11:I14"/>
    <mergeCell ref="O11:O14"/>
    <mergeCell ref="H55:H58"/>
    <mergeCell ref="I55:I58"/>
    <mergeCell ref="V11:V14"/>
    <mergeCell ref="W11:W14"/>
    <mergeCell ref="J40:T40"/>
    <mergeCell ref="H42:H45"/>
    <mergeCell ref="I42:I45"/>
    <mergeCell ref="O42:O45"/>
    <mergeCell ref="P42:P45"/>
    <mergeCell ref="P11:P14"/>
    <mergeCell ref="H47:H50"/>
    <mergeCell ref="I47:I50"/>
    <mergeCell ref="O47:O50"/>
    <mergeCell ref="P47:P50"/>
    <mergeCell ref="J53:S53"/>
    <mergeCell ref="J16:T16"/>
    <mergeCell ref="H18:H21"/>
    <mergeCell ref="I18:I21"/>
    <mergeCell ref="O18:O21"/>
    <mergeCell ref="P18:P21"/>
    <mergeCell ref="O23:O26"/>
    <mergeCell ref="P23:P26"/>
    <mergeCell ref="O35:O38"/>
    <mergeCell ref="P35:P38"/>
    <mergeCell ref="J28:T28"/>
    <mergeCell ref="H30:H33"/>
    <mergeCell ref="I30:I33"/>
    <mergeCell ref="O30:O33"/>
    <mergeCell ref="P30:P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workbookViewId="0">
      <selection activeCell="F11" sqref="F11:F1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7.140625" style="10" customWidth="1"/>
    <col min="6" max="6" width="22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6" width="11.42578125" style="4" customWidth="1"/>
    <col min="27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-72.488708000000003</v>
      </c>
      <c r="H6" s="33" t="s">
        <v>10</v>
      </c>
      <c r="I6" s="32" t="s">
        <v>11</v>
      </c>
      <c r="J6" s="3">
        <v>1</v>
      </c>
      <c r="K6" s="3">
        <v>0</v>
      </c>
      <c r="L6" s="3">
        <v>0</v>
      </c>
      <c r="M6" s="9">
        <f>-E6</f>
        <v>72.488708000000003</v>
      </c>
      <c r="P6" s="27"/>
      <c r="W6" s="7"/>
    </row>
    <row r="7" spans="2:27" ht="19.5" customHeight="1" x14ac:dyDescent="0.25">
      <c r="C7" s="4" t="s">
        <v>2</v>
      </c>
      <c r="D7" s="4" t="s">
        <v>13</v>
      </c>
      <c r="E7" s="25">
        <v>-94.601073999999997</v>
      </c>
      <c r="H7" s="33"/>
      <c r="I7" s="32"/>
      <c r="J7" s="3">
        <v>0</v>
      </c>
      <c r="K7" s="3">
        <v>1</v>
      </c>
      <c r="L7" s="3">
        <v>0</v>
      </c>
      <c r="M7" s="9">
        <f>-E7</f>
        <v>94.601073999999997</v>
      </c>
      <c r="P7" s="27"/>
      <c r="W7" s="7"/>
    </row>
    <row r="8" spans="2:27" ht="19.5" customHeight="1" x14ac:dyDescent="0.25">
      <c r="C8" s="4" t="s">
        <v>3</v>
      </c>
      <c r="D8" s="4" t="s">
        <v>14</v>
      </c>
      <c r="E8" s="25">
        <v>797.53454599999998</v>
      </c>
      <c r="H8" s="33"/>
      <c r="I8" s="32"/>
      <c r="J8" s="3">
        <v>0</v>
      </c>
      <c r="K8" s="3">
        <v>0</v>
      </c>
      <c r="L8" s="3">
        <v>1</v>
      </c>
      <c r="M8" s="9">
        <f>-E8</f>
        <v>-797.53454599999998</v>
      </c>
      <c r="P8" s="27"/>
      <c r="W8" s="7"/>
    </row>
    <row r="9" spans="2:27" ht="19.5" customHeight="1" x14ac:dyDescent="0.25">
      <c r="H9" s="33"/>
      <c r="I9" s="32"/>
      <c r="J9" s="3">
        <v>0</v>
      </c>
      <c r="K9" s="3">
        <v>0</v>
      </c>
      <c r="L9" s="3">
        <v>0</v>
      </c>
      <c r="M9" s="3">
        <v>1</v>
      </c>
      <c r="P9" s="27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0.89174107472146291</v>
      </c>
      <c r="F11" s="25">
        <v>51.093000000000004</v>
      </c>
      <c r="H11" s="33" t="s">
        <v>18</v>
      </c>
      <c r="I11" s="32" t="s">
        <v>11</v>
      </c>
      <c r="J11" s="3">
        <v>1</v>
      </c>
      <c r="K11" s="3">
        <v>0</v>
      </c>
      <c r="L11" s="3">
        <v>0</v>
      </c>
      <c r="M11" s="3">
        <v>0</v>
      </c>
      <c r="O11" s="33" t="s">
        <v>19</v>
      </c>
      <c r="P11" s="32" t="s">
        <v>11</v>
      </c>
      <c r="Q11" s="9">
        <f>COS(E12)</f>
        <v>0.99265634796081048</v>
      </c>
      <c r="R11" s="3">
        <v>0</v>
      </c>
      <c r="S11" s="9">
        <f>SIN(E12)</f>
        <v>0.12096848702495346</v>
      </c>
      <c r="T11" s="3">
        <v>0</v>
      </c>
      <c r="V11" s="33" t="s">
        <v>20</v>
      </c>
      <c r="W11" s="32" t="s">
        <v>11</v>
      </c>
      <c r="X11" s="9">
        <f>COS(E13)</f>
        <v>0.99817822828351266</v>
      </c>
      <c r="Y11" s="9">
        <f>-SIN(E13)</f>
        <v>-6.0334273682440369E-2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0.12126547642856603</v>
      </c>
      <c r="F12" s="25">
        <v>6.9480000000000004</v>
      </c>
      <c r="H12" s="33"/>
      <c r="I12" s="32"/>
      <c r="J12" s="3">
        <v>0</v>
      </c>
      <c r="K12" s="9">
        <f>COS(E11)</f>
        <v>0.62805813329979343</v>
      </c>
      <c r="L12" s="9">
        <f>-SIN(E11)</f>
        <v>-0.77816642255752655</v>
      </c>
      <c r="M12" s="3">
        <v>0</v>
      </c>
      <c r="O12" s="33"/>
      <c r="P12" s="32"/>
      <c r="Q12" s="3">
        <v>0</v>
      </c>
      <c r="R12" s="3">
        <v>1</v>
      </c>
      <c r="S12" s="3">
        <v>0</v>
      </c>
      <c r="T12" s="3">
        <v>0</v>
      </c>
      <c r="V12" s="33"/>
      <c r="W12" s="32"/>
      <c r="X12" s="9">
        <f>-Y11</f>
        <v>6.0334273682440369E-2</v>
      </c>
      <c r="Y12" s="9">
        <f>X11</f>
        <v>0.99817822828351266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6.037093882648386E-2</v>
      </c>
      <c r="F13" s="25">
        <v>3.4590000000000001</v>
      </c>
      <c r="H13" s="33"/>
      <c r="I13" s="32"/>
      <c r="J13" s="3">
        <v>0</v>
      </c>
      <c r="K13" s="9">
        <f>-L12</f>
        <v>0.77816642255752655</v>
      </c>
      <c r="L13" s="9">
        <f>K12</f>
        <v>0.62805813329979343</v>
      </c>
      <c r="M13" s="3">
        <v>0</v>
      </c>
      <c r="O13" s="33"/>
      <c r="P13" s="32"/>
      <c r="Q13" s="9">
        <f>-S11</f>
        <v>-0.12096848702495346</v>
      </c>
      <c r="R13" s="3">
        <v>0</v>
      </c>
      <c r="S13" s="9">
        <f>Q11</f>
        <v>0.99265634796081048</v>
      </c>
      <c r="T13" s="3">
        <v>0</v>
      </c>
      <c r="V13" s="33"/>
      <c r="W13" s="32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3"/>
      <c r="I14" s="32"/>
      <c r="J14" s="3">
        <v>0</v>
      </c>
      <c r="K14" s="3">
        <v>0</v>
      </c>
      <c r="L14" s="3">
        <v>0</v>
      </c>
      <c r="M14" s="3">
        <v>1</v>
      </c>
      <c r="O14" s="33"/>
      <c r="P14" s="32"/>
      <c r="Q14" s="3">
        <v>0</v>
      </c>
      <c r="R14" s="3">
        <v>0</v>
      </c>
      <c r="S14" s="3">
        <v>0</v>
      </c>
      <c r="T14" s="3">
        <v>1</v>
      </c>
      <c r="V14" s="33"/>
      <c r="W14" s="32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26"/>
      <c r="I15" s="27"/>
      <c r="J15" s="5"/>
      <c r="K15" s="5"/>
      <c r="L15" s="5"/>
      <c r="M15" s="5"/>
      <c r="O15" s="26"/>
      <c r="P15" s="27"/>
      <c r="Q15" s="5"/>
      <c r="R15" s="5"/>
      <c r="S15" s="5"/>
      <c r="T15" s="5"/>
      <c r="V15" s="26"/>
      <c r="W15" s="27"/>
      <c r="X15" s="5"/>
      <c r="Y15" s="5"/>
      <c r="Z15" s="5"/>
      <c r="AA15" s="5"/>
    </row>
    <row r="16" spans="2:27" ht="19.5" customHeight="1" x14ac:dyDescent="0.25">
      <c r="H16" s="26"/>
      <c r="I16" s="27"/>
      <c r="J16" s="35" t="s">
        <v>28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V16" s="26"/>
      <c r="W16" s="27"/>
      <c r="X16" s="5"/>
      <c r="Y16" s="5"/>
      <c r="Z16" s="5"/>
      <c r="AA16" s="5"/>
    </row>
    <row r="17" spans="2:27" ht="19.5" customHeight="1" x14ac:dyDescent="0.25">
      <c r="H17" s="26"/>
      <c r="I17" s="27"/>
      <c r="J17" s="5"/>
      <c r="K17" s="5"/>
      <c r="L17" s="5"/>
      <c r="M17" s="5"/>
      <c r="O17" s="26"/>
      <c r="P17" s="27"/>
      <c r="Q17" s="5"/>
      <c r="R17" s="5"/>
      <c r="S17" s="5"/>
      <c r="T17" s="5"/>
      <c r="V17" s="26"/>
      <c r="W17" s="27"/>
      <c r="X17" s="5"/>
      <c r="Y17" s="5"/>
      <c r="Z17" s="5"/>
      <c r="AA17" s="5"/>
    </row>
    <row r="18" spans="2:27" ht="19.5" customHeight="1" x14ac:dyDescent="0.25">
      <c r="H18" s="33" t="s">
        <v>21</v>
      </c>
      <c r="I18" s="32" t="s">
        <v>11</v>
      </c>
      <c r="J18" s="9">
        <f>COS(E12)*COS(E13)</f>
        <v>0.9908479547019039</v>
      </c>
      <c r="K18" s="9">
        <f>COS(E13)*SIN(E11)*SIN(E12) - COS(E11)*SIN(E13)</f>
        <v>5.6068693530416373E-2</v>
      </c>
      <c r="L18" s="9">
        <f>COS(E11)*COS(E13)*SIN(E12)+ SIN(E11)*SIN(E13)</f>
        <v>0.12278693851076358</v>
      </c>
      <c r="M18" s="3">
        <v>0</v>
      </c>
      <c r="N18" s="11"/>
      <c r="O18" s="34" t="str">
        <f>H18&amp;" x "&amp;O23</f>
        <v>RxRyRz x SxT</v>
      </c>
      <c r="P18" s="37" t="s">
        <v>11</v>
      </c>
      <c r="Q18" s="13">
        <f>Q23*J18+R23*J19+S23*J20+T23*J21</f>
        <v>0.91152066744846949</v>
      </c>
      <c r="R18" s="13">
        <f>Q23*K18+R23*K19+S23*K20+T23*K21</f>
        <v>5.1579833926371235E-2</v>
      </c>
      <c r="S18" s="13">
        <f>Q23*L18+R23*L19+S23*L20+T23*L21</f>
        <v>0.11295661621359185</v>
      </c>
      <c r="T18" s="13">
        <f>Q23*M18+R23*M19+S23*M20+T23*M21</f>
        <v>72.488708000000003</v>
      </c>
      <c r="V18" s="26"/>
      <c r="W18" s="27"/>
      <c r="X18" s="5"/>
      <c r="Y18" s="5"/>
      <c r="Z18" s="5"/>
      <c r="AA18" s="5"/>
    </row>
    <row r="19" spans="2:27" ht="19.5" customHeight="1" x14ac:dyDescent="0.25">
      <c r="H19" s="33"/>
      <c r="I19" s="32"/>
      <c r="J19" s="9">
        <f>COS(E12)*SIN(E13)</f>
        <v>5.9891199770479298E-2</v>
      </c>
      <c r="K19" s="9">
        <f>COS(E11)*COS(E13) + SIN(E11)*SIN(E12)*SIN(E13)</f>
        <v>0.6325934380337197</v>
      </c>
      <c r="L19" s="9">
        <f>-COS(E13)*SIN(E11) + COS(E11)*SIN(E12)*SIN(E13)</f>
        <v>-0.7721648699252841</v>
      </c>
      <c r="M19" s="3">
        <v>0</v>
      </c>
      <c r="N19" s="11"/>
      <c r="O19" s="34"/>
      <c r="P19" s="37"/>
      <c r="Q19" s="13">
        <f>Q24*J18+R24*J19+S24*J20+T24*J21</f>
        <v>5.5096310316854726E-2</v>
      </c>
      <c r="R19" s="13">
        <f>Q24*K18+R24*K19+S24*K20+T24*K21</f>
        <v>0.58194800738474006</v>
      </c>
      <c r="S19" s="13">
        <f>Q24*L18+R24*L19+S24*L20+T24*L21</f>
        <v>-0.71034535043906588</v>
      </c>
      <c r="T19" s="13">
        <f>Q24*M18+R24*M19+S24*M20+T24*M21</f>
        <v>94.601073999999997</v>
      </c>
      <c r="V19" s="26"/>
      <c r="W19" s="27"/>
      <c r="X19" s="5"/>
      <c r="Y19" s="5"/>
      <c r="Z19" s="5"/>
      <c r="AA19" s="5"/>
    </row>
    <row r="20" spans="2:27" ht="19.5" customHeight="1" x14ac:dyDescent="0.25">
      <c r="H20" s="33"/>
      <c r="I20" s="32"/>
      <c r="J20" s="9">
        <f>-SIN(E12)</f>
        <v>-0.12096848702495346</v>
      </c>
      <c r="K20" s="9">
        <f>COS(E12)*SIN(E11)</f>
        <v>0.77245183912168314</v>
      </c>
      <c r="L20" s="9">
        <f>COS(E11)*COS(E12)</f>
        <v>0.62344589290845687</v>
      </c>
      <c r="M20" s="3">
        <v>0</v>
      </c>
      <c r="N20" s="11"/>
      <c r="O20" s="34"/>
      <c r="P20" s="37"/>
      <c r="Q20" s="13">
        <f>Q25*J18+R25*J19+S25*J20+T25*J21</f>
        <v>-0.11128374995373568</v>
      </c>
      <c r="R20" s="13">
        <f>Q25*K18+R25*K19+S25*K20+T25*K21</f>
        <v>0.71060934488160121</v>
      </c>
      <c r="S20" s="13">
        <f>Q25*L18+R25*L19+S25*L20+T25*L21</f>
        <v>0.57353281472220585</v>
      </c>
      <c r="T20" s="13">
        <f>Q25*M18+R25*M19+S25*M20+T25*M21</f>
        <v>-797.53454599999998</v>
      </c>
      <c r="V20" s="26"/>
      <c r="W20" s="27"/>
      <c r="X20" s="5"/>
      <c r="Y20" s="5"/>
      <c r="Z20" s="5"/>
      <c r="AA20" s="5"/>
    </row>
    <row r="21" spans="2:27" ht="19.5" customHeight="1" x14ac:dyDescent="0.25">
      <c r="H21" s="33"/>
      <c r="I21" s="32"/>
      <c r="J21" s="3">
        <v>0</v>
      </c>
      <c r="K21" s="3">
        <v>0</v>
      </c>
      <c r="L21" s="3">
        <v>0</v>
      </c>
      <c r="M21" s="3">
        <v>1</v>
      </c>
      <c r="N21" s="11"/>
      <c r="O21" s="34"/>
      <c r="P21" s="37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26"/>
      <c r="W21" s="27"/>
      <c r="X21" s="5"/>
      <c r="Y21" s="5"/>
      <c r="Z21" s="5"/>
      <c r="AA21" s="5"/>
    </row>
    <row r="22" spans="2:27" ht="19.5" customHeight="1" x14ac:dyDescent="0.25">
      <c r="H22" s="26"/>
      <c r="I22" s="27"/>
      <c r="J22" s="5"/>
      <c r="K22" s="5"/>
      <c r="L22" s="5"/>
      <c r="M22" s="5"/>
      <c r="O22" s="26"/>
      <c r="P22" s="27"/>
      <c r="Q22" s="12"/>
      <c r="R22" s="12"/>
      <c r="S22" s="12"/>
      <c r="T22" s="12"/>
      <c r="V22" s="26"/>
      <c r="W22" s="27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0.91993999999999998</v>
      </c>
      <c r="H23" s="33" t="s">
        <v>16</v>
      </c>
      <c r="I23" s="32" t="s">
        <v>11</v>
      </c>
      <c r="J23" s="9">
        <f>E23</f>
        <v>0.91993999999999998</v>
      </c>
      <c r="K23" s="3">
        <v>0</v>
      </c>
      <c r="L23" s="3">
        <v>0</v>
      </c>
      <c r="M23" s="3">
        <v>0</v>
      </c>
      <c r="O23" s="33" t="s">
        <v>17</v>
      </c>
      <c r="P23" s="32" t="s">
        <v>11</v>
      </c>
      <c r="Q23" s="6">
        <f>J23</f>
        <v>0.91993999999999998</v>
      </c>
      <c r="R23" s="3">
        <v>0</v>
      </c>
      <c r="S23" s="3">
        <v>0</v>
      </c>
      <c r="T23" s="9">
        <f>M6</f>
        <v>72.488708000000003</v>
      </c>
    </row>
    <row r="24" spans="2:27" ht="19.5" customHeight="1" x14ac:dyDescent="0.25">
      <c r="E24" s="10">
        <f>E23</f>
        <v>0.91993999999999998</v>
      </c>
      <c r="H24" s="33"/>
      <c r="I24" s="32"/>
      <c r="J24" s="3">
        <v>0</v>
      </c>
      <c r="K24" s="9">
        <f>E24</f>
        <v>0.91993999999999998</v>
      </c>
      <c r="L24" s="3">
        <v>0</v>
      </c>
      <c r="M24" s="3">
        <v>0</v>
      </c>
      <c r="O24" s="33"/>
      <c r="P24" s="32"/>
      <c r="Q24" s="3">
        <v>0</v>
      </c>
      <c r="R24" s="6">
        <f>K24</f>
        <v>0.91993999999999998</v>
      </c>
      <c r="S24" s="3">
        <v>0</v>
      </c>
      <c r="T24" s="9">
        <f>M7</f>
        <v>94.601073999999997</v>
      </c>
    </row>
    <row r="25" spans="2:27" ht="19.5" customHeight="1" x14ac:dyDescent="0.25">
      <c r="E25" s="10">
        <f>E24</f>
        <v>0.91993999999999998</v>
      </c>
      <c r="H25" s="33"/>
      <c r="I25" s="32"/>
      <c r="J25" s="3">
        <v>0</v>
      </c>
      <c r="K25" s="3">
        <v>0</v>
      </c>
      <c r="L25" s="9">
        <f>E25</f>
        <v>0.91993999999999998</v>
      </c>
      <c r="M25" s="3">
        <v>0</v>
      </c>
      <c r="O25" s="33"/>
      <c r="P25" s="32"/>
      <c r="Q25" s="3">
        <v>0</v>
      </c>
      <c r="R25" s="3">
        <v>0</v>
      </c>
      <c r="S25" s="6">
        <f>L25</f>
        <v>0.91993999999999998</v>
      </c>
      <c r="T25" s="9">
        <f>M8</f>
        <v>-797.53454599999998</v>
      </c>
    </row>
    <row r="26" spans="2:27" ht="19.5" customHeight="1" x14ac:dyDescent="0.25">
      <c r="H26" s="33"/>
      <c r="I26" s="32"/>
      <c r="J26" s="3">
        <v>0</v>
      </c>
      <c r="K26" s="3">
        <v>0</v>
      </c>
      <c r="L26" s="3">
        <v>0</v>
      </c>
      <c r="M26" s="3">
        <v>1</v>
      </c>
      <c r="O26" s="33"/>
      <c r="P26" s="32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6" t="s">
        <v>27</v>
      </c>
      <c r="K29" s="36"/>
      <c r="L29" s="36"/>
      <c r="M29" s="36"/>
      <c r="N29" s="36"/>
      <c r="O29" s="36"/>
      <c r="P29" s="36"/>
      <c r="Q29" s="36"/>
      <c r="R29" s="36"/>
      <c r="S29" s="36"/>
    </row>
    <row r="30" spans="2:27" ht="19.5" customHeight="1" x14ac:dyDescent="0.25">
      <c r="Q30" s="4" t="s">
        <v>23</v>
      </c>
      <c r="R30" s="4" t="s">
        <v>24</v>
      </c>
      <c r="S30" s="4" t="s">
        <v>8</v>
      </c>
    </row>
    <row r="31" spans="2:27" ht="19.5" customHeight="1" x14ac:dyDescent="0.25">
      <c r="H31" s="33" t="s">
        <v>32</v>
      </c>
      <c r="I31" s="32" t="s">
        <v>11</v>
      </c>
      <c r="J31" s="9">
        <f>Q18</f>
        <v>0.91152066744846949</v>
      </c>
      <c r="K31" s="9">
        <f t="shared" ref="K31:M34" si="1">R18</f>
        <v>5.1579833926371235E-2</v>
      </c>
      <c r="L31" s="9">
        <f t="shared" si="1"/>
        <v>0.11295661621359185</v>
      </c>
      <c r="M31" s="9">
        <f t="shared" si="1"/>
        <v>72.488708000000003</v>
      </c>
      <c r="N31" s="16"/>
      <c r="O31" s="16"/>
      <c r="P31" s="17" t="s">
        <v>1</v>
      </c>
      <c r="Q31" s="19">
        <f>-M31</f>
        <v>-72.488708000000003</v>
      </c>
      <c r="R31" s="19">
        <f>DEGREES(ATAN2(L33,K33))</f>
        <v>51.093000000000011</v>
      </c>
      <c r="S31" s="19">
        <f>(J31+K31+L31+J32+K32+L32+J33+K33+L33)/(X31+Y31+Z31+X32+Y33+Y32+Z32+Z33+X33)</f>
        <v>0.91994000000000031</v>
      </c>
      <c r="V31" s="14">
        <f>RADIANS(R31)</f>
        <v>0.89174107472146302</v>
      </c>
      <c r="X31" s="28">
        <f>COS(V32)*COS(V33)</f>
        <v>0.9908479547019039</v>
      </c>
      <c r="Y31" s="28">
        <f>COS(V33)*SIN(V31)*SIN(V32)-COS(V31)*SIN(V33)</f>
        <v>5.606869353041638E-2</v>
      </c>
      <c r="Z31" s="29">
        <f>COS(V31)*COS(V33)*SIN(V32) + SIN(V31)*SIN(V33)</f>
        <v>0.12278693851076355</v>
      </c>
    </row>
    <row r="32" spans="2:27" ht="19.5" customHeight="1" x14ac:dyDescent="0.25">
      <c r="H32" s="33"/>
      <c r="I32" s="32"/>
      <c r="J32" s="9">
        <f t="shared" ref="J32:J34" si="2">Q19</f>
        <v>5.5096310316854726E-2</v>
      </c>
      <c r="K32" s="9">
        <f t="shared" si="1"/>
        <v>0.58194800738474006</v>
      </c>
      <c r="L32" s="9">
        <f t="shared" si="1"/>
        <v>-0.71034535043906588</v>
      </c>
      <c r="M32" s="9">
        <f t="shared" si="1"/>
        <v>94.601073999999997</v>
      </c>
      <c r="N32" s="16"/>
      <c r="O32" s="18"/>
      <c r="P32" s="17" t="s">
        <v>2</v>
      </c>
      <c r="Q32" s="19">
        <f t="shared" ref="Q32:Q33" si="3">-M32</f>
        <v>-94.601073999999997</v>
      </c>
      <c r="R32" s="19">
        <f>DEGREES(ATAN2(SQRT(K33*K33 + L33*L33),-J33))</f>
        <v>6.9480000000000004</v>
      </c>
      <c r="S32" s="19">
        <f>S31</f>
        <v>0.91994000000000031</v>
      </c>
      <c r="V32" s="14">
        <f t="shared" ref="V32:V33" si="4">RADIANS(R32)</f>
        <v>0.12126547642856603</v>
      </c>
      <c r="X32" s="28">
        <f>COS(V32)*SIN(V33)</f>
        <v>5.9891199770479298E-2</v>
      </c>
      <c r="Y32" s="28">
        <f>COS(V31)*COS(V33) + SIN(V31)*SIN(V32)*SIN(V33)</f>
        <v>0.63259343803371959</v>
      </c>
      <c r="Z32" s="29">
        <f>-COS(V33)*SIN(V31) + COS(V31)*SIN(V32)*SIN(V33)</f>
        <v>-0.7721648699252841</v>
      </c>
    </row>
    <row r="33" spans="8:26" ht="19.5" customHeight="1" x14ac:dyDescent="0.25">
      <c r="H33" s="33"/>
      <c r="I33" s="32"/>
      <c r="J33" s="9">
        <f t="shared" si="2"/>
        <v>-0.11128374995373568</v>
      </c>
      <c r="K33" s="9">
        <f t="shared" si="1"/>
        <v>0.71060934488160121</v>
      </c>
      <c r="L33" s="9">
        <f t="shared" si="1"/>
        <v>0.57353281472220585</v>
      </c>
      <c r="M33" s="9">
        <f t="shared" si="1"/>
        <v>-797.53454599999998</v>
      </c>
      <c r="N33" s="16"/>
      <c r="O33" s="18"/>
      <c r="P33" s="17" t="s">
        <v>3</v>
      </c>
      <c r="Q33" s="19">
        <f t="shared" si="3"/>
        <v>797.53454599999998</v>
      </c>
      <c r="R33" s="19">
        <f>DEGREES(ATAN2(J31,J32))</f>
        <v>3.4590000000000001</v>
      </c>
      <c r="S33" s="19">
        <f>S32</f>
        <v>0.91994000000000031</v>
      </c>
      <c r="V33" s="14">
        <f t="shared" si="4"/>
        <v>6.037093882648386E-2</v>
      </c>
      <c r="X33" s="28">
        <f>-SIN(V32)</f>
        <v>-0.12096848702495346</v>
      </c>
      <c r="Y33" s="28">
        <f>COS(V32)*SIN(V31)</f>
        <v>0.77245183912168314</v>
      </c>
      <c r="Z33" s="29">
        <f>COS(V31)*COS(V32)</f>
        <v>0.62344589290845676</v>
      </c>
    </row>
    <row r="34" spans="8:26" ht="19.5" customHeight="1" x14ac:dyDescent="0.25">
      <c r="H34" s="33"/>
      <c r="I34" s="32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P11:P14"/>
    <mergeCell ref="H23:H26"/>
    <mergeCell ref="I23:I26"/>
    <mergeCell ref="O23:O26"/>
    <mergeCell ref="P23:P26"/>
    <mergeCell ref="J29:S29"/>
    <mergeCell ref="H6:H9"/>
    <mergeCell ref="I6:I9"/>
    <mergeCell ref="H11:H14"/>
    <mergeCell ref="I11:I14"/>
    <mergeCell ref="O11:O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1"/>
  <sheetViews>
    <sheetView tabSelected="1" topLeftCell="A7" workbookViewId="0">
      <selection activeCell="N22" sqref="N22"/>
    </sheetView>
  </sheetViews>
  <sheetFormatPr defaultRowHeight="34.5" customHeight="1" x14ac:dyDescent="0.25"/>
  <cols>
    <col min="1" max="10" width="9.140625" style="1"/>
    <col min="11" max="11" width="9.140625" style="1" customWidth="1"/>
    <col min="12" max="16384" width="9.140625" style="1"/>
  </cols>
  <sheetData>
    <row r="4" spans="2:20" ht="34.5" customHeight="1" x14ac:dyDescent="0.25">
      <c r="B4" s="33" t="s">
        <v>29</v>
      </c>
      <c r="C4" s="32" t="s">
        <v>11</v>
      </c>
      <c r="D4" s="9">
        <f>'C'!Q42</f>
        <v>0.86734369382932164</v>
      </c>
      <c r="E4" s="9">
        <f>'C'!R42</f>
        <v>0.65490026485818797</v>
      </c>
      <c r="F4" s="9">
        <f>'C'!S42</f>
        <v>2.3507775058123005E-2</v>
      </c>
      <c r="G4" s="9">
        <f>'C'!T42</f>
        <v>-522.02002000000005</v>
      </c>
      <c r="H4" s="11"/>
      <c r="I4" s="34" t="str">
        <f>B4&amp;" x "&amp;I9</f>
        <v>C x B</v>
      </c>
      <c r="J4" s="37" t="s">
        <v>11</v>
      </c>
      <c r="K4" s="13">
        <f>K9*D4+L9*D5+M9*D6+N9*D7</f>
        <v>0.55230287391916888</v>
      </c>
      <c r="L4" s="13">
        <f>K9*E4+L9*E5+M9*E6+N9*E7</f>
        <v>0.22934198909562262</v>
      </c>
      <c r="M4" s="13">
        <f>K9*F4+L9*F5+M9*F6+N9*F7</f>
        <v>-0.17699785082307729</v>
      </c>
      <c r="N4" s="13">
        <f>K9*G4+L9*G5+M9*G6+N9*G7</f>
        <v>-115.93959788053745</v>
      </c>
    </row>
    <row r="5" spans="2:20" ht="34.5" customHeight="1" x14ac:dyDescent="0.25">
      <c r="B5" s="33"/>
      <c r="C5" s="32"/>
      <c r="D5" s="9">
        <f>'C'!Q43</f>
        <v>-0.466450337478166</v>
      </c>
      <c r="E5" s="9">
        <f>'C'!R43</f>
        <v>0.64435779027910267</v>
      </c>
      <c r="F5" s="9">
        <f>'C'!S43</f>
        <v>-0.74091779327948182</v>
      </c>
      <c r="G5" s="9">
        <f>'C'!T43</f>
        <v>268.93338</v>
      </c>
      <c r="H5" s="11"/>
      <c r="I5" s="34"/>
      <c r="J5" s="37"/>
      <c r="K5" s="13">
        <f>K10*D4+L10*D5+M10*D6+N10*D7</f>
        <v>-0.27970431830041836</v>
      </c>
      <c r="L5" s="13">
        <f>K10*E4+L10*E5+M10*E6+N10*E7</f>
        <v>0.32291776376026682</v>
      </c>
      <c r="M5" s="13">
        <f>K10*F4+L10*F5+M10*F6+N10*F7</f>
        <v>-0.45437216449719409</v>
      </c>
      <c r="N5" s="13">
        <f>K10*G4+L10*G5+M10*G6+N10*G7</f>
        <v>298.58154937087994</v>
      </c>
    </row>
    <row r="6" spans="2:20" ht="34.5" customHeight="1" x14ac:dyDescent="0.25">
      <c r="B6" s="33"/>
      <c r="C6" s="32"/>
      <c r="D6" s="9">
        <f>'C'!Q44</f>
        <v>-0.46029453078003557</v>
      </c>
      <c r="E6" s="9">
        <f>'C'!R44</f>
        <v>0.58106861627548534</v>
      </c>
      <c r="F6" s="9">
        <f>'C'!S44</f>
        <v>0.79512279789896589</v>
      </c>
      <c r="G6" s="9">
        <f>'C'!T44</f>
        <v>-346.48529100000002</v>
      </c>
      <c r="H6" s="11"/>
      <c r="I6" s="34"/>
      <c r="J6" s="37"/>
      <c r="K6" s="13">
        <f>K11*D4+L11*D5+M11*D6+N11*D7</f>
        <v>-7.5441907998295504E-2</v>
      </c>
      <c r="L6" s="13">
        <f>K11*E4+L11*E5+M11*E6+N11*E7</f>
        <v>0.48175805295130281</v>
      </c>
      <c r="M6" s="13">
        <f>K11*F4+L11*F5+M11*F6+N11*F7</f>
        <v>0.38882148684434215</v>
      </c>
      <c r="N6" s="13">
        <f>K11*G4+L11*G5+M11*G6+N11*G7</f>
        <v>-539.90801707151672</v>
      </c>
    </row>
    <row r="7" spans="2:20" ht="34.5" customHeight="1" x14ac:dyDescent="0.25">
      <c r="B7" s="33"/>
      <c r="C7" s="32"/>
      <c r="D7" s="9">
        <f>'C'!Q45</f>
        <v>0</v>
      </c>
      <c r="E7" s="9">
        <f>'C'!R45</f>
        <v>0</v>
      </c>
      <c r="F7" s="9">
        <f>'C'!S45</f>
        <v>0</v>
      </c>
      <c r="G7" s="9">
        <f>'C'!T45</f>
        <v>1</v>
      </c>
      <c r="H7" s="11"/>
      <c r="I7" s="34"/>
      <c r="J7" s="37"/>
      <c r="K7" s="13">
        <f>K12*D4+L12*D5+M12*D6+N12*D7</f>
        <v>0</v>
      </c>
      <c r="L7" s="13">
        <f>K12*E4+L12*E5+M12*E6+N12*E7</f>
        <v>0</v>
      </c>
      <c r="M7" s="13">
        <f>K12*F4+L12*F5+M12*F6+N12*F7</f>
        <v>0</v>
      </c>
      <c r="N7" s="13">
        <f>K12*G4+L12*G5+M12*G6+N12*G7</f>
        <v>1</v>
      </c>
    </row>
    <row r="8" spans="2:20" ht="34.5" customHeight="1" x14ac:dyDescent="0.25">
      <c r="B8" s="15"/>
      <c r="C8" s="8"/>
      <c r="D8" s="5"/>
      <c r="E8" s="5"/>
      <c r="F8" s="5"/>
      <c r="G8" s="5"/>
      <c r="H8" s="2"/>
      <c r="I8" s="15"/>
      <c r="J8" s="8"/>
      <c r="K8" s="12"/>
      <c r="L8" s="12"/>
      <c r="M8" s="12"/>
      <c r="N8" s="12"/>
    </row>
    <row r="9" spans="2:20" ht="34.5" customHeight="1" x14ac:dyDescent="0.25">
      <c r="H9" s="2"/>
      <c r="I9" s="33" t="s">
        <v>30</v>
      </c>
      <c r="J9" s="32" t="s">
        <v>11</v>
      </c>
      <c r="K9" s="9">
        <f>B!Q42</f>
        <v>0.52894538617378706</v>
      </c>
      <c r="L9" s="9">
        <f>B!R42</f>
        <v>1.802209928027524E-2</v>
      </c>
      <c r="M9" s="9">
        <f>B!S42</f>
        <v>-0.22144917290203434</v>
      </c>
      <c r="N9" s="9">
        <f>B!T42</f>
        <v>78.604857999999993</v>
      </c>
    </row>
    <row r="10" spans="2:20" ht="34.5" customHeight="1" x14ac:dyDescent="0.25">
      <c r="H10" s="2"/>
      <c r="I10" s="33"/>
      <c r="J10" s="32"/>
      <c r="K10" s="9">
        <f>B!Q43</f>
        <v>-3.5373607779682896E-2</v>
      </c>
      <c r="L10" s="9">
        <f>B!R43</f>
        <v>0.57136063001485371</v>
      </c>
      <c r="M10" s="9">
        <f>B!S43</f>
        <v>-3.7993317013372593E-2</v>
      </c>
      <c r="N10" s="9">
        <f>B!T43</f>
        <v>113.293747</v>
      </c>
    </row>
    <row r="11" spans="2:20" ht="34.5" customHeight="1" x14ac:dyDescent="0.25">
      <c r="H11" s="2"/>
      <c r="I11" s="33"/>
      <c r="J11" s="32"/>
      <c r="K11" s="9">
        <f>B!Q44</f>
        <v>0.21934730477968573</v>
      </c>
      <c r="L11" s="9">
        <f>B!R44</f>
        <v>4.8682524611623958E-2</v>
      </c>
      <c r="M11" s="9">
        <f>B!S44</f>
        <v>0.5278868491251949</v>
      </c>
      <c r="N11" s="9">
        <f>B!T44</f>
        <v>-255.59165999999999</v>
      </c>
    </row>
    <row r="12" spans="2:20" ht="34.5" customHeight="1" x14ac:dyDescent="0.25">
      <c r="H12" s="2"/>
      <c r="I12" s="33"/>
      <c r="J12" s="32"/>
      <c r="K12" s="9">
        <f>B!Q45</f>
        <v>0</v>
      </c>
      <c r="L12" s="9">
        <f>B!R45</f>
        <v>0</v>
      </c>
      <c r="M12" s="9">
        <f>B!S45</f>
        <v>0</v>
      </c>
      <c r="N12" s="9">
        <f>B!T45</f>
        <v>1</v>
      </c>
    </row>
    <row r="14" spans="2:20" ht="34.5" customHeight="1" x14ac:dyDescent="0.25">
      <c r="B14" s="14"/>
      <c r="C14" s="2"/>
      <c r="D14" s="36" t="s">
        <v>27</v>
      </c>
      <c r="E14" s="36"/>
      <c r="F14" s="36"/>
      <c r="G14" s="36"/>
      <c r="H14" s="36"/>
      <c r="I14" s="36"/>
      <c r="J14" s="36"/>
      <c r="K14" s="36"/>
      <c r="L14" s="36"/>
      <c r="M14" s="36"/>
    </row>
    <row r="15" spans="2:20" ht="34.5" customHeight="1" x14ac:dyDescent="0.25">
      <c r="B15" s="14"/>
      <c r="C15" s="2"/>
      <c r="D15" s="4"/>
      <c r="E15" s="4"/>
      <c r="F15" s="4"/>
      <c r="G15" s="4"/>
      <c r="H15" s="2"/>
      <c r="I15" s="14"/>
      <c r="J15" s="4"/>
      <c r="K15" s="4" t="s">
        <v>23</v>
      </c>
      <c r="L15" s="4" t="s">
        <v>24</v>
      </c>
      <c r="M15" s="4" t="s">
        <v>8</v>
      </c>
    </row>
    <row r="16" spans="2:20" ht="34.5" customHeight="1" x14ac:dyDescent="0.25">
      <c r="B16" s="33" t="s">
        <v>22</v>
      </c>
      <c r="C16" s="32" t="s">
        <v>11</v>
      </c>
      <c r="D16" s="9">
        <f>K4</f>
        <v>0.55230287391916888</v>
      </c>
      <c r="E16" s="9">
        <f t="shared" ref="E16:G16" si="0">L4</f>
        <v>0.22934198909562262</v>
      </c>
      <c r="F16" s="9">
        <f t="shared" si="0"/>
        <v>-0.17699785082307729</v>
      </c>
      <c r="G16" s="9">
        <f t="shared" si="0"/>
        <v>-115.93959788053745</v>
      </c>
      <c r="H16" s="16"/>
      <c r="I16" s="16"/>
      <c r="J16" s="17" t="s">
        <v>1</v>
      </c>
      <c r="K16" s="19">
        <f>-G16</f>
        <v>115.93959788053745</v>
      </c>
      <c r="L16" s="19">
        <f>DEGREES(ATAN2(F18,E18))</f>
        <v>51.093392220478535</v>
      </c>
      <c r="M16" s="19">
        <f>(D16+E16+F16+D17+E17+F17+D18+E18+F18)/(R16+S16+T16+R17+S18+S17+T17+T18+R18)</f>
        <v>0.62367014655000008</v>
      </c>
      <c r="N16" s="4"/>
      <c r="O16" s="2"/>
      <c r="P16" s="14">
        <f>RADIANS(L16)</f>
        <v>0.89174792026020699</v>
      </c>
      <c r="Q16" s="2"/>
      <c r="R16" s="28">
        <f>COS(P17)*COS(P18)</f>
        <v>0.88556888120167632</v>
      </c>
      <c r="S16" s="28">
        <f>COS(P18)*SIN(P16)*SIN(P17)-COS(P16)*SIN(P18)</f>
        <v>0.36772962496968942</v>
      </c>
      <c r="T16" s="29">
        <f>COS(P16)*COS(P18)*SIN(P17) + SIN(P16)*SIN(P18)</f>
        <v>-0.2838004220695648</v>
      </c>
    </row>
    <row r="17" spans="2:20" ht="34.5" customHeight="1" x14ac:dyDescent="0.25">
      <c r="B17" s="33"/>
      <c r="C17" s="32"/>
      <c r="D17" s="9">
        <f t="shared" ref="D17:D19" si="1">K5</f>
        <v>-0.27970431830041836</v>
      </c>
      <c r="E17" s="9">
        <f t="shared" ref="E17:E19" si="2">L5</f>
        <v>0.32291776376026682</v>
      </c>
      <c r="F17" s="9">
        <f t="shared" ref="F17:F19" si="3">M5</f>
        <v>-0.45437216449719409</v>
      </c>
      <c r="G17" s="9">
        <f t="shared" ref="G17:G19" si="4">N5</f>
        <v>298.58154937087994</v>
      </c>
      <c r="H17" s="16"/>
      <c r="I17" s="18"/>
      <c r="J17" s="17" t="s">
        <v>2</v>
      </c>
      <c r="K17" s="19">
        <f t="shared" ref="K17:K18" si="5">-G17</f>
        <v>-298.58154937087994</v>
      </c>
      <c r="L17" s="19">
        <f>DEGREES(ATAN2(SQRT(E18*E18 + F18*F18),-D18))</f>
        <v>6.9477662198805392</v>
      </c>
      <c r="M17" s="19">
        <f>M16</f>
        <v>0.62367014655000008</v>
      </c>
      <c r="N17" s="4"/>
      <c r="O17" s="2"/>
      <c r="P17" s="14">
        <f t="shared" ref="P17:P18" si="6">RADIANS(L17)</f>
        <v>0.12126139619575572</v>
      </c>
      <c r="Q17" s="2"/>
      <c r="R17" s="28">
        <f>COS(P17)*SIN(P18)</f>
        <v>-0.44848117205493715</v>
      </c>
      <c r="S17" s="28">
        <f>COS(P16)*COS(P18) + SIN(P16)*SIN(P17)*SIN(P18)</f>
        <v>0.51777011541529394</v>
      </c>
      <c r="T17" s="29">
        <f>-COS(P18)*SIN(P16) + COS(P16)*SIN(P17)*SIN(P18)</f>
        <v>-0.72854563748269274</v>
      </c>
    </row>
    <row r="18" spans="2:20" ht="34.5" customHeight="1" x14ac:dyDescent="0.25">
      <c r="B18" s="33"/>
      <c r="C18" s="32"/>
      <c r="D18" s="9">
        <f t="shared" si="1"/>
        <v>-7.5441907998295504E-2</v>
      </c>
      <c r="E18" s="9">
        <f t="shared" si="2"/>
        <v>0.48175805295130281</v>
      </c>
      <c r="F18" s="9">
        <f t="shared" si="3"/>
        <v>0.38882148684434215</v>
      </c>
      <c r="G18" s="9">
        <f t="shared" si="4"/>
        <v>-539.90801707151672</v>
      </c>
      <c r="H18" s="16"/>
      <c r="I18" s="18"/>
      <c r="J18" s="17" t="s">
        <v>3</v>
      </c>
      <c r="K18" s="19">
        <f t="shared" si="5"/>
        <v>539.90801707151672</v>
      </c>
      <c r="L18" s="19">
        <f>DEGREES(ATAN2(D16,D17))</f>
        <v>-26.859151932501064</v>
      </c>
      <c r="M18" s="19">
        <f>M17</f>
        <v>0.62367014655000008</v>
      </c>
      <c r="N18" s="4"/>
      <c r="O18" s="2"/>
      <c r="P18" s="14">
        <f t="shared" si="6"/>
        <v>-0.46878063551554133</v>
      </c>
      <c r="Q18" s="2"/>
      <c r="R18" s="28">
        <f>-SIN(P17)</f>
        <v>-0.1209644367549462</v>
      </c>
      <c r="S18" s="28">
        <f>COS(P17)*SIN(P16)</f>
        <v>0.77245649100935454</v>
      </c>
      <c r="T18" s="29">
        <f>COS(P16)*COS(P17)</f>
        <v>0.62344091503371346</v>
      </c>
    </row>
    <row r="19" spans="2:20" ht="34.5" customHeight="1" x14ac:dyDescent="0.25">
      <c r="B19" s="33"/>
      <c r="C19" s="32"/>
      <c r="D19" s="9">
        <f t="shared" si="1"/>
        <v>0</v>
      </c>
      <c r="E19" s="9">
        <f t="shared" si="2"/>
        <v>0</v>
      </c>
      <c r="F19" s="9">
        <f t="shared" si="3"/>
        <v>0</v>
      </c>
      <c r="G19" s="9">
        <f t="shared" si="4"/>
        <v>1</v>
      </c>
      <c r="H19" s="2"/>
      <c r="I19" s="14"/>
      <c r="J19" s="4"/>
      <c r="K19" s="39">
        <v>115.938</v>
      </c>
      <c r="L19" s="39">
        <v>51.093000000000004</v>
      </c>
      <c r="M19" s="39">
        <v>0.62366999999999995</v>
      </c>
    </row>
    <row r="20" spans="2:20" ht="34.5" customHeight="1" x14ac:dyDescent="0.25">
      <c r="K20" s="39">
        <v>-298.58199999999999</v>
      </c>
      <c r="L20" s="39">
        <v>6.9480000000000004</v>
      </c>
      <c r="M20" s="40"/>
    </row>
    <row r="21" spans="2:20" ht="34.5" customHeight="1" x14ac:dyDescent="0.25">
      <c r="K21" s="39">
        <v>539.90899999999999</v>
      </c>
      <c r="L21" s="39">
        <v>-26.859000000000002</v>
      </c>
      <c r="M21" s="40"/>
    </row>
  </sheetData>
  <mergeCells count="9">
    <mergeCell ref="D14:M14"/>
    <mergeCell ref="B16:B19"/>
    <mergeCell ref="C16:C19"/>
    <mergeCell ref="B4:B7"/>
    <mergeCell ref="C4:C7"/>
    <mergeCell ref="I4:I7"/>
    <mergeCell ref="J4:J7"/>
    <mergeCell ref="I9:I12"/>
    <mergeCell ref="J9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7" sqref="J17"/>
    </sheetView>
  </sheetViews>
  <sheetFormatPr defaultRowHeight="24" customHeight="1" x14ac:dyDescent="0.25"/>
  <cols>
    <col min="1" max="16384" width="9.140625" style="4"/>
  </cols>
  <sheetData>
    <row r="1" spans="1:14" ht="24" customHeight="1" x14ac:dyDescent="0.25">
      <c r="A1" s="20">
        <v>1</v>
      </c>
      <c r="B1" s="20">
        <v>2</v>
      </c>
      <c r="C1" s="20">
        <v>3</v>
      </c>
      <c r="D1" s="20">
        <v>1</v>
      </c>
      <c r="F1" s="23">
        <f>C2 * D3 * B4 - D2 * C3 * B4 + D2 * B3 * C4 - B2 * D3 * C4 - C2 * B3 * D4 + B2 * C3 * D4</f>
        <v>117</v>
      </c>
      <c r="G1" s="23">
        <f>D1 * C3 * B4 - C1 * D3 * B4 - D1 * B3 * C4 + B1 * D3 * C4 + C1 * B3 * D4 - B1 * C3 * D4</f>
        <v>-12</v>
      </c>
      <c r="H1" s="23">
        <f>C1 * D2 * B4 - D1 * C2 * B4 + D1 * B2 * C4 - B1 * D2 * C4 - C1 * B2 * D4 + B1 * C2 * D4</f>
        <v>-60</v>
      </c>
      <c r="I1" s="23">
        <f xml:space="preserve"> D1 * C2 * B3 - C1 * D2 * B3 - D1 * B2 * C3 + B1 * D2 * C3 + C1 * B2 * D3 - B1 * C2 * D3</f>
        <v>27</v>
      </c>
      <c r="K1" s="21">
        <f>F1/$A$5</f>
        <v>-1.21875</v>
      </c>
      <c r="L1" s="21">
        <f t="shared" ref="L1:N1" si="0">G1/$A$5</f>
        <v>0.125</v>
      </c>
      <c r="M1" s="21">
        <f t="shared" si="0"/>
        <v>0.625</v>
      </c>
      <c r="N1" s="21">
        <f t="shared" si="0"/>
        <v>-0.28125</v>
      </c>
    </row>
    <row r="2" spans="1:14" ht="24" customHeight="1" x14ac:dyDescent="0.25">
      <c r="A2" s="20">
        <v>2</v>
      </c>
      <c r="B2" s="20">
        <v>1</v>
      </c>
      <c r="C2" s="20">
        <v>8</v>
      </c>
      <c r="D2" s="20">
        <v>2</v>
      </c>
      <c r="F2" s="23">
        <f xml:space="preserve"> D2 * C3 * A4 - C2 * D3 * A4 - D2 * A3 * C4 + A2 * D3 * C4 + C2 * A3 * D4 - A2 * C3 * D4</f>
        <v>-82</v>
      </c>
      <c r="G2" s="23">
        <f xml:space="preserve"> C1 * D3 * A4 - D1 * C3 * A4 + D1 * A3 * C4 - A1 * D3 * C4 - C1 * A3 * D4 + A1 * C3 * D4</f>
        <v>24</v>
      </c>
      <c r="H2" s="23">
        <f xml:space="preserve"> D1 * C2 * A4 - C1 * D2 * A4 - D1 * A2 * C4 + A1 * D2 * C4 + C1 * A2 * D4 - A1 * C2 * D4</f>
        <v>24</v>
      </c>
      <c r="I2" s="23">
        <f xml:space="preserve"> C1 * D2 * A3 - D1 * C2 * A3 + D1 * A2 * C3 - A1 * D2 * C3 - C1 * A2 * D3 + A1 * C2 * D3</f>
        <v>-14</v>
      </c>
      <c r="K2" s="21">
        <f t="shared" ref="K2:K4" si="1">F2/$A$5</f>
        <v>0.85416666666666663</v>
      </c>
      <c r="L2" s="21">
        <f t="shared" ref="L2:L4" si="2">G2/$A$5</f>
        <v>-0.25</v>
      </c>
      <c r="M2" s="21">
        <f t="shared" ref="M2:M4" si="3">H2/$A$5</f>
        <v>-0.25</v>
      </c>
      <c r="N2" s="21">
        <f t="shared" ref="N2:N4" si="4">I2/$A$5</f>
        <v>0.14583333333333334</v>
      </c>
    </row>
    <row r="3" spans="1:14" ht="24" customHeight="1" x14ac:dyDescent="0.25">
      <c r="A3" s="20">
        <v>9</v>
      </c>
      <c r="B3" s="20">
        <v>10</v>
      </c>
      <c r="C3" s="20">
        <v>11</v>
      </c>
      <c r="D3" s="20">
        <v>2</v>
      </c>
      <c r="F3" s="23">
        <f xml:space="preserve"> B2 * D3 * A4 - D2 * B3 * A4 + D2 * A3 * B4 - A2 * D3 * B4 - B2 * A3 * D4 + A2 * B3 * D4</f>
        <v>-27</v>
      </c>
      <c r="G3" s="23">
        <f xml:space="preserve"> D1 * B3 * A4 - B1 * D3 * A4 - D1 * A3 * B4 + A1 * D3 * B4 + B1 * A3 * D4 - A1 * B3 * D4</f>
        <v>-12</v>
      </c>
      <c r="H3" s="23">
        <f xml:space="preserve"> B1 * D2 * A4 - D1 * B2 * A4 + D1 * A2 * B4 - A1 * D2 * B4 - B1 * A2 * D4 + A1 * B2 * D4</f>
        <v>36</v>
      </c>
      <c r="I3" s="23">
        <f xml:space="preserve"> D1 * B2 * A3 - B1 * D2 * A3 - D1 * A2 * B3 + A1 * D2 * B3 + B1 * A2 * D3 - A1 * B2 * D3</f>
        <v>-21</v>
      </c>
      <c r="K3" s="21">
        <f t="shared" si="1"/>
        <v>0.28125</v>
      </c>
      <c r="L3" s="21">
        <f t="shared" si="2"/>
        <v>0.125</v>
      </c>
      <c r="M3" s="21">
        <f t="shared" si="3"/>
        <v>-0.375</v>
      </c>
      <c r="N3" s="21">
        <f t="shared" si="4"/>
        <v>0.21875</v>
      </c>
    </row>
    <row r="4" spans="1:14" ht="24" customHeight="1" x14ac:dyDescent="0.25">
      <c r="A4" s="20">
        <v>13</v>
      </c>
      <c r="B4" s="20">
        <v>14</v>
      </c>
      <c r="C4" s="20">
        <v>15</v>
      </c>
      <c r="D4" s="20">
        <v>1</v>
      </c>
      <c r="F4" s="23">
        <f xml:space="preserve"> C2 * B3 * A4 - B2 * C3 * A4 - C2 * A3 * B4 + A2 * C3 * B4 + B2 * A3 * C4 - A2 * B3 * C4</f>
        <v>32</v>
      </c>
      <c r="G4" s="23">
        <f xml:space="preserve"> B1 * C3 * A4 - C1 * B3 * A4 + C1 * A3 * B4 - A1 * C3 * B4 - B1 * A3 * C4 + A1 * B3 * C4</f>
        <v>0</v>
      </c>
      <c r="H4" s="23">
        <f xml:space="preserve"> C1 * B2 * A4 - B1 * C2 * A4 - C1 * A2 * B4 + A1 * C2 * B4 + B1 * A2 * C4 - A1 * B2 * C4</f>
        <v>-96</v>
      </c>
      <c r="I4" s="23">
        <f xml:space="preserve"> B1 * C2 * A3 - C1 * B2 * A3 + C1 * A2 * B3 - A1 * C2 * B3 - B1 * A2 * C3 + A1 * B2 * C3</f>
        <v>64</v>
      </c>
      <c r="K4" s="21">
        <f t="shared" si="1"/>
        <v>-0.33333333333333331</v>
      </c>
      <c r="L4" s="21">
        <f t="shared" si="2"/>
        <v>0</v>
      </c>
      <c r="M4" s="21">
        <f t="shared" si="3"/>
        <v>1</v>
      </c>
      <c r="N4" s="21">
        <f t="shared" si="4"/>
        <v>-0.66666666666666663</v>
      </c>
    </row>
    <row r="5" spans="1:14" ht="24" customHeight="1" x14ac:dyDescent="0.25">
      <c r="A5" s="22">
        <f>SUM(A6:A11)</f>
        <v>-96</v>
      </c>
    </row>
    <row r="6" spans="1:14" ht="24" customHeight="1" x14ac:dyDescent="0.25">
      <c r="A6" s="4">
        <f>D1 * C2 * B3 * A4 - C1 * D2 * B3 * A4 - D1 * B2 * C3 * A4 + B1 * D2 * C3 * A4</f>
        <v>689</v>
      </c>
    </row>
    <row r="7" spans="1:14" ht="24" customHeight="1" x14ac:dyDescent="0.25">
      <c r="A7" s="4">
        <f>C1 * B2 * D3 * A4 - B1 * C2 * D3 * A4 - D1 * C2 * A3 * B4 + C1 * D2 * A3 * B4</f>
        <v>-590</v>
      </c>
    </row>
    <row r="8" spans="1:14" ht="24" customHeight="1" x14ac:dyDescent="0.25">
      <c r="A8" s="4">
        <f>D1 * A2 * C3 * B4 - A1 * D2 * C3 * B4 - C1 * A2 * D3 * B4 + A1 * C2 * D3 * B4</f>
        <v>56</v>
      </c>
    </row>
    <row r="9" spans="1:14" ht="24" customHeight="1" x14ac:dyDescent="0.25">
      <c r="A9" s="4">
        <f>D1 * B2 * A3 * C4 - B1 * D2 * A3 * C4 - D1 * A2 * B3 * C4 + A1 * D2 * B3 * C4</f>
        <v>-405</v>
      </c>
    </row>
    <row r="10" spans="1:14" ht="24" customHeight="1" x14ac:dyDescent="0.25">
      <c r="A10" s="4">
        <f>B1 * A2 * D3 * C4 - A1 * B2 * D3 * C4 - C1 * B2 * A3 * D4 + B1 * C2 * A3 * D4</f>
        <v>207</v>
      </c>
    </row>
    <row r="11" spans="1:14" ht="24" customHeight="1" x14ac:dyDescent="0.25">
      <c r="A11" s="4">
        <f>C1 * A2 * B3 * D4 - A1 * C2 * B3 * D4 - B1 * A2 * C3 * D4 + A1 * B2 * C3 * D4</f>
        <v>-53</v>
      </c>
    </row>
    <row r="12" spans="1:14" ht="24" customHeight="1" x14ac:dyDescent="0.25">
      <c r="A12" s="2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topLeftCell="A4" workbookViewId="0">
      <selection activeCell="S31" sqref="S31:Z3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6" width="6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32</v>
      </c>
      <c r="H6" s="33" t="s">
        <v>10</v>
      </c>
      <c r="I6" s="32" t="s">
        <v>11</v>
      </c>
      <c r="J6" s="3">
        <v>1</v>
      </c>
      <c r="K6" s="3">
        <v>0</v>
      </c>
      <c r="L6" s="3">
        <v>0</v>
      </c>
      <c r="M6" s="9">
        <f>-E6</f>
        <v>-32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-143</v>
      </c>
      <c r="H7" s="33"/>
      <c r="I7" s="32"/>
      <c r="J7" s="3">
        <v>0</v>
      </c>
      <c r="K7" s="3">
        <v>1</v>
      </c>
      <c r="L7" s="3">
        <v>0</v>
      </c>
      <c r="M7" s="9">
        <f>-E7</f>
        <v>143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225</v>
      </c>
      <c r="H8" s="33"/>
      <c r="I8" s="32"/>
      <c r="J8" s="3">
        <v>0</v>
      </c>
      <c r="K8" s="3">
        <v>0</v>
      </c>
      <c r="L8" s="3">
        <v>1</v>
      </c>
      <c r="M8" s="9">
        <f>-E8</f>
        <v>-225</v>
      </c>
      <c r="P8" s="8"/>
      <c r="W8" s="7"/>
    </row>
    <row r="9" spans="2:27" ht="19.5" customHeight="1" x14ac:dyDescent="0.25">
      <c r="E9" s="24"/>
      <c r="H9" s="33"/>
      <c r="I9" s="32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1.3089969389957472</v>
      </c>
      <c r="F11" s="25">
        <v>75</v>
      </c>
      <c r="H11" s="33" t="s">
        <v>18</v>
      </c>
      <c r="I11" s="32" t="s">
        <v>11</v>
      </c>
      <c r="J11" s="3">
        <v>1</v>
      </c>
      <c r="K11" s="3">
        <v>0</v>
      </c>
      <c r="L11" s="3">
        <v>0</v>
      </c>
      <c r="M11" s="3">
        <v>0</v>
      </c>
      <c r="O11" s="33" t="s">
        <v>19</v>
      </c>
      <c r="P11" s="32" t="s">
        <v>11</v>
      </c>
      <c r="Q11" s="9">
        <f>COS(E12)</f>
        <v>0.98162718344766398</v>
      </c>
      <c r="R11" s="3">
        <v>0</v>
      </c>
      <c r="S11" s="9">
        <f>SIN(E12)</f>
        <v>-0.1908089953765448</v>
      </c>
      <c r="T11" s="3">
        <v>0</v>
      </c>
      <c r="V11" s="33" t="s">
        <v>20</v>
      </c>
      <c r="W11" s="32" t="s">
        <v>11</v>
      </c>
      <c r="X11" s="9">
        <f>COS(E13)</f>
        <v>-0.60181502315204838</v>
      </c>
      <c r="Y11" s="9">
        <f>-SIN(E13)</f>
        <v>-0.79863551004729272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-0.19198621771937624</v>
      </c>
      <c r="F12" s="25">
        <v>-11</v>
      </c>
      <c r="H12" s="33"/>
      <c r="I12" s="32"/>
      <c r="J12" s="3">
        <v>0</v>
      </c>
      <c r="K12" s="9">
        <f>COS(E11)</f>
        <v>0.25881904510252074</v>
      </c>
      <c r="L12" s="9">
        <f>-SIN(E11)</f>
        <v>-0.96592582628906831</v>
      </c>
      <c r="M12" s="3">
        <v>0</v>
      </c>
      <c r="O12" s="33"/>
      <c r="P12" s="32"/>
      <c r="Q12" s="3">
        <v>0</v>
      </c>
      <c r="R12" s="3">
        <v>1</v>
      </c>
      <c r="S12" s="3">
        <v>0</v>
      </c>
      <c r="T12" s="3">
        <v>0</v>
      </c>
      <c r="V12" s="33"/>
      <c r="W12" s="32"/>
      <c r="X12" s="9">
        <f>-Y11</f>
        <v>0.79863551004729272</v>
      </c>
      <c r="Y12" s="9">
        <f>X11</f>
        <v>-0.60181502315204838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2.2165681500327987</v>
      </c>
      <c r="F13" s="25">
        <v>127</v>
      </c>
      <c r="H13" s="33"/>
      <c r="I13" s="32"/>
      <c r="J13" s="3">
        <v>0</v>
      </c>
      <c r="K13" s="9">
        <f>-L12</f>
        <v>0.96592582628906831</v>
      </c>
      <c r="L13" s="9">
        <f>K12</f>
        <v>0.25881904510252074</v>
      </c>
      <c r="M13" s="3">
        <v>0</v>
      </c>
      <c r="O13" s="33"/>
      <c r="P13" s="32"/>
      <c r="Q13" s="9">
        <f>-S11</f>
        <v>0.1908089953765448</v>
      </c>
      <c r="R13" s="3">
        <v>0</v>
      </c>
      <c r="S13" s="9">
        <f>Q11</f>
        <v>0.98162718344766398</v>
      </c>
      <c r="T13" s="3">
        <v>0</v>
      </c>
      <c r="V13" s="33"/>
      <c r="W13" s="32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3"/>
      <c r="I14" s="32"/>
      <c r="J14" s="3">
        <v>0</v>
      </c>
      <c r="K14" s="3">
        <v>0</v>
      </c>
      <c r="L14" s="3">
        <v>0</v>
      </c>
      <c r="M14" s="3">
        <v>1</v>
      </c>
      <c r="O14" s="33"/>
      <c r="P14" s="32"/>
      <c r="Q14" s="3">
        <v>0</v>
      </c>
      <c r="R14" s="3">
        <v>0</v>
      </c>
      <c r="S14" s="3">
        <v>0</v>
      </c>
      <c r="T14" s="3">
        <v>1</v>
      </c>
      <c r="V14" s="33"/>
      <c r="W14" s="32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15"/>
      <c r="I16" s="8"/>
      <c r="J16" s="35" t="s">
        <v>28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V16" s="15"/>
      <c r="W16" s="8"/>
      <c r="X16" s="5"/>
      <c r="Y16" s="5"/>
      <c r="Z16" s="5"/>
      <c r="AA16" s="5"/>
    </row>
    <row r="17" spans="2:27" ht="19.5" customHeight="1" x14ac:dyDescent="0.25">
      <c r="H17" s="15"/>
      <c r="I17" s="8"/>
      <c r="J17" s="5"/>
      <c r="K17" s="5"/>
      <c r="L17" s="5"/>
      <c r="M17" s="5"/>
      <c r="O17" s="15"/>
      <c r="P17" s="8"/>
      <c r="Q17" s="5"/>
      <c r="R17" s="5"/>
      <c r="S17" s="5"/>
      <c r="T17" s="5"/>
      <c r="V17" s="15"/>
      <c r="W17" s="8"/>
      <c r="X17" s="5"/>
      <c r="Y17" s="5"/>
      <c r="Z17" s="5"/>
      <c r="AA17" s="5"/>
    </row>
    <row r="18" spans="2:27" ht="19.5" customHeight="1" x14ac:dyDescent="0.25">
      <c r="H18" s="33" t="s">
        <v>21</v>
      </c>
      <c r="I18" s="32" t="s">
        <v>11</v>
      </c>
      <c r="J18" s="9">
        <f>COS(E12)*COS(E13)</f>
        <v>-0.59075798613323594</v>
      </c>
      <c r="K18" s="9">
        <f>COS(E13)*SIN(E11)*SIN(E12) - COS(E11)*SIN(E13)</f>
        <v>-9.5783156099038619E-2</v>
      </c>
      <c r="L18" s="9">
        <f>COS(E11)*COS(E13)*SIN(E12)+ SIN(E11)*SIN(E13)</f>
        <v>0.8011433010563781</v>
      </c>
      <c r="M18" s="3">
        <v>0</v>
      </c>
      <c r="N18" s="11"/>
      <c r="O18" s="34" t="str">
        <f>H18&amp;" x "&amp;O23</f>
        <v>RxRyRz x SxT</v>
      </c>
      <c r="P18" s="37" t="s">
        <v>11</v>
      </c>
      <c r="Q18" s="13">
        <f>Q23*J18+R23*J19+S23*J20+T23*J21</f>
        <v>-0.35445479167994154</v>
      </c>
      <c r="R18" s="13">
        <f>Q23*K18+R23*K19+S23*K20+T23*K21</f>
        <v>-5.746989365942317E-2</v>
      </c>
      <c r="S18" s="13">
        <f>Q23*L18+R23*L19+S23*L20+T23*L21</f>
        <v>0.48068598063382684</v>
      </c>
      <c r="T18" s="13">
        <f>Q23*M18+R23*M19+S23*M20+T23*M21</f>
        <v>-32</v>
      </c>
      <c r="V18" s="15"/>
      <c r="W18" s="8"/>
      <c r="X18" s="5"/>
      <c r="Y18" s="5"/>
      <c r="Z18" s="5"/>
      <c r="AA18" s="5"/>
    </row>
    <row r="19" spans="2:27" ht="19.5" customHeight="1" x14ac:dyDescent="0.25">
      <c r="H19" s="33"/>
      <c r="I19" s="32"/>
      <c r="J19" s="9">
        <f>COS(E12)*SIN(E13)</f>
        <v>0.78396232632901253</v>
      </c>
      <c r="K19" s="9">
        <f>COS(E11)*COS(E13) + SIN(E11)*SIN(E12)*SIN(E13)</f>
        <v>-0.30295557332965029</v>
      </c>
      <c r="L19" s="9">
        <f>-COS(E13)*SIN(E11) + COS(E11)*SIN(E12)*SIN(E13)</f>
        <v>0.54186805726607079</v>
      </c>
      <c r="M19" s="3">
        <v>0</v>
      </c>
      <c r="N19" s="11"/>
      <c r="O19" s="34"/>
      <c r="P19" s="37"/>
      <c r="Q19" s="13">
        <f>Q24*J18+R24*J19+S24*J20+T24*J21</f>
        <v>0.4703773957974075</v>
      </c>
      <c r="R19" s="13">
        <f>Q24*K18+R24*K19+S24*K20+T24*K21</f>
        <v>-0.18177334399779016</v>
      </c>
      <c r="S19" s="13">
        <f>Q24*L18+R24*L19+S24*L20+T24*L21</f>
        <v>0.32512083435964245</v>
      </c>
      <c r="T19" s="13">
        <f>Q24*M18+R24*M19+S24*M20+T24*M21</f>
        <v>143</v>
      </c>
      <c r="V19" s="15"/>
      <c r="W19" s="8"/>
      <c r="X19" s="5"/>
      <c r="Y19" s="5"/>
      <c r="Z19" s="5"/>
      <c r="AA19" s="5"/>
    </row>
    <row r="20" spans="2:27" ht="19.5" customHeight="1" x14ac:dyDescent="0.25">
      <c r="H20" s="33"/>
      <c r="I20" s="32"/>
      <c r="J20" s="9">
        <f>-SIN(E12)</f>
        <v>0.1908089953765448</v>
      </c>
      <c r="K20" s="9">
        <f>COS(E12)*SIN(E11)</f>
        <v>0.94817904827949562</v>
      </c>
      <c r="L20" s="9">
        <f>COS(E11)*COS(E12)</f>
        <v>0.25406381026660135</v>
      </c>
      <c r="M20" s="3">
        <v>0</v>
      </c>
      <c r="N20" s="11"/>
      <c r="O20" s="34"/>
      <c r="P20" s="37"/>
      <c r="Q20" s="13">
        <f>Q25*J18+R25*J19+S25*J20+T25*J21</f>
        <v>0.11448539722592688</v>
      </c>
      <c r="R20" s="13">
        <f>Q25*K18+R25*K19+S25*K20+T25*K21</f>
        <v>0.5689074289676973</v>
      </c>
      <c r="S20" s="13">
        <f>Q25*L18+R25*L19+S25*L20+T25*L21</f>
        <v>0.1524382861599608</v>
      </c>
      <c r="T20" s="13">
        <f>Q25*M18+R25*M19+S25*M20+T25*M21</f>
        <v>-225</v>
      </c>
      <c r="V20" s="15"/>
      <c r="W20" s="8"/>
      <c r="X20" s="5"/>
      <c r="Y20" s="5"/>
      <c r="Z20" s="5"/>
      <c r="AA20" s="5"/>
    </row>
    <row r="21" spans="2:27" ht="19.5" customHeight="1" x14ac:dyDescent="0.25">
      <c r="H21" s="33"/>
      <c r="I21" s="32"/>
      <c r="J21" s="3">
        <v>0</v>
      </c>
      <c r="K21" s="3">
        <v>0</v>
      </c>
      <c r="L21" s="3">
        <v>0</v>
      </c>
      <c r="M21" s="3">
        <v>1</v>
      </c>
      <c r="N21" s="11"/>
      <c r="O21" s="34"/>
      <c r="P21" s="37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15"/>
      <c r="W21" s="8"/>
      <c r="X21" s="5"/>
      <c r="Y21" s="5"/>
      <c r="Z21" s="5"/>
      <c r="AA21" s="5"/>
    </row>
    <row r="22" spans="2:27" ht="19.5" customHeight="1" x14ac:dyDescent="0.25">
      <c r="H22" s="15"/>
      <c r="I22" s="8"/>
      <c r="J22" s="5"/>
      <c r="K22" s="5"/>
      <c r="L22" s="5"/>
      <c r="M22" s="5"/>
      <c r="O22" s="15"/>
      <c r="P22" s="8"/>
      <c r="Q22" s="12"/>
      <c r="R22" s="12"/>
      <c r="S22" s="12"/>
      <c r="T22" s="12"/>
      <c r="V22" s="15"/>
      <c r="W22" s="8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0.6</v>
      </c>
      <c r="H23" s="33" t="s">
        <v>16</v>
      </c>
      <c r="I23" s="32" t="s">
        <v>11</v>
      </c>
      <c r="J23" s="9">
        <f>E23</f>
        <v>0.6</v>
      </c>
      <c r="K23" s="3">
        <v>0</v>
      </c>
      <c r="L23" s="3">
        <v>0</v>
      </c>
      <c r="M23" s="3">
        <v>0</v>
      </c>
      <c r="O23" s="33" t="s">
        <v>17</v>
      </c>
      <c r="P23" s="32" t="s">
        <v>11</v>
      </c>
      <c r="Q23" s="6">
        <f>J23</f>
        <v>0.6</v>
      </c>
      <c r="R23" s="3">
        <v>0</v>
      </c>
      <c r="S23" s="3">
        <v>0</v>
      </c>
      <c r="T23" s="9">
        <f>M6</f>
        <v>-32</v>
      </c>
    </row>
    <row r="24" spans="2:27" ht="19.5" customHeight="1" x14ac:dyDescent="0.25">
      <c r="E24" s="10">
        <f>E23</f>
        <v>0.6</v>
      </c>
      <c r="H24" s="33"/>
      <c r="I24" s="32"/>
      <c r="J24" s="3">
        <v>0</v>
      </c>
      <c r="K24" s="9">
        <f>E24</f>
        <v>0.6</v>
      </c>
      <c r="L24" s="3">
        <v>0</v>
      </c>
      <c r="M24" s="3">
        <v>0</v>
      </c>
      <c r="O24" s="33"/>
      <c r="P24" s="32"/>
      <c r="Q24" s="3">
        <v>0</v>
      </c>
      <c r="R24" s="6">
        <f>K24</f>
        <v>0.6</v>
      </c>
      <c r="S24" s="3">
        <v>0</v>
      </c>
      <c r="T24" s="9">
        <f>M7</f>
        <v>143</v>
      </c>
    </row>
    <row r="25" spans="2:27" ht="19.5" customHeight="1" x14ac:dyDescent="0.25">
      <c r="E25" s="10">
        <f>E24</f>
        <v>0.6</v>
      </c>
      <c r="H25" s="33"/>
      <c r="I25" s="32"/>
      <c r="J25" s="3">
        <v>0</v>
      </c>
      <c r="K25" s="3">
        <v>0</v>
      </c>
      <c r="L25" s="9">
        <f>E25</f>
        <v>0.6</v>
      </c>
      <c r="M25" s="3">
        <v>0</v>
      </c>
      <c r="O25" s="33"/>
      <c r="P25" s="32"/>
      <c r="Q25" s="3">
        <v>0</v>
      </c>
      <c r="R25" s="3">
        <v>0</v>
      </c>
      <c r="S25" s="6">
        <f>L25</f>
        <v>0.6</v>
      </c>
      <c r="T25" s="9">
        <f>M8</f>
        <v>-225</v>
      </c>
    </row>
    <row r="26" spans="2:27" ht="19.5" customHeight="1" x14ac:dyDescent="0.25">
      <c r="H26" s="33"/>
      <c r="I26" s="32"/>
      <c r="J26" s="3">
        <v>0</v>
      </c>
      <c r="K26" s="3">
        <v>0</v>
      </c>
      <c r="L26" s="3">
        <v>0</v>
      </c>
      <c r="M26" s="3">
        <v>1</v>
      </c>
      <c r="O26" s="33"/>
      <c r="P26" s="32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6" t="s">
        <v>27</v>
      </c>
      <c r="K29" s="36"/>
      <c r="L29" s="36"/>
      <c r="M29" s="36"/>
      <c r="N29" s="36"/>
      <c r="O29" s="36"/>
      <c r="P29" s="36"/>
      <c r="Q29" s="36"/>
      <c r="R29" s="36"/>
      <c r="S29" s="36"/>
    </row>
    <row r="30" spans="2:27" ht="19.5" customHeight="1" x14ac:dyDescent="0.25">
      <c r="Q30" s="4" t="s">
        <v>23</v>
      </c>
      <c r="R30" s="4" t="s">
        <v>24</v>
      </c>
      <c r="S30" s="4" t="s">
        <v>8</v>
      </c>
    </row>
    <row r="31" spans="2:27" ht="19.5" customHeight="1" x14ac:dyDescent="0.25">
      <c r="H31" s="33" t="s">
        <v>32</v>
      </c>
      <c r="I31" s="32" t="s">
        <v>11</v>
      </c>
      <c r="J31" s="9">
        <f>Q18</f>
        <v>-0.35445479167994154</v>
      </c>
      <c r="K31" s="9">
        <f t="shared" ref="K31:M34" si="1">R18</f>
        <v>-5.746989365942317E-2</v>
      </c>
      <c r="L31" s="9">
        <f t="shared" si="1"/>
        <v>0.48068598063382684</v>
      </c>
      <c r="M31" s="9">
        <f t="shared" si="1"/>
        <v>-32</v>
      </c>
      <c r="N31" s="16"/>
      <c r="O31" s="16"/>
      <c r="P31" s="17" t="s">
        <v>1</v>
      </c>
      <c r="Q31" s="19">
        <f>-M31</f>
        <v>32</v>
      </c>
      <c r="R31" s="19">
        <f>DEGREES(ATAN2(L33,K33))</f>
        <v>75</v>
      </c>
      <c r="S31" s="19">
        <f>(J31+K31+L31+J32+K32+L32+J33+K33+L33)/(X31+Y31+Z31+X32+Y33+Y32+Z32+Z33+X33)</f>
        <v>0.6</v>
      </c>
      <c r="V31" s="14">
        <f>RADIANS(R31)</f>
        <v>1.3089969389957472</v>
      </c>
      <c r="X31" s="28">
        <f>COS(V32)*COS(V33)</f>
        <v>-0.5907579861332356</v>
      </c>
      <c r="Y31" s="28">
        <f>COS(V33)*SIN(V31)*SIN(V32)-COS(V31)*SIN(V33)</f>
        <v>-9.5783156099038744E-2</v>
      </c>
      <c r="Z31" s="29">
        <f>COS(V31)*COS(V33)*SIN(V32) + SIN(V31)*SIN(V33)</f>
        <v>0.80114330105637843</v>
      </c>
    </row>
    <row r="32" spans="2:27" ht="19.5" customHeight="1" x14ac:dyDescent="0.25">
      <c r="H32" s="33"/>
      <c r="I32" s="32"/>
      <c r="J32" s="9">
        <f t="shared" ref="J32:J34" si="2">Q19</f>
        <v>0.4703773957974075</v>
      </c>
      <c r="K32" s="9">
        <f t="shared" si="1"/>
        <v>-0.18177334399779016</v>
      </c>
      <c r="L32" s="9">
        <f t="shared" si="1"/>
        <v>0.32512083435964245</v>
      </c>
      <c r="M32" s="9">
        <f t="shared" si="1"/>
        <v>143</v>
      </c>
      <c r="N32" s="16"/>
      <c r="O32" s="18"/>
      <c r="P32" s="17" t="s">
        <v>2</v>
      </c>
      <c r="Q32" s="19">
        <f t="shared" ref="Q32:Q33" si="3">-M32</f>
        <v>-143</v>
      </c>
      <c r="R32" s="19">
        <f>DEGREES(ATAN2(SQRT(K33*K33 + L33*L33),-J33))</f>
        <v>-11.000000000000002</v>
      </c>
      <c r="S32" s="19">
        <f>S31</f>
        <v>0.6</v>
      </c>
      <c r="V32" s="14">
        <f t="shared" ref="V32:V33" si="4">RADIANS(R32)</f>
        <v>-0.19198621771937627</v>
      </c>
      <c r="X32" s="28">
        <f>COS(V32)*SIN(V33)</f>
        <v>0.78396232632901286</v>
      </c>
      <c r="Y32" s="28">
        <f>COS(V31)*COS(V33) + SIN(V31)*SIN(V32)*SIN(V33)</f>
        <v>-0.30295557332965029</v>
      </c>
      <c r="Z32" s="29">
        <f>-COS(V33)*SIN(V31) + COS(V31)*SIN(V32)*SIN(V33)</f>
        <v>0.54186805726607046</v>
      </c>
    </row>
    <row r="33" spans="8:26" ht="19.5" customHeight="1" x14ac:dyDescent="0.25">
      <c r="H33" s="33"/>
      <c r="I33" s="32"/>
      <c r="J33" s="9">
        <f t="shared" si="2"/>
        <v>0.11448539722592688</v>
      </c>
      <c r="K33" s="9">
        <f t="shared" si="1"/>
        <v>0.5689074289676973</v>
      </c>
      <c r="L33" s="9">
        <f t="shared" si="1"/>
        <v>0.1524382861599608</v>
      </c>
      <c r="M33" s="9">
        <f t="shared" si="1"/>
        <v>-225</v>
      </c>
      <c r="N33" s="16"/>
      <c r="O33" s="18"/>
      <c r="P33" s="17" t="s">
        <v>3</v>
      </c>
      <c r="Q33" s="19">
        <f t="shared" si="3"/>
        <v>225</v>
      </c>
      <c r="R33" s="19">
        <f>DEGREES(ATAN2(J31,J32))</f>
        <v>126.99999999999999</v>
      </c>
      <c r="S33" s="19">
        <f>S32</f>
        <v>0.6</v>
      </c>
      <c r="V33" s="14">
        <f t="shared" si="4"/>
        <v>2.2165681500327983</v>
      </c>
      <c r="X33" s="28">
        <f>-SIN(V32)</f>
        <v>0.19080899537654483</v>
      </c>
      <c r="Y33" s="28">
        <f>COS(V32)*SIN(V31)</f>
        <v>0.94817904827949562</v>
      </c>
      <c r="Z33" s="29">
        <f>COS(V31)*COS(V32)</f>
        <v>0.25406381026660135</v>
      </c>
    </row>
    <row r="34" spans="8:26" ht="19.5" customHeight="1" x14ac:dyDescent="0.25">
      <c r="H34" s="33"/>
      <c r="I34" s="32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P11:P14"/>
    <mergeCell ref="H23:H26"/>
    <mergeCell ref="I23:I26"/>
    <mergeCell ref="O23:O26"/>
    <mergeCell ref="P23:P26"/>
    <mergeCell ref="J29:S29"/>
    <mergeCell ref="H6:H9"/>
    <mergeCell ref="I6:I9"/>
    <mergeCell ref="H11:H14"/>
    <mergeCell ref="I11:I14"/>
    <mergeCell ref="O11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E17" sqref="E17"/>
    </sheetView>
  </sheetViews>
  <sheetFormatPr defaultRowHeight="24" customHeight="1" x14ac:dyDescent="0.25"/>
  <cols>
    <col min="1" max="10" width="9.140625" style="4"/>
    <col min="11" max="11" width="12.7109375" style="4" bestFit="1" customWidth="1"/>
    <col min="12" max="16384" width="9.140625" style="4"/>
  </cols>
  <sheetData>
    <row r="1" spans="1:16" ht="24" customHeight="1" x14ac:dyDescent="0.25">
      <c r="A1" s="20">
        <f>D!Q18</f>
        <v>-0.35445479167994154</v>
      </c>
      <c r="B1" s="20">
        <f>D!R18</f>
        <v>-5.746989365942317E-2</v>
      </c>
      <c r="C1" s="20">
        <f>D!S18</f>
        <v>0.48068598063382684</v>
      </c>
      <c r="D1" s="20">
        <f>D!T18</f>
        <v>-32</v>
      </c>
      <c r="F1" s="23">
        <f>C2 * D3 * B4 - D2 * C3 * B4 + D2 * B3 * C4 - B2 * D3 * C4 - C2 * B3 * D4 + B2 * C3 * D4</f>
        <v>-0.21267287500796492</v>
      </c>
      <c r="G1" s="23">
        <f>D1 * C3 * B4 - C1 * D3 * B4 - D1 * B3 * C4 + B1 * D3 * C4 + C1 * B3 * D4 - B1 * C3 * D4</f>
        <v>0.28222643747844439</v>
      </c>
      <c r="H1" s="23">
        <f>C1 * D2 * B4 - D1 * C2 * B4 + D1 * B2 * C4 - B1 * D2 * C4 - C1 * B2 * D4 + B1 * C2 * D4</f>
        <v>6.8691238335556112E-2</v>
      </c>
      <c r="I1" s="23">
        <f xml:space="preserve"> D1 * C2 * B3 - C1 * D2 * B3 - D1 * B2 * C3 + B1 * D2 * C3 + C1 * B2 * D3 - B1 * C2 * D3</f>
        <v>-31.708383934172307</v>
      </c>
      <c r="K1" s="38" t="s">
        <v>34</v>
      </c>
      <c r="L1" s="21">
        <f>F1/$A$5</f>
        <v>-0.98459664355539356</v>
      </c>
      <c r="M1" s="21">
        <f t="shared" ref="M1:O4" si="0">G1/$A$5</f>
        <v>1.3066038772150208</v>
      </c>
      <c r="N1" s="21">
        <f t="shared" si="0"/>
        <v>0.31801499229424141</v>
      </c>
      <c r="O1" s="21">
        <f t="shared" si="0"/>
        <v>-146.79807376931629</v>
      </c>
    </row>
    <row r="2" spans="1:16" ht="24" customHeight="1" x14ac:dyDescent="0.25">
      <c r="A2" s="20">
        <f>D!Q19</f>
        <v>0.4703773957974075</v>
      </c>
      <c r="B2" s="20">
        <f>D!R19</f>
        <v>-0.18177334399779016</v>
      </c>
      <c r="C2" s="20">
        <f>D!S19</f>
        <v>0.32512083435964245</v>
      </c>
      <c r="D2" s="20">
        <f>D!T19</f>
        <v>143</v>
      </c>
      <c r="F2" s="23">
        <f xml:space="preserve"> D2 * C3 * A4 - C2 * D3 * A4 - D2 * A3 * C4 + A2 * D3 * C4 + C2 * A3 * D4 - A2 * C3 * D4</f>
        <v>-3.4481936195653907E-2</v>
      </c>
      <c r="G2" s="23">
        <f xml:space="preserve"> C1 * D3 * A4 - D1 * C3 * A4 + D1 * A3 * C4 - A1 * D3 * C4 - C1 * A3 * D4 + A1 * C3 * D4</f>
        <v>-0.10906400639867408</v>
      </c>
      <c r="H2" s="23">
        <f xml:space="preserve"> D1 * C2 * A4 - C1 * D2 * A4 - D1 * A2 * C4 + A1 * D2 * C4 + C1 * A2 * D4 - A1 * C2 * D4</f>
        <v>0.34134445738061836</v>
      </c>
      <c r="I2" s="23">
        <f xml:space="preserve"> C1 * D2 * A3 - D1 * C2 * A3 + D1 * A2 * C3 - A1 * D2 * C3 - C1 * A2 * D3 + A1 * C2 * D3</f>
        <v>91.295233867388617</v>
      </c>
      <c r="K2" s="38"/>
      <c r="L2" s="21">
        <f t="shared" ref="L2:L4" si="1">F2/$A$5</f>
        <v>-0.15963859349839779</v>
      </c>
      <c r="M2" s="21">
        <f t="shared" si="0"/>
        <v>-0.50492595554941722</v>
      </c>
      <c r="N2" s="21">
        <f t="shared" si="0"/>
        <v>1.5802984137991598</v>
      </c>
      <c r="O2" s="21">
        <f t="shared" si="0"/>
        <v>422.66311975642896</v>
      </c>
    </row>
    <row r="3" spans="1:16" ht="24" customHeight="1" x14ac:dyDescent="0.25">
      <c r="A3" s="20">
        <f>D!Q20</f>
        <v>0.11448539722592688</v>
      </c>
      <c r="B3" s="20">
        <f>D!R20</f>
        <v>0.5689074289676973</v>
      </c>
      <c r="C3" s="20">
        <f>D!S20</f>
        <v>0.1524382861599608</v>
      </c>
      <c r="D3" s="20">
        <f>D!T20</f>
        <v>-225</v>
      </c>
      <c r="F3" s="23">
        <f xml:space="preserve"> B2 * D3 * A4 - D2 * B3 * A4 + D2 * A3 * B4 - A2 * D3 * B4 - B2 * A3 * D4 + A2 * B3 * D4</f>
        <v>0.28841158838029612</v>
      </c>
      <c r="G3" s="23">
        <f xml:space="preserve"> D1 * B3 * A4 - B1 * D3 * A4 - D1 * A3 * B4 + A1 * D3 * B4 + B1 * A3 * D4 - A1 * B3 * D4</f>
        <v>0.19507250061578546</v>
      </c>
      <c r="H3" s="23">
        <f xml:space="preserve"> B1 * D2 * A4 - D1 * B2 * A4 + D1 * A2 * B4 - A1 * D2 * B4 - B1 * A2 * D4 + A1 * B2 * D4</f>
        <v>9.1462971695976475E-2</v>
      </c>
      <c r="I3" s="23">
        <f xml:space="preserve"> D1 * B2 * A3 - B1 * D2 * A3 - D1 * A2 * B3 + A1 * D2 * B3 + B1 * A2 * D3 - A1 * B2 * D3</f>
        <v>1.9129718717068602</v>
      </c>
      <c r="K3" s="38"/>
      <c r="L3" s="21">
        <f t="shared" si="1"/>
        <v>1.3352388350939641</v>
      </c>
      <c r="M3" s="21">
        <f t="shared" si="0"/>
        <v>0.90311342877678491</v>
      </c>
      <c r="N3" s="21">
        <f t="shared" si="0"/>
        <v>0.42343968377766905</v>
      </c>
      <c r="O3" s="21">
        <f t="shared" si="0"/>
        <v>8.8563512579021335</v>
      </c>
    </row>
    <row r="4" spans="1:16" ht="24" customHeight="1" x14ac:dyDescent="0.25">
      <c r="A4" s="20">
        <f>D!Q21</f>
        <v>0</v>
      </c>
      <c r="B4" s="20">
        <f>D!R21</f>
        <v>0</v>
      </c>
      <c r="C4" s="20">
        <f>D!S21</f>
        <v>0</v>
      </c>
      <c r="D4" s="20">
        <f>D!T21</f>
        <v>1</v>
      </c>
      <c r="F4" s="23">
        <f xml:space="preserve"> C2 * B3 * A4 - B2 * C3 * A4 - C2 * A3 * B4 + A2 * C3 * B4 + B2 * A3 * C4 - A2 * B3 * C4</f>
        <v>0</v>
      </c>
      <c r="G4" s="23">
        <f xml:space="preserve"> B1 * C3 * A4 - C1 * B3 * A4 + C1 * A3 * B4 - A1 * C3 * B4 - B1 * A3 * C4 + A1 * B3 * C4</f>
        <v>0</v>
      </c>
      <c r="H4" s="23">
        <f xml:space="preserve"> C1 * B2 * A4 - B1 * C2 * A4 - C1 * A2 * B4 + A1 * C2 * B4 + B1 * A2 * C4 - A1 * B2 * C4</f>
        <v>0</v>
      </c>
      <c r="I4" s="23">
        <f xml:space="preserve"> B1 * C2 * A3 - C1 * B2 * A3 + C1 * A2 * B3 - A1 * C2 * B3 - B1 * A2 * C3 + A1 * B2 * C3</f>
        <v>0.21599999999999991</v>
      </c>
      <c r="K4" s="38"/>
      <c r="L4" s="21">
        <f t="shared" si="1"/>
        <v>0</v>
      </c>
      <c r="M4" s="21">
        <f t="shared" si="0"/>
        <v>0</v>
      </c>
      <c r="N4" s="21">
        <f t="shared" si="0"/>
        <v>0</v>
      </c>
      <c r="O4" s="21">
        <f t="shared" si="0"/>
        <v>1</v>
      </c>
    </row>
    <row r="5" spans="1:16" ht="24" customHeight="1" x14ac:dyDescent="0.25">
      <c r="A5" s="22">
        <f>SUM(A6:A11)</f>
        <v>0.21599999999999991</v>
      </c>
    </row>
    <row r="6" spans="1:16" ht="24" customHeight="1" x14ac:dyDescent="0.25">
      <c r="A6" s="4">
        <f>D1 * C2 * B3 * A4 - C1 * D2 * B3 * A4 - D1 * B2 * C3 * A4 + B1 * D2 * C3 * A4</f>
        <v>0</v>
      </c>
      <c r="D6" s="33" t="s">
        <v>31</v>
      </c>
      <c r="E6" s="32" t="s">
        <v>11</v>
      </c>
      <c r="F6" s="9">
        <f>CxB!K4</f>
        <v>0.55230287391916888</v>
      </c>
      <c r="G6" s="9">
        <f>CxB!L4</f>
        <v>0.22934198909562262</v>
      </c>
      <c r="H6" s="9">
        <f>CxB!M4</f>
        <v>-0.17699785082307729</v>
      </c>
      <c r="I6" s="9">
        <f>CxB!N4</f>
        <v>-115.93959788053745</v>
      </c>
      <c r="J6" s="11"/>
      <c r="K6" s="34" t="str">
        <f>D6&amp;" x "&amp;K11</f>
        <v>CxB x Inv(D)</v>
      </c>
      <c r="L6" s="37" t="s">
        <v>11</v>
      </c>
      <c r="M6" s="13">
        <f>M11*F6+N11*F7+O11*F8+P11*F9</f>
        <v>-0.93324996044266317</v>
      </c>
      <c r="N6" s="13">
        <f>M11*G6+N11*G7+O11*G8+P11*G9</f>
        <v>0.34932253295789834</v>
      </c>
      <c r="O6" s="13">
        <f>M11*H6+N11*H7+O11*H8+P11*H9</f>
        <v>-0.29576187985105595</v>
      </c>
      <c r="P6" s="13">
        <f>M11*I6+N11*I7+O11*I8+P11*I9</f>
        <v>185.78463134328521</v>
      </c>
    </row>
    <row r="7" spans="1:16" ht="24" customHeight="1" x14ac:dyDescent="0.25">
      <c r="A7" s="4">
        <f>C1 * B2 * D3 * A4 - B1 * C2 * D3 * A4 - D1 * C2 * A3 * B4 + C1 * D2 * A3 * B4</f>
        <v>0</v>
      </c>
      <c r="D7" s="33"/>
      <c r="E7" s="32"/>
      <c r="F7" s="9">
        <f>CxB!K5</f>
        <v>-0.27970431830041836</v>
      </c>
      <c r="G7" s="9">
        <f>CxB!L5</f>
        <v>0.32291776376026682</v>
      </c>
      <c r="H7" s="9">
        <f>CxB!M5</f>
        <v>-0.45437216449719409</v>
      </c>
      <c r="I7" s="9">
        <f>CxB!N5</f>
        <v>298.58154937087994</v>
      </c>
      <c r="J7" s="11"/>
      <c r="K7" s="34"/>
      <c r="L7" s="37"/>
      <c r="M7" s="13">
        <f>M12*F6+N12*F7+O12*F8+P12*F9</f>
        <v>-6.6159611332130511E-2</v>
      </c>
      <c r="N7" s="13">
        <f>M12*G6+N12*G7+O12*G8+P12*G9</f>
        <v>0.56166009391403171</v>
      </c>
      <c r="O7" s="13">
        <f>M12*H6+N12*H7+O12*H8+P12*H9</f>
        <v>0.87213396620258266</v>
      </c>
      <c r="P7" s="13">
        <f>M12*I6+N12*I7+O12*I8+P12*I9</f>
        <v>-562.80580300823681</v>
      </c>
    </row>
    <row r="8" spans="1:16" ht="24" customHeight="1" x14ac:dyDescent="0.25">
      <c r="A8" s="4">
        <f>D1 * A2 * C3 * B4 - A1 * D2 * C3 * B4 - C1 * A2 * D3 * B4 + A1 * C2 * D3 * B4</f>
        <v>0</v>
      </c>
      <c r="D8" s="33"/>
      <c r="E8" s="32"/>
      <c r="F8" s="9">
        <f>CxB!K6</f>
        <v>-7.5441907998295504E-2</v>
      </c>
      <c r="G8" s="9">
        <f>CxB!L6</f>
        <v>0.48175805295130281</v>
      </c>
      <c r="H8" s="9">
        <f>CxB!M6</f>
        <v>0.38882148684434215</v>
      </c>
      <c r="I8" s="9">
        <f>CxB!N6</f>
        <v>-539.90801707151672</v>
      </c>
      <c r="J8" s="11"/>
      <c r="K8" s="34"/>
      <c r="L8" s="37"/>
      <c r="M8" s="13">
        <f>M13*F6+N13*F7+O13*F8+P13*F9</f>
        <v>0.45290642238053325</v>
      </c>
      <c r="N8" s="13">
        <f>M13*G6+N13*G7+O13*G8+P13*G9</f>
        <v>0.80185317679968338</v>
      </c>
      <c r="O8" s="13">
        <f>M13*H6+N13*H7+O13*H8+P13*H9</f>
        <v>-0.48204156013159988</v>
      </c>
      <c r="P8" s="13">
        <f>M13*I6+N13*I7+O13*I8+P13*I9</f>
        <v>-104.91617555334045</v>
      </c>
    </row>
    <row r="9" spans="1:16" ht="24" customHeight="1" x14ac:dyDescent="0.25">
      <c r="A9" s="4">
        <f>D1 * B2 * A3 * C4 - B1 * D2 * A3 * C4 - D1 * A2 * B3 * C4 + A1 * D2 * B3 * C4</f>
        <v>0</v>
      </c>
      <c r="D9" s="33"/>
      <c r="E9" s="32"/>
      <c r="F9" s="9">
        <f>CxB!K7</f>
        <v>0</v>
      </c>
      <c r="G9" s="9">
        <f>CxB!L7</f>
        <v>0</v>
      </c>
      <c r="H9" s="9">
        <f>CxB!M7</f>
        <v>0</v>
      </c>
      <c r="I9" s="9">
        <f>CxB!N7</f>
        <v>1</v>
      </c>
      <c r="J9" s="11"/>
      <c r="K9" s="34"/>
      <c r="L9" s="37"/>
      <c r="M9" s="13">
        <f>M14*F6+N14*F7+O14*F8+P14*F9</f>
        <v>0</v>
      </c>
      <c r="N9" s="13">
        <f>M14*G6+N14*G7+O14*G8+P14*G9</f>
        <v>0</v>
      </c>
      <c r="O9" s="13">
        <f>M14*H6+N14*H7+O14*H8+P14*H9</f>
        <v>0</v>
      </c>
      <c r="P9" s="13">
        <f>M14*I6+N14*I7+O14*I8+P14*I9</f>
        <v>1</v>
      </c>
    </row>
    <row r="10" spans="1:16" ht="24" customHeight="1" x14ac:dyDescent="0.25">
      <c r="A10" s="4">
        <f>B1 * A2 * D3 * C4 - A1 * B2 * D3 * C4 - C1 * B2 * A3 * D4 + B1 * C2 * A3 * D4</f>
        <v>7.8641437067869576E-3</v>
      </c>
      <c r="D10" s="15"/>
      <c r="E10" s="8"/>
      <c r="F10" s="5"/>
      <c r="G10" s="5"/>
      <c r="H10" s="5"/>
      <c r="I10" s="5"/>
      <c r="J10" s="2"/>
      <c r="K10" s="15"/>
      <c r="L10" s="8"/>
      <c r="M10" s="12"/>
      <c r="N10" s="12"/>
      <c r="O10" s="12"/>
      <c r="P10" s="12"/>
    </row>
    <row r="11" spans="1:16" ht="24" customHeight="1" x14ac:dyDescent="0.25">
      <c r="A11" s="4">
        <f>C1 * A2 * B3 * D4 - A1 * C2 * B3 * D4 - B1 * A2 * C3 * D4 + A1 * B2 * C3 * D4</f>
        <v>0.20813585629321296</v>
      </c>
      <c r="D11" s="1"/>
      <c r="E11" s="1"/>
      <c r="F11" s="1"/>
      <c r="G11" s="1"/>
      <c r="H11" s="1"/>
      <c r="I11" s="1"/>
      <c r="J11" s="2"/>
      <c r="K11" s="33" t="s">
        <v>33</v>
      </c>
      <c r="L11" s="32" t="s">
        <v>11</v>
      </c>
      <c r="M11" s="9">
        <f>L1</f>
        <v>-0.98459664355539356</v>
      </c>
      <c r="N11" s="9">
        <f t="shared" ref="N11:P11" si="2">M1</f>
        <v>1.3066038772150208</v>
      </c>
      <c r="O11" s="9">
        <f t="shared" si="2"/>
        <v>0.31801499229424141</v>
      </c>
      <c r="P11" s="9">
        <f t="shared" si="2"/>
        <v>-146.79807376931629</v>
      </c>
    </row>
    <row r="12" spans="1:16" ht="24" customHeight="1" x14ac:dyDescent="0.25">
      <c r="A12" s="22"/>
      <c r="D12" s="1"/>
      <c r="E12" s="1"/>
      <c r="F12" s="1"/>
      <c r="G12" s="1"/>
      <c r="H12" s="1"/>
      <c r="I12" s="1"/>
      <c r="J12" s="2"/>
      <c r="K12" s="33"/>
      <c r="L12" s="32"/>
      <c r="M12" s="9">
        <f t="shared" ref="M12:P12" si="3">L2</f>
        <v>-0.15963859349839779</v>
      </c>
      <c r="N12" s="9">
        <f t="shared" si="3"/>
        <v>-0.50492595554941722</v>
      </c>
      <c r="O12" s="9">
        <f t="shared" si="3"/>
        <v>1.5802984137991598</v>
      </c>
      <c r="P12" s="9">
        <f t="shared" si="3"/>
        <v>422.66311975642896</v>
      </c>
    </row>
    <row r="13" spans="1:16" ht="24" customHeight="1" x14ac:dyDescent="0.25">
      <c r="D13" s="1"/>
      <c r="E13" s="1"/>
      <c r="F13" s="1"/>
      <c r="G13" s="1"/>
      <c r="H13" s="1"/>
      <c r="I13" s="1"/>
      <c r="J13" s="2"/>
      <c r="K13" s="33"/>
      <c r="L13" s="32"/>
      <c r="M13" s="9">
        <f t="shared" ref="M13:P13" si="4">L3</f>
        <v>1.3352388350939641</v>
      </c>
      <c r="N13" s="9">
        <f t="shared" si="4"/>
        <v>0.90311342877678491</v>
      </c>
      <c r="O13" s="9">
        <f t="shared" si="4"/>
        <v>0.42343968377766905</v>
      </c>
      <c r="P13" s="9">
        <f t="shared" si="4"/>
        <v>8.8563512579021335</v>
      </c>
    </row>
    <row r="14" spans="1:16" ht="24" customHeight="1" x14ac:dyDescent="0.25">
      <c r="D14" s="1"/>
      <c r="E14" s="1"/>
      <c r="F14" s="1"/>
      <c r="G14" s="1"/>
      <c r="H14" s="1"/>
      <c r="I14" s="1"/>
      <c r="J14" s="2"/>
      <c r="K14" s="33"/>
      <c r="L14" s="32"/>
      <c r="M14" s="9">
        <f t="shared" ref="M14:P14" si="5">L4</f>
        <v>0</v>
      </c>
      <c r="N14" s="9">
        <f t="shared" si="5"/>
        <v>0</v>
      </c>
      <c r="O14" s="9">
        <f t="shared" si="5"/>
        <v>0</v>
      </c>
      <c r="P14" s="9">
        <f t="shared" si="5"/>
        <v>1</v>
      </c>
    </row>
    <row r="16" spans="1:16" ht="24" customHeight="1" x14ac:dyDescent="0.25">
      <c r="D16" s="14"/>
      <c r="E16" s="2"/>
      <c r="F16" s="36" t="s">
        <v>27</v>
      </c>
      <c r="G16" s="36"/>
      <c r="H16" s="36"/>
      <c r="I16" s="36"/>
      <c r="J16" s="36"/>
      <c r="K16" s="36"/>
      <c r="L16" s="36"/>
      <c r="M16" s="36"/>
      <c r="N16" s="36"/>
      <c r="O16" s="36"/>
    </row>
    <row r="17" spans="4:22" ht="24" customHeight="1" x14ac:dyDescent="0.25">
      <c r="D17" s="14"/>
      <c r="E17" s="2"/>
      <c r="J17" s="2"/>
      <c r="K17" s="14"/>
      <c r="M17" s="4" t="s">
        <v>23</v>
      </c>
      <c r="N17" s="4" t="s">
        <v>24</v>
      </c>
      <c r="O17" s="4" t="s">
        <v>8</v>
      </c>
    </row>
    <row r="18" spans="4:22" ht="24" customHeight="1" x14ac:dyDescent="0.25">
      <c r="D18" s="33" t="s">
        <v>32</v>
      </c>
      <c r="E18" s="32" t="s">
        <v>11</v>
      </c>
      <c r="F18" s="9">
        <f>M6</f>
        <v>-0.93324996044266317</v>
      </c>
      <c r="G18" s="9">
        <f t="shared" ref="G18:I18" si="6">N6</f>
        <v>0.34932253295789834</v>
      </c>
      <c r="H18" s="9">
        <f t="shared" si="6"/>
        <v>-0.29576187985105595</v>
      </c>
      <c r="I18" s="9">
        <f t="shared" si="6"/>
        <v>185.78463134328521</v>
      </c>
      <c r="J18" s="16"/>
      <c r="K18" s="16"/>
      <c r="L18" s="17" t="s">
        <v>1</v>
      </c>
      <c r="M18" s="19">
        <f>-I18</f>
        <v>-185.78463134328521</v>
      </c>
      <c r="N18" s="19">
        <f>DEGREES(ATAN2(H20,G20))</f>
        <v>121.01257543885576</v>
      </c>
      <c r="O18" s="19">
        <f>(F18+G18+H18+F19+G19+H19+F20+G20+H20)/(T18+U18+V18+T19+U20+U19+V19+V20+T20)</f>
        <v>1.0394502442500002</v>
      </c>
      <c r="Q18" s="2"/>
      <c r="R18" s="14">
        <f>RADIANS(N18)</f>
        <v>2.1120678777260551</v>
      </c>
      <c r="S18" s="2"/>
      <c r="T18" s="28">
        <f>COS(R19)*COS(R20)</f>
        <v>-0.89783033445341653</v>
      </c>
      <c r="U18" s="28">
        <f>COS(R20)*SIN(R18)*SIN(R19)-COS(R18)*SIN(R20)</f>
        <v>0.33606469851757736</v>
      </c>
      <c r="V18" s="29">
        <f>COS(R18)*COS(R20)*SIN(R19) + SIN(R18)*SIN(R20)</f>
        <v>-0.2845368323179901</v>
      </c>
    </row>
    <row r="19" spans="4:22" ht="24" customHeight="1" x14ac:dyDescent="0.25">
      <c r="D19" s="33"/>
      <c r="E19" s="32"/>
      <c r="F19" s="9">
        <f t="shared" ref="F19:F21" si="7">M7</f>
        <v>-6.6159611332130511E-2</v>
      </c>
      <c r="G19" s="9">
        <f t="shared" ref="G19:G21" si="8">N7</f>
        <v>0.56166009391403171</v>
      </c>
      <c r="H19" s="9">
        <f t="shared" ref="H19:H21" si="9">O7</f>
        <v>0.87213396620258266</v>
      </c>
      <c r="I19" s="9">
        <f t="shared" ref="I19:I21" si="10">P7</f>
        <v>-562.80580300823681</v>
      </c>
      <c r="J19" s="16"/>
      <c r="K19" s="18"/>
      <c r="L19" s="17" t="s">
        <v>2</v>
      </c>
      <c r="M19" s="19">
        <f t="shared" ref="M19:M20" si="11">-I19</f>
        <v>562.80580300823681</v>
      </c>
      <c r="N19" s="19">
        <f>DEGREES(ATAN2(SQRT(G20*G20 + H20*H20),-F20))</f>
        <v>-25.830943644672445</v>
      </c>
      <c r="O19" s="19">
        <f>O18</f>
        <v>1.0394502442500002</v>
      </c>
      <c r="Q19" s="2"/>
      <c r="R19" s="14">
        <f t="shared" ref="R19:R20" si="12">RADIANS(N19)</f>
        <v>-0.4508350154966384</v>
      </c>
      <c r="S19" s="2"/>
      <c r="T19" s="28">
        <f>COS(R19)*SIN(R20)</f>
        <v>-6.3648656295104286E-2</v>
      </c>
      <c r="U19" s="28">
        <f>COS(R18)*COS(R20) + SIN(R18)*SIN(R19)*SIN(R20)</f>
        <v>0.54034341424325605</v>
      </c>
      <c r="V19" s="29">
        <f>-COS(R20)*SIN(R18) + COS(R18)*SIN(R19)*SIN(R20)</f>
        <v>0.83903387490361125</v>
      </c>
    </row>
    <row r="20" spans="4:22" ht="24" customHeight="1" x14ac:dyDescent="0.25">
      <c r="D20" s="33"/>
      <c r="E20" s="32"/>
      <c r="F20" s="9">
        <f t="shared" si="7"/>
        <v>0.45290642238053325</v>
      </c>
      <c r="G20" s="9">
        <f t="shared" si="8"/>
        <v>0.80185317679968338</v>
      </c>
      <c r="H20" s="9">
        <f t="shared" si="9"/>
        <v>-0.48204156013159988</v>
      </c>
      <c r="I20" s="9">
        <f t="shared" si="10"/>
        <v>-104.91617555334045</v>
      </c>
      <c r="J20" s="16"/>
      <c r="K20" s="18"/>
      <c r="L20" s="17" t="s">
        <v>3</v>
      </c>
      <c r="M20" s="19">
        <f t="shared" si="11"/>
        <v>104.91617555334045</v>
      </c>
      <c r="N20" s="19">
        <f>DEGREES(ATAN2(F18,F19))</f>
        <v>-175.94499267114756</v>
      </c>
      <c r="O20" s="19">
        <f>O19</f>
        <v>1.0394502442500002</v>
      </c>
      <c r="Q20" s="2"/>
      <c r="R20" s="14">
        <f t="shared" si="12"/>
        <v>-3.0708194245088176</v>
      </c>
      <c r="S20" s="2"/>
      <c r="T20" s="28">
        <f>-SIN(R19)</f>
        <v>0.43571726966818036</v>
      </c>
      <c r="U20" s="28">
        <f>COS(R19)*SIN(R18)</f>
        <v>0.77142045156596084</v>
      </c>
      <c r="V20" s="29">
        <f>COS(R18)*COS(R19)</f>
        <v>-0.46374664184086045</v>
      </c>
    </row>
    <row r="21" spans="4:22" ht="24" customHeight="1" x14ac:dyDescent="0.25">
      <c r="D21" s="33"/>
      <c r="E21" s="32"/>
      <c r="F21" s="9">
        <f t="shared" si="7"/>
        <v>0</v>
      </c>
      <c r="G21" s="9">
        <f t="shared" si="8"/>
        <v>0</v>
      </c>
      <c r="H21" s="9">
        <f t="shared" si="9"/>
        <v>0</v>
      </c>
      <c r="I21" s="9">
        <f t="shared" si="10"/>
        <v>1</v>
      </c>
      <c r="J21" s="2"/>
      <c r="K21" s="14"/>
    </row>
  </sheetData>
  <mergeCells count="10">
    <mergeCell ref="D6:D9"/>
    <mergeCell ref="K6:K9"/>
    <mergeCell ref="K11:K14"/>
    <mergeCell ref="F16:O16"/>
    <mergeCell ref="D18:D21"/>
    <mergeCell ref="K1:K4"/>
    <mergeCell ref="E6:E9"/>
    <mergeCell ref="L6:L9"/>
    <mergeCell ref="L11:L14"/>
    <mergeCell ref="E18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</vt:lpstr>
      <vt:lpstr>B</vt:lpstr>
      <vt:lpstr>Cref</vt:lpstr>
      <vt:lpstr>CxB</vt:lpstr>
      <vt:lpstr>INVERT</vt:lpstr>
      <vt:lpstr>D</vt:lpstr>
      <vt:lpstr>New 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2017-02-10T09:43:20Z</dcterms:created>
  <dcterms:modified xsi:type="dcterms:W3CDTF">2017-02-13T16:06:00Z</dcterms:modified>
</cp:coreProperties>
</file>