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" sheetId="1" state="visible" r:id="rId2"/>
    <sheet name="B" sheetId="2" state="visible" r:id="rId3"/>
    <sheet name="Cref" sheetId="3" state="visible" r:id="rId4"/>
    <sheet name="CxB" sheetId="4" state="visible" r:id="rId5"/>
    <sheet name="INVERT" sheetId="5" state="visible" r:id="rId6"/>
    <sheet name="D" sheetId="6" state="visible" r:id="rId7"/>
    <sheet name="New C" sheetId="7" state="visible" r:id="rId8"/>
    <sheet name="Qua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<sst xmlns="http://schemas.openxmlformats.org/spreadsheetml/2006/main" count="244" uniqueCount="49">
  <si>
    <t xml:space="preserve">Translation</t>
  </si>
  <si>
    <t xml:space="preserve">x</t>
  </si>
  <si>
    <t xml:space="preserve">a</t>
  </si>
  <si>
    <t xml:space="preserve">T</t>
  </si>
  <si>
    <t xml:space="preserve">=</t>
  </si>
  <si>
    <t xml:space="preserve">y</t>
  </si>
  <si>
    <t xml:space="preserve">b</t>
  </si>
  <si>
    <t xml:space="preserve">z</t>
  </si>
  <si>
    <t xml:space="preserve">c</t>
  </si>
  <si>
    <t xml:space="preserve">RAD</t>
  </si>
  <si>
    <t xml:space="preserve">DEG</t>
  </si>
  <si>
    <t xml:space="preserve">Rotation</t>
  </si>
  <si>
    <t xml:space="preserve">α</t>
  </si>
  <si>
    <t xml:space="preserve">Rx(α)</t>
  </si>
  <si>
    <t xml:space="preserve">Ry(β)</t>
  </si>
  <si>
    <t xml:space="preserve">Rz(γ)</t>
  </si>
  <si>
    <t xml:space="preserve">β</t>
  </si>
  <si>
    <t xml:space="preserve">γ</t>
  </si>
  <si>
    <t xml:space="preserve">MULTIPLICATION</t>
  </si>
  <si>
    <t xml:space="preserve">RxRyRz</t>
  </si>
  <si>
    <t xml:space="preserve">Scale</t>
  </si>
  <si>
    <t xml:space="preserve">xyz</t>
  </si>
  <si>
    <t xml:space="preserve">s</t>
  </si>
  <si>
    <t xml:space="preserve">S</t>
  </si>
  <si>
    <t xml:space="preserve">SxT</t>
  </si>
  <si>
    <t xml:space="preserve">EXTRACTION</t>
  </si>
  <si>
    <t xml:space="preserve">Trans</t>
  </si>
  <si>
    <t xml:space="preserve">Rot</t>
  </si>
  <si>
    <t xml:space="preserve">Afin</t>
  </si>
  <si>
    <t xml:space="preserve">C</t>
  </si>
  <si>
    <t xml:space="preserve">B</t>
  </si>
  <si>
    <t xml:space="preserve">AfinC</t>
  </si>
  <si>
    <t xml:space="preserve">Inv(D) = </t>
  </si>
  <si>
    <t xml:space="preserve">CxB</t>
  </si>
  <si>
    <t xml:space="preserve">Inv(D)</t>
  </si>
  <si>
    <t xml:space="preserve">qw</t>
  </si>
  <si>
    <t xml:space="preserve">qx</t>
  </si>
  <si>
    <t xml:space="preserve">qy</t>
  </si>
  <si>
    <t xml:space="preserve">qz</t>
  </si>
  <si>
    <t xml:space="preserve">XYZ</t>
  </si>
  <si>
    <t xml:space="preserve">q1</t>
  </si>
  <si>
    <t xml:space="preserve">q2</t>
  </si>
  <si>
    <t xml:space="preserve">q3</t>
  </si>
  <si>
    <t xml:space="preserve">q4</t>
  </si>
  <si>
    <t xml:space="preserve">X</t>
  </si>
  <si>
    <t xml:space="preserve">Y</t>
  </si>
  <si>
    <t xml:space="preserve">Z</t>
  </si>
  <si>
    <t xml:space="preserve">ZYX</t>
  </si>
  <si>
    <t xml:space="preserve">Quaternion QuatAroundX = Quaternion( Vector3(1.0,0.0,0.0), EulerAngle.x );
Quaternion QuatAroundY = Quaternion( Vector3(0.0,1.0,0.0), EulerAngle.y );
Quaternion QuatAroundZ = Quaternion( Vector3(0.0,0.0,1.0), EulerAngle.z );
Quaternion finalOrientation = QuatAroundX * QuatAroundY * QuatAroundZ;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</si>
</sst>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EEEEEE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262626"/>
        <bgColor rgb="FF1C1C1C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808080"/>
      </patternFill>
    </fill>
    <fill>
      <patternFill patternType="solid">
        <fgColor rgb="FF535353"/>
        <bgColor rgb="FF404040"/>
      </patternFill>
    </fill>
    <fill>
      <patternFill patternType="solid">
        <fgColor rgb="FF1C1C1C"/>
        <bgColor rgb="FF26262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  <border diagonalUp="false" diagonalDown="false">
      <left/>
      <right style="thin">
        <color rgb="FF806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8080"/>
      <rgbColor rgb="FFC0C0C0"/>
      <rgbColor rgb="FF808080"/>
      <rgbColor rgb="FF9999FF"/>
      <rgbColor rgb="FF404040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535353"/>
      <rgbColor rgb="FF969696"/>
      <rgbColor rgb="FF203864"/>
      <rgbColor rgb="FF548235"/>
      <rgbColor rgb="FF0D0D0D"/>
      <rgbColor rgb="FF1C1C1C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9.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5" min="5" style="3" width="18.2244897959184"/>
    <col collapsed="false" hidden="false" max="6" min="6" style="3" width="14.3112244897959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2" min="10" style="2" width="7.4234693877551"/>
    <col collapsed="false" hidden="false" max="13" min="13" style="2" width="12.4183673469388"/>
    <col collapsed="false" hidden="false" max="14" min="14" style="1" width="9.04591836734694"/>
    <col collapsed="false" hidden="false" max="15" min="15" style="4" width="24.7040816326531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4" min="24" style="2" width="7.96428571428571"/>
    <col collapsed="false" hidden="false" max="25" min="25" style="2" width="7.29081632653061"/>
    <col collapsed="false" hidden="false" max="27" min="26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522.02002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-522.02002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-268.93338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268.93338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346.485291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-346.485291</v>
      </c>
      <c r="P8" s="10"/>
      <c r="W8" s="11"/>
    </row>
    <row r="9" customFormat="false" ht="19.5" hidden="false" customHeight="true" outlineLevel="0" collapsed="false"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0.63109360422863</v>
      </c>
      <c r="F11" s="5" t="n">
        <v>36.159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0.905931247960561</v>
      </c>
      <c r="R11" s="8" t="n">
        <v>0</v>
      </c>
      <c r="S11" s="9" t="n">
        <f aca="false">SIN(E12)</f>
        <v>0.423424815012796</v>
      </c>
      <c r="T11" s="8" t="n">
        <v>0</v>
      </c>
      <c r="V11" s="6" t="s">
        <v>15</v>
      </c>
      <c r="W11" s="7" t="s">
        <v>4</v>
      </c>
      <c r="X11" s="9" t="n">
        <f aca="false">COS(E13)</f>
        <v>0.880717198322734</v>
      </c>
      <c r="Y11" s="9" t="n">
        <f aca="false">-SIN(E13)</f>
        <v>0.473642498703985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0.437222430917099</v>
      </c>
      <c r="F12" s="5" t="n">
        <v>25.051</v>
      </c>
      <c r="H12" s="6"/>
      <c r="I12" s="7"/>
      <c r="J12" s="8" t="n">
        <v>0</v>
      </c>
      <c r="K12" s="9" t="n">
        <f aca="false">COS(E11)</f>
        <v>0.807382734053651</v>
      </c>
      <c r="L12" s="9" t="n">
        <f aca="false">-SIN(E11)</f>
        <v>-0.590028067766315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-0.473642498703985</v>
      </c>
      <c r="Y12" s="9" t="n">
        <f aca="false">X11</f>
        <v>0.880717198322734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-0.493422032831317</v>
      </c>
      <c r="F13" s="5" t="n">
        <v>-28.271</v>
      </c>
      <c r="H13" s="6"/>
      <c r="I13" s="7"/>
      <c r="J13" s="8" t="n">
        <v>0</v>
      </c>
      <c r="K13" s="9" t="n">
        <f aca="false">-L12</f>
        <v>0.590028067766315</v>
      </c>
      <c r="L13" s="9" t="n">
        <f aca="false">K12</f>
        <v>0.807382734053651</v>
      </c>
      <c r="M13" s="8" t="n">
        <v>0</v>
      </c>
      <c r="O13" s="6"/>
      <c r="P13" s="7"/>
      <c r="Q13" s="9" t="n">
        <f aca="false">-S11</f>
        <v>-0.423424815012796</v>
      </c>
      <c r="R13" s="8" t="n">
        <v>0</v>
      </c>
      <c r="S13" s="9" t="n">
        <f aca="false">Q11</f>
        <v>0.905931247960561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tr">
        <f aca="false">H11</f>
        <v>Rx(α)</v>
      </c>
      <c r="I18" s="7" t="s">
        <v>4</v>
      </c>
      <c r="J18" s="15" t="n">
        <f aca="false">J11</f>
        <v>1</v>
      </c>
      <c r="K18" s="15" t="n">
        <f aca="false">K11</f>
        <v>0</v>
      </c>
      <c r="L18" s="15" t="n">
        <f aca="false">L11</f>
        <v>0</v>
      </c>
      <c r="M18" s="15" t="n">
        <f aca="false">M11</f>
        <v>0</v>
      </c>
      <c r="N18" s="16"/>
      <c r="O18" s="17" t="str">
        <f aca="false">H18&amp;" x "&amp;O23</f>
        <v>Rx(α) x Ry(β)</v>
      </c>
      <c r="P18" s="18" t="s">
        <v>4</v>
      </c>
      <c r="Q18" s="19" t="n">
        <f aca="false">Q23*J18+R23*J19+S23*J20+T23*J21</f>
        <v>0.905931247960561</v>
      </c>
      <c r="R18" s="19" t="n">
        <f aca="false">Q23*K18+R23*K19+S23*K20+T23*K21</f>
        <v>0.24983252544631</v>
      </c>
      <c r="S18" s="19" t="n">
        <f aca="false">Q23*L18+R23*L19+S23*L20+T23*L21</f>
        <v>0.341865884811193</v>
      </c>
      <c r="T18" s="19" t="n">
        <f aca="false">Q23*M18+R23*M19+S23*M20+T23*M21</f>
        <v>0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15" t="n">
        <f aca="false">J12</f>
        <v>0</v>
      </c>
      <c r="K19" s="15" t="n">
        <f aca="false">K12</f>
        <v>0.807382734053651</v>
      </c>
      <c r="L19" s="15" t="n">
        <f aca="false">L12</f>
        <v>-0.590028067766315</v>
      </c>
      <c r="M19" s="15" t="n">
        <f aca="false">M12</f>
        <v>0</v>
      </c>
      <c r="N19" s="16"/>
      <c r="O19" s="17"/>
      <c r="P19" s="18"/>
      <c r="Q19" s="19" t="n">
        <f aca="false">Q24*J18+R24*J19+S24*J20+T24*J21</f>
        <v>0</v>
      </c>
      <c r="R19" s="19" t="n">
        <f aca="false">Q24*K18+R24*K19+S24*K20+T24*K21</f>
        <v>0.807382734053651</v>
      </c>
      <c r="S19" s="19" t="n">
        <f aca="false">Q24*L18+R24*L19+S24*L20+T24*L21</f>
        <v>-0.590028067766315</v>
      </c>
      <c r="T19" s="19" t="n">
        <f aca="false">Q24*M18+R24*M19+S24*M20+T24*M21</f>
        <v>0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15" t="n">
        <f aca="false">J13</f>
        <v>0</v>
      </c>
      <c r="K20" s="15" t="n">
        <f aca="false">K13</f>
        <v>0.590028067766315</v>
      </c>
      <c r="L20" s="15" t="n">
        <f aca="false">L13</f>
        <v>0.807382734053651</v>
      </c>
      <c r="M20" s="15" t="n">
        <f aca="false">M13</f>
        <v>0</v>
      </c>
      <c r="N20" s="16"/>
      <c r="O20" s="17"/>
      <c r="P20" s="18"/>
      <c r="Q20" s="19" t="n">
        <f aca="false">Q25*J18+R25*J19+S25*J20+T25*J21</f>
        <v>-0.423424815012796</v>
      </c>
      <c r="R20" s="19" t="n">
        <f aca="false">Q25*K18+R25*K19+S25*K20+T25*K21</f>
        <v>0.534524863763296</v>
      </c>
      <c r="S20" s="19" t="n">
        <f aca="false">Q25*L18+R25*L19+S25*L20+T25*L21</f>
        <v>0.731433247843034</v>
      </c>
      <c r="T20" s="19" t="n">
        <f aca="false">Q25*M18+R25*M19+S25*M20+T25*M21</f>
        <v>0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15" t="n">
        <f aca="false">J14</f>
        <v>0</v>
      </c>
      <c r="K21" s="15" t="n">
        <f aca="false">K14</f>
        <v>0</v>
      </c>
      <c r="L21" s="15" t="n">
        <f aca="false">L14</f>
        <v>0</v>
      </c>
      <c r="M21" s="15" t="n">
        <f aca="false">M14</f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G22" s="3"/>
      <c r="H22" s="3"/>
      <c r="I22" s="3"/>
      <c r="J22" s="3"/>
      <c r="K22" s="3"/>
      <c r="L22" s="3"/>
      <c r="M22" s="3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E23" s="5"/>
      <c r="G23" s="3"/>
      <c r="H23" s="3"/>
      <c r="I23" s="3"/>
      <c r="J23" s="3"/>
      <c r="K23" s="3"/>
      <c r="L23" s="3"/>
      <c r="M23" s="3"/>
      <c r="O23" s="6" t="s">
        <v>14</v>
      </c>
      <c r="P23" s="7" t="s">
        <v>4</v>
      </c>
      <c r="Q23" s="15" t="n">
        <f aca="false">Q11</f>
        <v>0.905931247960561</v>
      </c>
      <c r="R23" s="15" t="n">
        <f aca="false">R11</f>
        <v>0</v>
      </c>
      <c r="S23" s="15" t="n">
        <f aca="false">S11</f>
        <v>0.423424815012796</v>
      </c>
      <c r="T23" s="15" t="n">
        <f aca="false">T11</f>
        <v>0</v>
      </c>
    </row>
    <row r="24" customFormat="false" ht="19.5" hidden="false" customHeight="true" outlineLevel="0" collapsed="false">
      <c r="G24" s="3"/>
      <c r="H24" s="3"/>
      <c r="I24" s="3"/>
      <c r="J24" s="3"/>
      <c r="K24" s="3"/>
      <c r="L24" s="3"/>
      <c r="M24" s="3"/>
      <c r="O24" s="6"/>
      <c r="P24" s="7"/>
      <c r="Q24" s="15" t="n">
        <f aca="false">Q12</f>
        <v>0</v>
      </c>
      <c r="R24" s="15" t="n">
        <f aca="false">R12</f>
        <v>1</v>
      </c>
      <c r="S24" s="15" t="n">
        <f aca="false">S12</f>
        <v>0</v>
      </c>
      <c r="T24" s="15" t="n">
        <f aca="false">T12</f>
        <v>0</v>
      </c>
    </row>
    <row r="25" customFormat="false" ht="19.5" hidden="false" customHeight="true" outlineLevel="0" collapsed="false">
      <c r="G25" s="3"/>
      <c r="H25" s="3"/>
      <c r="I25" s="3"/>
      <c r="J25" s="3"/>
      <c r="K25" s="3"/>
      <c r="L25" s="3"/>
      <c r="M25" s="3"/>
      <c r="O25" s="6"/>
      <c r="P25" s="7"/>
      <c r="Q25" s="15" t="n">
        <f aca="false">Q13</f>
        <v>-0.423424815012796</v>
      </c>
      <c r="R25" s="15" t="n">
        <f aca="false">R13</f>
        <v>0</v>
      </c>
      <c r="S25" s="15" t="n">
        <f aca="false">S13</f>
        <v>0.905931247960561</v>
      </c>
      <c r="T25" s="15" t="n">
        <f aca="false">T13</f>
        <v>0</v>
      </c>
    </row>
    <row r="26" customFormat="false" ht="19.5" hidden="false" customHeight="true" outlineLevel="0" collapsed="false">
      <c r="G26" s="3"/>
      <c r="H26" s="3"/>
      <c r="I26" s="3"/>
      <c r="J26" s="3"/>
      <c r="K26" s="3"/>
      <c r="L26" s="3"/>
      <c r="M26" s="3"/>
      <c r="O26" s="6"/>
      <c r="P26" s="7"/>
      <c r="Q26" s="15" t="n">
        <f aca="false">Q14</f>
        <v>0</v>
      </c>
      <c r="R26" s="15" t="n">
        <f aca="false">R14</f>
        <v>0</v>
      </c>
      <c r="S26" s="15" t="n">
        <f aca="false">S14</f>
        <v>0</v>
      </c>
      <c r="T26" s="15" t="n">
        <f aca="false">T14</f>
        <v>1</v>
      </c>
    </row>
    <row r="27" customFormat="false" ht="19.5" hidden="false" customHeight="true" outlineLevel="0" collapsed="false">
      <c r="G27" s="3"/>
      <c r="H27" s="3"/>
      <c r="I27" s="3"/>
      <c r="J27" s="3"/>
      <c r="K27" s="3"/>
      <c r="L27" s="3"/>
      <c r="M27" s="3"/>
      <c r="O27" s="13"/>
      <c r="P27" s="10"/>
      <c r="Q27" s="12"/>
      <c r="R27" s="12"/>
      <c r="S27" s="12"/>
      <c r="T27" s="12"/>
      <c r="V27" s="13"/>
      <c r="W27" s="10"/>
      <c r="X27" s="12"/>
      <c r="Y27" s="12"/>
      <c r="Z27" s="12"/>
      <c r="AA27" s="12"/>
    </row>
    <row r="28" customFormat="false" ht="19.5" hidden="false" customHeight="true" outlineLevel="0" collapsed="false">
      <c r="H28" s="13"/>
      <c r="I28" s="10"/>
      <c r="J28" s="14" t="s">
        <v>18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3"/>
      <c r="W28" s="10"/>
      <c r="X28" s="12"/>
      <c r="Y28" s="12"/>
      <c r="Z28" s="12"/>
      <c r="AA28" s="12"/>
    </row>
    <row r="29" customFormat="false" ht="19.5" hidden="false" customHeight="true" outlineLevel="0" collapsed="false">
      <c r="H29" s="13"/>
      <c r="I29" s="10"/>
      <c r="J29" s="12"/>
      <c r="K29" s="12"/>
      <c r="L29" s="12"/>
      <c r="M29" s="12"/>
      <c r="O29" s="13"/>
      <c r="P29" s="10"/>
      <c r="Q29" s="12"/>
      <c r="R29" s="12"/>
      <c r="S29" s="12"/>
      <c r="T29" s="12"/>
      <c r="V29" s="13"/>
      <c r="W29" s="10"/>
      <c r="X29" s="12"/>
      <c r="Y29" s="12"/>
      <c r="Z29" s="12"/>
      <c r="AA29" s="12"/>
    </row>
    <row r="30" customFormat="false" ht="19.5" hidden="false" customHeight="true" outlineLevel="0" collapsed="false">
      <c r="H30" s="6" t="str">
        <f aca="false">O18</f>
        <v>Rx(α) x Ry(β)</v>
      </c>
      <c r="I30" s="7" t="s">
        <v>4</v>
      </c>
      <c r="J30" s="15" t="n">
        <f aca="false">Q18</f>
        <v>0.905931247960561</v>
      </c>
      <c r="K30" s="15" t="n">
        <f aca="false">R18</f>
        <v>0.24983252544631</v>
      </c>
      <c r="L30" s="15" t="n">
        <f aca="false">S18</f>
        <v>0.341865884811193</v>
      </c>
      <c r="M30" s="15" t="n">
        <f aca="false">T18</f>
        <v>0</v>
      </c>
      <c r="N30" s="16"/>
      <c r="O30" s="17" t="str">
        <f aca="false">H30&amp;" x "&amp;O35</f>
        <v>Rx(α) x Ry(β) x Rz(γ)</v>
      </c>
      <c r="P30" s="18" t="s">
        <v>4</v>
      </c>
      <c r="Q30" s="19" t="n">
        <f aca="false">Q35*J30+R35*J31+S35*J32+T35*J33</f>
        <v>0.797869230576843</v>
      </c>
      <c r="R30" s="19" t="n">
        <f aca="false">Q35*K30+R35*K31+S35*K32+T35*K33</f>
        <v>0.602442577428593</v>
      </c>
      <c r="S30" s="19" t="n">
        <f aca="false">Q35*L30+R35*L31+S35*L32+T35*L33</f>
        <v>0.0216247959507145</v>
      </c>
      <c r="T30" s="19" t="n">
        <f aca="false">Q35*M30+R35*M31+S35*M32+T35*M33</f>
        <v>0</v>
      </c>
      <c r="V30" s="13"/>
      <c r="W30" s="10"/>
      <c r="X30" s="12"/>
      <c r="Y30" s="12"/>
      <c r="Z30" s="12"/>
      <c r="AA30" s="12"/>
    </row>
    <row r="31" customFormat="false" ht="19.5" hidden="false" customHeight="true" outlineLevel="0" collapsed="false">
      <c r="H31" s="6"/>
      <c r="I31" s="7"/>
      <c r="J31" s="15" t="n">
        <f aca="false">Q19</f>
        <v>0</v>
      </c>
      <c r="K31" s="15" t="n">
        <f aca="false">R19</f>
        <v>0.807382734053651</v>
      </c>
      <c r="L31" s="15" t="n">
        <f aca="false">S19</f>
        <v>-0.590028067766315</v>
      </c>
      <c r="M31" s="15" t="n">
        <f aca="false">T19</f>
        <v>0</v>
      </c>
      <c r="N31" s="16"/>
      <c r="O31" s="17"/>
      <c r="P31" s="18"/>
      <c r="Q31" s="19" t="n">
        <f aca="false">Q36*J30+R36*J31+S36*J32+T36*J33</f>
        <v>-0.429087539938059</v>
      </c>
      <c r="R31" s="19" t="n">
        <f aca="false">Q36*K30+R36*K31+S36*K32+T36*K33</f>
        <v>0.592744557899963</v>
      </c>
      <c r="S31" s="19" t="n">
        <f aca="false">Q36*L30+R36*L31+S36*L32+T36*L33</f>
        <v>-0.681570078678547</v>
      </c>
      <c r="T31" s="19" t="n">
        <f aca="false">Q36*M30+R36*M31+S36*M32+T36*M33</f>
        <v>0</v>
      </c>
      <c r="V31" s="13"/>
      <c r="W31" s="10"/>
      <c r="X31" s="12"/>
      <c r="Y31" s="12"/>
      <c r="Z31" s="12"/>
      <c r="AA31" s="12"/>
    </row>
    <row r="32" customFormat="false" ht="19.5" hidden="false" customHeight="true" outlineLevel="0" collapsed="false">
      <c r="H32" s="6"/>
      <c r="I32" s="7"/>
      <c r="J32" s="15" t="n">
        <f aca="false">Q20</f>
        <v>-0.423424815012796</v>
      </c>
      <c r="K32" s="15" t="n">
        <f aca="false">R20</f>
        <v>0.534524863763296</v>
      </c>
      <c r="L32" s="15" t="n">
        <f aca="false">S20</f>
        <v>0.731433247843034</v>
      </c>
      <c r="M32" s="15" t="n">
        <f aca="false">T20</f>
        <v>0</v>
      </c>
      <c r="N32" s="16"/>
      <c r="O32" s="17"/>
      <c r="P32" s="18"/>
      <c r="Q32" s="19" t="n">
        <f aca="false">Q37*J30+R37*J31+S37*J32+T37*J33</f>
        <v>-0.423424815012796</v>
      </c>
      <c r="R32" s="19" t="n">
        <f aca="false">Q37*K30+R37*K31+S37*K32+T37*K33</f>
        <v>0.534524863763296</v>
      </c>
      <c r="S32" s="19" t="n">
        <f aca="false">Q37*L30+R37*L31+S37*L32+T37*L33</f>
        <v>0.731433247843034</v>
      </c>
      <c r="T32" s="19" t="n">
        <f aca="false">Q37*M30+R37*M31+S37*M32+T37*M33</f>
        <v>0</v>
      </c>
      <c r="V32" s="13"/>
      <c r="W32" s="10"/>
      <c r="X32" s="12"/>
      <c r="Y32" s="12"/>
      <c r="Z32" s="12"/>
      <c r="AA32" s="12"/>
    </row>
    <row r="33" customFormat="false" ht="19.5" hidden="false" customHeight="true" outlineLevel="0" collapsed="false">
      <c r="H33" s="6"/>
      <c r="I33" s="7"/>
      <c r="J33" s="15" t="n">
        <f aca="false">Q21</f>
        <v>0</v>
      </c>
      <c r="K33" s="15" t="n">
        <f aca="false">R21</f>
        <v>0</v>
      </c>
      <c r="L33" s="15" t="n">
        <f aca="false">S21</f>
        <v>0</v>
      </c>
      <c r="M33" s="15" t="n">
        <f aca="false">T21</f>
        <v>1</v>
      </c>
      <c r="N33" s="16"/>
      <c r="O33" s="17"/>
      <c r="P33" s="18"/>
      <c r="Q33" s="19" t="n">
        <f aca="false">Q38*J30+R38*J31+S38*J32+T38*J33</f>
        <v>0</v>
      </c>
      <c r="R33" s="19" t="n">
        <f aca="false">Q38*K30+R38*K31+S38*K32+T38*K33</f>
        <v>0</v>
      </c>
      <c r="S33" s="19" t="n">
        <f aca="false">Q38*L30+R38*L31+S38*L32+T38*L33</f>
        <v>0</v>
      </c>
      <c r="T33" s="19" t="n">
        <f aca="false">Q38*M30+R38*M31+S38*M32+T38*M33</f>
        <v>1</v>
      </c>
      <c r="V33" s="13"/>
      <c r="W33" s="10"/>
      <c r="X33" s="12"/>
      <c r="Y33" s="12"/>
      <c r="Z33" s="12"/>
      <c r="AA33" s="12"/>
    </row>
    <row r="34" customFormat="false" ht="19.5" hidden="false" customHeight="true" outlineLevel="0" collapsed="false">
      <c r="G34" s="3"/>
      <c r="H34" s="3"/>
      <c r="I34" s="3"/>
      <c r="J34" s="3"/>
      <c r="K34" s="3"/>
      <c r="L34" s="3"/>
      <c r="M34" s="3"/>
      <c r="O34" s="13"/>
      <c r="P34" s="10"/>
      <c r="Q34" s="20"/>
      <c r="R34" s="20"/>
      <c r="S34" s="20"/>
      <c r="T34" s="20"/>
      <c r="V34" s="13"/>
      <c r="W34" s="10"/>
      <c r="X34" s="12"/>
      <c r="Y34" s="12"/>
      <c r="Z34" s="12"/>
      <c r="AA34" s="12"/>
    </row>
    <row r="35" customFormat="false" ht="19.5" hidden="false" customHeight="true" outlineLevel="0" collapsed="false">
      <c r="E35" s="5"/>
      <c r="G35" s="3"/>
      <c r="H35" s="3"/>
      <c r="I35" s="3"/>
      <c r="J35" s="3"/>
      <c r="K35" s="3"/>
      <c r="L35" s="3"/>
      <c r="M35" s="3"/>
      <c r="O35" s="6" t="str">
        <f aca="false">V11</f>
        <v>Rz(γ)</v>
      </c>
      <c r="P35" s="7" t="s">
        <v>4</v>
      </c>
      <c r="Q35" s="15" t="n">
        <f aca="false">X11</f>
        <v>0.880717198322734</v>
      </c>
      <c r="R35" s="15" t="n">
        <f aca="false">Y11</f>
        <v>0.473642498703985</v>
      </c>
      <c r="S35" s="15" t="n">
        <f aca="false">Z11</f>
        <v>0</v>
      </c>
      <c r="T35" s="15" t="n">
        <f aca="false">AA11</f>
        <v>0</v>
      </c>
    </row>
    <row r="36" customFormat="false" ht="19.5" hidden="false" customHeight="true" outlineLevel="0" collapsed="false">
      <c r="G36" s="3"/>
      <c r="H36" s="3"/>
      <c r="I36" s="3"/>
      <c r="J36" s="3"/>
      <c r="K36" s="3"/>
      <c r="L36" s="3"/>
      <c r="M36" s="3"/>
      <c r="O36" s="6"/>
      <c r="P36" s="7"/>
      <c r="Q36" s="15" t="n">
        <f aca="false">X12</f>
        <v>-0.473642498703985</v>
      </c>
      <c r="R36" s="15" t="n">
        <f aca="false">Y12</f>
        <v>0.880717198322734</v>
      </c>
      <c r="S36" s="15" t="n">
        <f aca="false">Z12</f>
        <v>0</v>
      </c>
      <c r="T36" s="15" t="n">
        <f aca="false">AA12</f>
        <v>0</v>
      </c>
    </row>
    <row r="37" customFormat="false" ht="19.5" hidden="false" customHeight="true" outlineLevel="0" collapsed="false">
      <c r="G37" s="3"/>
      <c r="H37" s="3"/>
      <c r="I37" s="3"/>
      <c r="J37" s="3"/>
      <c r="K37" s="3"/>
      <c r="L37" s="3"/>
      <c r="M37" s="3"/>
      <c r="O37" s="6"/>
      <c r="P37" s="7"/>
      <c r="Q37" s="15" t="n">
        <f aca="false">X13</f>
        <v>0</v>
      </c>
      <c r="R37" s="15" t="n">
        <f aca="false">Y13</f>
        <v>0</v>
      </c>
      <c r="S37" s="15" t="n">
        <f aca="false">Z13</f>
        <v>1</v>
      </c>
      <c r="T37" s="15" t="n">
        <f aca="false">AA13</f>
        <v>0</v>
      </c>
    </row>
    <row r="38" customFormat="false" ht="19.5" hidden="false" customHeight="true" outlineLevel="0" collapsed="false">
      <c r="G38" s="3"/>
      <c r="H38" s="3"/>
      <c r="I38" s="3"/>
      <c r="J38" s="3"/>
      <c r="K38" s="3"/>
      <c r="L38" s="3"/>
      <c r="M38" s="3"/>
      <c r="O38" s="6"/>
      <c r="P38" s="7"/>
      <c r="Q38" s="15" t="n">
        <f aca="false">X14</f>
        <v>0</v>
      </c>
      <c r="R38" s="15" t="n">
        <f aca="false">Y14</f>
        <v>0</v>
      </c>
      <c r="S38" s="15" t="n">
        <f aca="false">Z14</f>
        <v>0</v>
      </c>
      <c r="T38" s="15" t="n">
        <f aca="false">AA14</f>
        <v>1</v>
      </c>
    </row>
    <row r="39" customFormat="false" ht="19.5" hidden="false" customHeight="true" outlineLevel="0" collapsed="false">
      <c r="G39" s="3"/>
      <c r="H39" s="3"/>
      <c r="I39" s="3"/>
      <c r="J39" s="3"/>
      <c r="K39" s="3"/>
      <c r="L39" s="3"/>
      <c r="M39" s="3"/>
      <c r="O39" s="13"/>
      <c r="P39" s="10"/>
      <c r="Q39" s="12"/>
      <c r="R39" s="12"/>
      <c r="S39" s="12"/>
      <c r="T39" s="12"/>
      <c r="V39" s="13"/>
      <c r="W39" s="10"/>
      <c r="X39" s="12"/>
      <c r="Y39" s="12"/>
      <c r="Z39" s="12"/>
      <c r="AA39" s="12"/>
    </row>
    <row r="40" customFormat="false" ht="19.5" hidden="false" customHeight="true" outlineLevel="0" collapsed="false">
      <c r="H40" s="13"/>
      <c r="I40" s="10"/>
      <c r="J40" s="14" t="s">
        <v>18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3"/>
      <c r="W40" s="10"/>
      <c r="X40" s="12"/>
      <c r="Y40" s="12"/>
      <c r="Z40" s="12"/>
      <c r="AA40" s="12"/>
    </row>
    <row r="41" customFormat="false" ht="19.5" hidden="false" customHeight="true" outlineLevel="0" collapsed="false">
      <c r="H41" s="13"/>
      <c r="I41" s="10"/>
      <c r="J41" s="12"/>
      <c r="K41" s="12"/>
      <c r="L41" s="12"/>
      <c r="M41" s="12"/>
      <c r="O41" s="13"/>
      <c r="P41" s="10"/>
      <c r="Q41" s="12"/>
      <c r="R41" s="12"/>
      <c r="S41" s="12"/>
      <c r="T41" s="12"/>
      <c r="V41" s="13"/>
      <c r="W41" s="10"/>
      <c r="X41" s="12"/>
      <c r="Y41" s="12"/>
      <c r="Z41" s="12"/>
      <c r="AA41" s="12"/>
    </row>
    <row r="42" customFormat="false" ht="19.5" hidden="false" customHeight="true" outlineLevel="0" collapsed="false">
      <c r="H42" s="6" t="s">
        <v>19</v>
      </c>
      <c r="I42" s="7" t="s">
        <v>4</v>
      </c>
      <c r="J42" s="9" t="n">
        <f aca="false">COS(E12)*COS(E13)</f>
        <v>0.797869230576843</v>
      </c>
      <c r="K42" s="9" t="n">
        <f aca="false">COS(E13)*SIN(E11)*SIN(E12) - COS(E11)*SIN(E13)</f>
        <v>0.602442577428593</v>
      </c>
      <c r="L42" s="9" t="n">
        <f aca="false">COS(E11)*COS(E13)*SIN(E12)+ SIN(E11)*SIN(E13)</f>
        <v>0.0216247959507145</v>
      </c>
      <c r="M42" s="8" t="n">
        <v>0</v>
      </c>
      <c r="N42" s="16"/>
      <c r="O42" s="17" t="str">
        <f aca="false">H42&amp;" x "&amp;O47</f>
        <v>RxRyRz x SxT</v>
      </c>
      <c r="P42" s="18" t="s">
        <v>4</v>
      </c>
      <c r="Q42" s="19" t="n">
        <f aca="false">Q47*J42+R47*J43+S47*J44+T47*J45</f>
        <v>0.867343693829322</v>
      </c>
      <c r="R42" s="19" t="n">
        <f aca="false">Q47*K42+R47*K43+S47*K44+T47*K45</f>
        <v>0.654900264858188</v>
      </c>
      <c r="S42" s="19" t="n">
        <f aca="false">Q47*L42+R47*L43+S47*L44+T47*L45</f>
        <v>0.023507775058123</v>
      </c>
      <c r="T42" s="19" t="n">
        <f aca="false">Q47*M42+R47*M43+S47*M44+T47*M45</f>
        <v>-522.02002</v>
      </c>
      <c r="V42" s="13"/>
      <c r="W42" s="10"/>
      <c r="X42" s="12"/>
      <c r="Y42" s="12"/>
      <c r="Z42" s="12"/>
      <c r="AA42" s="12"/>
    </row>
    <row r="43" customFormat="false" ht="19.5" hidden="false" customHeight="true" outlineLevel="0" collapsed="false">
      <c r="H43" s="6"/>
      <c r="I43" s="7"/>
      <c r="J43" s="9" t="n">
        <f aca="false">COS(E12)*SIN(E13)</f>
        <v>-0.429087539938059</v>
      </c>
      <c r="K43" s="9" t="n">
        <f aca="false">COS(E11)*COS(E13) + SIN(E11)*SIN(E12)*SIN(E13)</f>
        <v>0.592744557899963</v>
      </c>
      <c r="L43" s="9" t="n">
        <f aca="false">-COS(E13)*SIN(E11) + COS(E11)*SIN(E12)*SIN(E13)</f>
        <v>-0.681570078678547</v>
      </c>
      <c r="M43" s="8" t="n">
        <v>0</v>
      </c>
      <c r="N43" s="16"/>
      <c r="O43" s="17"/>
      <c r="P43" s="18"/>
      <c r="Q43" s="19" t="n">
        <f aca="false">Q48*J42+R48*J43+S48*J44+T48*J45</f>
        <v>-0.466450337478166</v>
      </c>
      <c r="R43" s="19" t="n">
        <f aca="false">Q48*K42+R48*K43+S48*K44+T48*K45</f>
        <v>0.644357790279103</v>
      </c>
      <c r="S43" s="19" t="n">
        <f aca="false">Q48*L42+R48*L43+S48*L44+T48*L45</f>
        <v>-0.740917793279482</v>
      </c>
      <c r="T43" s="19" t="n">
        <f aca="false">Q48*M42+R48*M43+S48*M44+T48*M45</f>
        <v>268.93338</v>
      </c>
      <c r="V43" s="13"/>
      <c r="W43" s="10"/>
      <c r="X43" s="12"/>
      <c r="Y43" s="12"/>
      <c r="Z43" s="12"/>
      <c r="AA43" s="12"/>
    </row>
    <row r="44" customFormat="false" ht="19.5" hidden="false" customHeight="true" outlineLevel="0" collapsed="false">
      <c r="H44" s="6"/>
      <c r="I44" s="7"/>
      <c r="J44" s="9" t="n">
        <f aca="false">-SIN(E12)</f>
        <v>-0.423424815012796</v>
      </c>
      <c r="K44" s="9" t="n">
        <f aca="false">COS(E12)*SIN(E11)</f>
        <v>0.534524863763296</v>
      </c>
      <c r="L44" s="9" t="n">
        <f aca="false">COS(E11)*COS(E12)</f>
        <v>0.731433247843034</v>
      </c>
      <c r="M44" s="8" t="n">
        <v>0</v>
      </c>
      <c r="N44" s="16"/>
      <c r="O44" s="17"/>
      <c r="P44" s="18"/>
      <c r="Q44" s="19" t="n">
        <f aca="false">Q49*J42+R49*J43+S49*J44+T49*J45</f>
        <v>-0.460294530780036</v>
      </c>
      <c r="R44" s="19" t="n">
        <f aca="false">Q49*K42+R49*K43+S49*K44+T49*K45</f>
        <v>0.581068616275485</v>
      </c>
      <c r="S44" s="19" t="n">
        <f aca="false">Q49*L42+R49*L43+S49*L44+T49*L45</f>
        <v>0.795122797898966</v>
      </c>
      <c r="T44" s="19" t="n">
        <f aca="false">Q49*M42+R49*M43+S49*M44+T49*M45</f>
        <v>-346.485291</v>
      </c>
      <c r="V44" s="13"/>
      <c r="W44" s="10"/>
      <c r="X44" s="12"/>
      <c r="Y44" s="12"/>
      <c r="Z44" s="12"/>
      <c r="AA44" s="12"/>
    </row>
    <row r="45" customFormat="false" ht="19.5" hidden="false" customHeight="true" outlineLevel="0" collapsed="false">
      <c r="H45" s="6"/>
      <c r="I45" s="7"/>
      <c r="J45" s="8" t="n">
        <v>0</v>
      </c>
      <c r="K45" s="8" t="n">
        <v>0</v>
      </c>
      <c r="L45" s="8" t="n">
        <v>0</v>
      </c>
      <c r="M45" s="8" t="n">
        <v>1</v>
      </c>
      <c r="N45" s="16"/>
      <c r="O45" s="17"/>
      <c r="P45" s="18"/>
      <c r="Q45" s="19" t="n">
        <f aca="false">Q50*J42+R50*J43+S50*J44+T50*J45</f>
        <v>0</v>
      </c>
      <c r="R45" s="19" t="n">
        <f aca="false">Q50*K42+R50*K43+S50*K44+T50*K45</f>
        <v>0</v>
      </c>
      <c r="S45" s="19" t="n">
        <f aca="false">Q50*L42+R50*L43+S50*L44+T50*L45</f>
        <v>0</v>
      </c>
      <c r="T45" s="19" t="n">
        <f aca="false">Q50*M42+R50*M43+S50*M44+T50*M45</f>
        <v>1</v>
      </c>
      <c r="V45" s="13"/>
      <c r="W45" s="10"/>
      <c r="X45" s="12"/>
      <c r="Y45" s="12"/>
      <c r="Z45" s="12"/>
      <c r="AA45" s="12"/>
    </row>
    <row r="46" customFormat="false" ht="19.5" hidden="false" customHeight="true" outlineLevel="0" collapsed="false">
      <c r="H46" s="13"/>
      <c r="I46" s="10"/>
      <c r="J46" s="12"/>
      <c r="K46" s="12"/>
      <c r="L46" s="12"/>
      <c r="M46" s="12"/>
      <c r="O46" s="13"/>
      <c r="P46" s="10"/>
      <c r="Q46" s="20"/>
      <c r="R46" s="20"/>
      <c r="S46" s="20"/>
      <c r="T46" s="20"/>
      <c r="V46" s="13"/>
      <c r="W46" s="10"/>
      <c r="X46" s="12"/>
      <c r="Y46" s="12"/>
      <c r="Z46" s="12"/>
      <c r="AA46" s="12"/>
    </row>
    <row r="47" customFormat="false" ht="19.5" hidden="false" customHeight="true" outlineLevel="0" collapsed="false">
      <c r="B47" s="1" t="s">
        <v>20</v>
      </c>
      <c r="C47" s="2" t="s">
        <v>21</v>
      </c>
      <c r="D47" s="2" t="s">
        <v>22</v>
      </c>
      <c r="E47" s="5" t="n">
        <v>1.087075</v>
      </c>
      <c r="H47" s="6" t="s">
        <v>23</v>
      </c>
      <c r="I47" s="7" t="s">
        <v>4</v>
      </c>
      <c r="J47" s="9" t="n">
        <f aca="false">E47</f>
        <v>1.087075</v>
      </c>
      <c r="K47" s="8" t="n">
        <v>0</v>
      </c>
      <c r="L47" s="8" t="n">
        <v>0</v>
      </c>
      <c r="M47" s="8" t="n">
        <v>0</v>
      </c>
      <c r="O47" s="6" t="s">
        <v>24</v>
      </c>
      <c r="P47" s="7" t="s">
        <v>4</v>
      </c>
      <c r="Q47" s="15" t="n">
        <f aca="false">J47</f>
        <v>1.087075</v>
      </c>
      <c r="R47" s="8" t="n">
        <v>0</v>
      </c>
      <c r="S47" s="8" t="n">
        <v>0</v>
      </c>
      <c r="T47" s="9" t="n">
        <f aca="false">M6</f>
        <v>-522.02002</v>
      </c>
    </row>
    <row r="48" customFormat="false" ht="19.5" hidden="false" customHeight="true" outlineLevel="0" collapsed="false">
      <c r="E48" s="3" t="n">
        <f aca="false">E47</f>
        <v>1.087075</v>
      </c>
      <c r="H48" s="6"/>
      <c r="I48" s="7"/>
      <c r="J48" s="8" t="n">
        <v>0</v>
      </c>
      <c r="K48" s="9" t="n">
        <f aca="false">E48</f>
        <v>1.087075</v>
      </c>
      <c r="L48" s="8" t="n">
        <v>0</v>
      </c>
      <c r="M48" s="8" t="n">
        <v>0</v>
      </c>
      <c r="O48" s="6"/>
      <c r="P48" s="7"/>
      <c r="Q48" s="8" t="n">
        <v>0</v>
      </c>
      <c r="R48" s="15" t="n">
        <f aca="false">K48</f>
        <v>1.087075</v>
      </c>
      <c r="S48" s="8" t="n">
        <v>0</v>
      </c>
      <c r="T48" s="9" t="n">
        <f aca="false">M7</f>
        <v>268.93338</v>
      </c>
    </row>
    <row r="49" customFormat="false" ht="19.5" hidden="false" customHeight="true" outlineLevel="0" collapsed="false">
      <c r="E49" s="3" t="n">
        <f aca="false">E48</f>
        <v>1.087075</v>
      </c>
      <c r="H49" s="6"/>
      <c r="I49" s="7"/>
      <c r="J49" s="8" t="n">
        <v>0</v>
      </c>
      <c r="K49" s="8" t="n">
        <v>0</v>
      </c>
      <c r="L49" s="9" t="n">
        <f aca="false">E49</f>
        <v>1.087075</v>
      </c>
      <c r="M49" s="8" t="n">
        <v>0</v>
      </c>
      <c r="O49" s="6"/>
      <c r="P49" s="7"/>
      <c r="Q49" s="8" t="n">
        <v>0</v>
      </c>
      <c r="R49" s="8" t="n">
        <v>0</v>
      </c>
      <c r="S49" s="15" t="n">
        <f aca="false">L49</f>
        <v>1.087075</v>
      </c>
      <c r="T49" s="9" t="n">
        <f aca="false">M8</f>
        <v>-346.485291</v>
      </c>
    </row>
    <row r="50" customFormat="false" ht="19.5" hidden="false" customHeight="true" outlineLevel="0" collapsed="false">
      <c r="H50" s="6"/>
      <c r="I50" s="7"/>
      <c r="J50" s="8" t="n">
        <v>0</v>
      </c>
      <c r="K50" s="8" t="n">
        <v>0</v>
      </c>
      <c r="L50" s="8" t="n">
        <v>0</v>
      </c>
      <c r="M50" s="8" t="n">
        <v>1</v>
      </c>
      <c r="O50" s="6"/>
      <c r="P50" s="7"/>
      <c r="Q50" s="8" t="n">
        <v>0</v>
      </c>
      <c r="R50" s="8" t="n">
        <v>0</v>
      </c>
      <c r="S50" s="8" t="n">
        <v>0</v>
      </c>
      <c r="T50" s="8" t="n">
        <v>1</v>
      </c>
    </row>
    <row r="53" customFormat="false" ht="19.5" hidden="false" customHeight="true" outlineLevel="0" collapsed="false">
      <c r="J53" s="14" t="s">
        <v>25</v>
      </c>
      <c r="K53" s="14"/>
      <c r="L53" s="14"/>
      <c r="M53" s="14"/>
      <c r="N53" s="14"/>
      <c r="O53" s="14"/>
      <c r="P53" s="14"/>
      <c r="Q53" s="14"/>
      <c r="R53" s="14"/>
      <c r="S53" s="14"/>
    </row>
    <row r="54" customFormat="false" ht="19.5" hidden="false" customHeight="true" outlineLevel="0" collapsed="false">
      <c r="Q54" s="2" t="s">
        <v>26</v>
      </c>
      <c r="R54" s="2" t="s">
        <v>27</v>
      </c>
      <c r="S54" s="2" t="s">
        <v>20</v>
      </c>
    </row>
    <row r="55" customFormat="false" ht="19.5" hidden="false" customHeight="true" outlineLevel="0" collapsed="false">
      <c r="H55" s="6" t="s">
        <v>28</v>
      </c>
      <c r="I55" s="7" t="s">
        <v>4</v>
      </c>
      <c r="J55" s="9" t="n">
        <f aca="false">Q42</f>
        <v>0.867343693829322</v>
      </c>
      <c r="K55" s="9" t="n">
        <f aca="false">R42</f>
        <v>0.654900264858188</v>
      </c>
      <c r="L55" s="9" t="n">
        <f aca="false">S42</f>
        <v>0.023507775058123</v>
      </c>
      <c r="M55" s="9" t="n">
        <f aca="false">T42</f>
        <v>-522.02002</v>
      </c>
      <c r="N55" s="21"/>
      <c r="O55" s="21"/>
      <c r="P55" s="22" t="s">
        <v>1</v>
      </c>
      <c r="Q55" s="23" t="n">
        <f aca="false">-M55</f>
        <v>522.02002</v>
      </c>
      <c r="R55" s="23" t="n">
        <f aca="false">DEGREES(ATAN2(L57,K57))</f>
        <v>36.159</v>
      </c>
      <c r="S55" s="23" t="n">
        <f aca="false">(J55+K55+L55+J56+K56+L56+J57+K57+L57)/(X55+Y55+Z55+X56+Y57+Y56+Z56+Z57+X57)</f>
        <v>1.087075</v>
      </c>
      <c r="V55" s="4" t="n">
        <f aca="false">RADIANS(R55)</f>
        <v>0.631093604228629</v>
      </c>
      <c r="X55" s="24" t="n">
        <f aca="false">COS(V56)*COS(V57)</f>
        <v>0.797869230576843</v>
      </c>
      <c r="Y55" s="24" t="n">
        <f aca="false">COS(V57)*SIN(V55)*SIN(V56)-COS(V55)*SIN(V57)</f>
        <v>0.602442577428593</v>
      </c>
      <c r="Z55" s="25" t="n">
        <f aca="false">COS(V55)*COS(V57)*SIN(V56) + SIN(V55)*SIN(V57)</f>
        <v>0.0216247959507145</v>
      </c>
    </row>
    <row r="56" customFormat="false" ht="19.5" hidden="false" customHeight="true" outlineLevel="0" collapsed="false">
      <c r="H56" s="6"/>
      <c r="I56" s="7"/>
      <c r="J56" s="9" t="n">
        <f aca="false">Q43</f>
        <v>-0.466450337478166</v>
      </c>
      <c r="K56" s="9" t="n">
        <f aca="false">R43</f>
        <v>0.644357790279103</v>
      </c>
      <c r="L56" s="9" t="n">
        <f aca="false">S43</f>
        <v>-0.740917793279482</v>
      </c>
      <c r="M56" s="9" t="n">
        <f aca="false">T43</f>
        <v>268.93338</v>
      </c>
      <c r="N56" s="21"/>
      <c r="O56" s="26"/>
      <c r="P56" s="22" t="s">
        <v>5</v>
      </c>
      <c r="Q56" s="23" t="n">
        <f aca="false">-M56</f>
        <v>-268.93338</v>
      </c>
      <c r="R56" s="23" t="n">
        <f aca="false">DEGREES(ATAN2(SQRT(K57*K57 + L57*L57),-J57))</f>
        <v>25.051</v>
      </c>
      <c r="S56" s="23" t="n">
        <f aca="false">S55</f>
        <v>1.087075</v>
      </c>
      <c r="V56" s="4" t="n">
        <f aca="false">RADIANS(R56)</f>
        <v>0.437222430917099</v>
      </c>
      <c r="X56" s="24" t="n">
        <f aca="false">COS(V56)*SIN(V57)</f>
        <v>-0.429087539938059</v>
      </c>
      <c r="Y56" s="24" t="n">
        <f aca="false">COS(V55)*COS(V57) + SIN(V55)*SIN(V56)*SIN(V57)</f>
        <v>0.592744557899963</v>
      </c>
      <c r="Z56" s="25" t="n">
        <f aca="false">-COS(V57)*SIN(V55) + COS(V55)*SIN(V56)*SIN(V57)</f>
        <v>-0.681570078678547</v>
      </c>
    </row>
    <row r="57" customFormat="false" ht="19.5" hidden="false" customHeight="true" outlineLevel="0" collapsed="false">
      <c r="H57" s="6"/>
      <c r="I57" s="7"/>
      <c r="J57" s="9" t="n">
        <f aca="false">Q44</f>
        <v>-0.460294530780036</v>
      </c>
      <c r="K57" s="9" t="n">
        <f aca="false">R44</f>
        <v>0.581068616275485</v>
      </c>
      <c r="L57" s="9" t="n">
        <f aca="false">S44</f>
        <v>0.795122797898966</v>
      </c>
      <c r="M57" s="9" t="n">
        <f aca="false">T44</f>
        <v>-346.485291</v>
      </c>
      <c r="N57" s="21"/>
      <c r="O57" s="26"/>
      <c r="P57" s="22" t="s">
        <v>7</v>
      </c>
      <c r="Q57" s="23" t="n">
        <f aca="false">-M57</f>
        <v>346.485291</v>
      </c>
      <c r="R57" s="23" t="n">
        <f aca="false">DEGREES(ATAN2(J55,J56))</f>
        <v>-28.271</v>
      </c>
      <c r="S57" s="23" t="n">
        <f aca="false">S56</f>
        <v>1.087075</v>
      </c>
      <c r="V57" s="4" t="n">
        <f aca="false">RADIANS(R57)</f>
        <v>-0.493422032831317</v>
      </c>
      <c r="X57" s="24" t="n">
        <f aca="false">-SIN(V56)</f>
        <v>-0.423424815012796</v>
      </c>
      <c r="Y57" s="24" t="n">
        <f aca="false">COS(V56)*SIN(V55)</f>
        <v>0.534524863763296</v>
      </c>
      <c r="Z57" s="25" t="n">
        <f aca="false">COS(V55)*COS(V56)</f>
        <v>0.731433247843034</v>
      </c>
    </row>
    <row r="58" customFormat="false" ht="19.5" hidden="false" customHeight="true" outlineLevel="0" collapsed="false">
      <c r="H58" s="6"/>
      <c r="I58" s="7"/>
      <c r="J58" s="9" t="n">
        <f aca="false">Q45</f>
        <v>0</v>
      </c>
      <c r="K58" s="9" t="n">
        <f aca="false">R45</f>
        <v>0</v>
      </c>
      <c r="L58" s="9" t="n">
        <f aca="false">S45</f>
        <v>0</v>
      </c>
      <c r="M58" s="9" t="n">
        <f aca="false">T45</f>
        <v>1</v>
      </c>
      <c r="Q58" s="2" t="n">
        <f aca="false">E6</f>
        <v>522.02002</v>
      </c>
      <c r="R58" s="2" t="n">
        <f aca="false">F11</f>
        <v>36.159</v>
      </c>
      <c r="S58" s="2" t="n">
        <f aca="false">E47</f>
        <v>1.087075</v>
      </c>
    </row>
    <row r="59" customFormat="false" ht="19.5" hidden="false" customHeight="true" outlineLevel="0" collapsed="false">
      <c r="Q59" s="2" t="n">
        <f aca="false">E7</f>
        <v>-268.93338</v>
      </c>
      <c r="R59" s="2" t="n">
        <f aca="false">F12</f>
        <v>25.051</v>
      </c>
    </row>
    <row r="60" customFormat="false" ht="19.5" hidden="false" customHeight="true" outlineLevel="0" collapsed="false">
      <c r="Q60" s="2" t="n">
        <f aca="false">E8</f>
        <v>346.485291</v>
      </c>
      <c r="R60" s="2" t="n">
        <f aca="false">F13</f>
        <v>-28.271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6" activeCellId="1" sqref="F9 B6"/>
    </sheetView>
  </sheetViews>
  <sheetFormatPr defaultRowHeight="15.7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5" min="5" style="3" width="16.8724489795918"/>
    <col collapsed="false" hidden="false" max="6" min="6" style="3" width="21.734693877551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3" min="10" style="2" width="7.4234693877551"/>
    <col collapsed="false" hidden="false" max="14" min="14" style="1" width="9.04591836734694"/>
    <col collapsed="false" hidden="false" max="15" min="15" style="4" width="22.8112244897959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4" min="24" style="2" width="7.96428571428571"/>
    <col collapsed="false" hidden="false" max="25" min="25" style="2" width="7.29081632653061"/>
    <col collapsed="false" hidden="false" max="27" min="26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-78.604858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78.604858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-113.293747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113.293747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255.59166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-255.59166</v>
      </c>
      <c r="P8" s="10"/>
      <c r="W8" s="11"/>
    </row>
    <row r="9" customFormat="false" ht="19.5" hidden="false" customHeight="true" outlineLevel="0" collapsed="false"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0.0919613982875812</v>
      </c>
      <c r="F11" s="5" t="n">
        <v>5.269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0.924026404291193</v>
      </c>
      <c r="R11" s="8" t="n">
        <v>0</v>
      </c>
      <c r="S11" s="9" t="n">
        <f aca="false">SIN(E12)</f>
        <v>-0.382328659889223</v>
      </c>
      <c r="T11" s="8" t="n">
        <v>0</v>
      </c>
      <c r="V11" s="6" t="s">
        <v>15</v>
      </c>
      <c r="W11" s="7" t="s">
        <v>4</v>
      </c>
      <c r="X11" s="9" t="n">
        <f aca="false">COS(E13)</f>
        <v>0.997771291416735</v>
      </c>
      <c r="Y11" s="9" t="n">
        <f aca="false">-SIN(E13)</f>
        <v>0.0667266815043303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-0.392315109263285</v>
      </c>
      <c r="F12" s="5" t="n">
        <v>-22.478</v>
      </c>
      <c r="H12" s="6"/>
      <c r="I12" s="7"/>
      <c r="J12" s="8" t="n">
        <v>0</v>
      </c>
      <c r="K12" s="9" t="n">
        <f aca="false">COS(E11)</f>
        <v>0.995774529736619</v>
      </c>
      <c r="L12" s="9" t="n">
        <f aca="false">-SIN(E11)</f>
        <v>-0.0918318350454575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-0.0667266815043303</v>
      </c>
      <c r="Y12" s="9" t="n">
        <f aca="false">X11</f>
        <v>0.997771291416735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-0.0667762971813031</v>
      </c>
      <c r="F13" s="5" t="n">
        <v>-3.826</v>
      </c>
      <c r="H13" s="6"/>
      <c r="I13" s="7"/>
      <c r="J13" s="8" t="n">
        <v>0</v>
      </c>
      <c r="K13" s="9" t="n">
        <f aca="false">-L12</f>
        <v>0.0918318350454575</v>
      </c>
      <c r="L13" s="9" t="n">
        <f aca="false">K12</f>
        <v>0.995774529736619</v>
      </c>
      <c r="M13" s="8" t="n">
        <v>0</v>
      </c>
      <c r="O13" s="6"/>
      <c r="P13" s="7"/>
      <c r="Q13" s="9" t="n">
        <f aca="false">-S11</f>
        <v>0.382328659889223</v>
      </c>
      <c r="R13" s="8" t="n">
        <v>0</v>
      </c>
      <c r="S13" s="9" t="n">
        <f aca="false">Q11</f>
        <v>0.924026404291193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tr">
        <f aca="false">H11</f>
        <v>Rx(α)</v>
      </c>
      <c r="I18" s="7" t="s">
        <v>4</v>
      </c>
      <c r="J18" s="15" t="n">
        <f aca="false">J11</f>
        <v>1</v>
      </c>
      <c r="K18" s="15" t="n">
        <f aca="false">K11</f>
        <v>0</v>
      </c>
      <c r="L18" s="15" t="n">
        <f aca="false">L11</f>
        <v>0</v>
      </c>
      <c r="M18" s="15" t="n">
        <f aca="false">M11</f>
        <v>0</v>
      </c>
      <c r="N18" s="16"/>
      <c r="O18" s="17" t="str">
        <f aca="false">H18&amp;" x "&amp;O23</f>
        <v>Rx(α) x Ry(β)</v>
      </c>
      <c r="P18" s="18" t="s">
        <v>4</v>
      </c>
      <c r="Q18" s="19" t="n">
        <f aca="false">Q23*J18+R23*J19+S23*J20+T23*J21</f>
        <v>0.924026404291193</v>
      </c>
      <c r="R18" s="19" t="n">
        <f aca="false">Q23*K18+R23*K19+S23*K20+T23*K21</f>
        <v>-0.035109942428098</v>
      </c>
      <c r="S18" s="19" t="n">
        <f aca="false">Q23*L18+R23*L19+S23*L20+T23*L21</f>
        <v>-0.380713141506023</v>
      </c>
      <c r="T18" s="19" t="n">
        <f aca="false">Q23*M18+R23*M19+S23*M20+T23*M21</f>
        <v>0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15" t="n">
        <f aca="false">J12</f>
        <v>0</v>
      </c>
      <c r="K19" s="15" t="n">
        <f aca="false">K12</f>
        <v>0.995774529736619</v>
      </c>
      <c r="L19" s="15" t="n">
        <f aca="false">L12</f>
        <v>-0.0918318350454575</v>
      </c>
      <c r="M19" s="15" t="n">
        <f aca="false">M12</f>
        <v>0</v>
      </c>
      <c r="N19" s="16"/>
      <c r="O19" s="17"/>
      <c r="P19" s="18"/>
      <c r="Q19" s="19" t="n">
        <f aca="false">Q24*J18+R24*J19+S24*J20+T24*J21</f>
        <v>0</v>
      </c>
      <c r="R19" s="19" t="n">
        <f aca="false">Q24*K18+R24*K19+S24*K20+T24*K21</f>
        <v>0.995774529736619</v>
      </c>
      <c r="S19" s="19" t="n">
        <f aca="false">Q24*L18+R24*L19+S24*L20+T24*L21</f>
        <v>-0.0918318350454575</v>
      </c>
      <c r="T19" s="19" t="n">
        <f aca="false">Q24*M18+R24*M19+S24*M20+T24*M21</f>
        <v>0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15" t="n">
        <f aca="false">J13</f>
        <v>0</v>
      </c>
      <c r="K20" s="15" t="n">
        <f aca="false">K13</f>
        <v>0.0918318350454575</v>
      </c>
      <c r="L20" s="15" t="n">
        <f aca="false">L13</f>
        <v>0.995774529736619</v>
      </c>
      <c r="M20" s="15" t="n">
        <f aca="false">M13</f>
        <v>0</v>
      </c>
      <c r="N20" s="16"/>
      <c r="O20" s="17"/>
      <c r="P20" s="18"/>
      <c r="Q20" s="19" t="n">
        <f aca="false">Q25*J18+R25*J19+S25*J20+T25*J21</f>
        <v>0.382328659889223</v>
      </c>
      <c r="R20" s="19" t="n">
        <f aca="false">Q25*K18+R25*K19+S25*K20+T25*K21</f>
        <v>0.0848550403365161</v>
      </c>
      <c r="S20" s="19" t="n">
        <f aca="false">Q25*L18+R25*L19+S25*L20+T25*L21</f>
        <v>0.920121958197281</v>
      </c>
      <c r="T20" s="19" t="n">
        <f aca="false">Q25*M18+R25*M19+S25*M20+T25*M21</f>
        <v>0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15" t="n">
        <f aca="false">J14</f>
        <v>0</v>
      </c>
      <c r="K21" s="15" t="n">
        <f aca="false">K14</f>
        <v>0</v>
      </c>
      <c r="L21" s="15" t="n">
        <f aca="false">L14</f>
        <v>0</v>
      </c>
      <c r="M21" s="15" t="n">
        <f aca="false">M14</f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G22" s="3"/>
      <c r="H22" s="3"/>
      <c r="I22" s="3"/>
      <c r="J22" s="3"/>
      <c r="K22" s="3"/>
      <c r="L22" s="3"/>
      <c r="M22" s="3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E23" s="5"/>
      <c r="G23" s="3"/>
      <c r="H23" s="3"/>
      <c r="I23" s="3"/>
      <c r="J23" s="3"/>
      <c r="K23" s="3"/>
      <c r="L23" s="3"/>
      <c r="M23" s="3"/>
      <c r="O23" s="6" t="s">
        <v>14</v>
      </c>
      <c r="P23" s="7" t="s">
        <v>4</v>
      </c>
      <c r="Q23" s="15" t="n">
        <f aca="false">Q11</f>
        <v>0.924026404291193</v>
      </c>
      <c r="R23" s="15" t="n">
        <f aca="false">R11</f>
        <v>0</v>
      </c>
      <c r="S23" s="15" t="n">
        <f aca="false">S11</f>
        <v>-0.382328659889223</v>
      </c>
      <c r="T23" s="15" t="n">
        <f aca="false">T11</f>
        <v>0</v>
      </c>
    </row>
    <row r="24" customFormat="false" ht="19.5" hidden="false" customHeight="true" outlineLevel="0" collapsed="false">
      <c r="G24" s="3"/>
      <c r="H24" s="3"/>
      <c r="I24" s="3"/>
      <c r="J24" s="3"/>
      <c r="K24" s="3"/>
      <c r="L24" s="3"/>
      <c r="M24" s="3"/>
      <c r="O24" s="6"/>
      <c r="P24" s="7"/>
      <c r="Q24" s="15" t="n">
        <f aca="false">Q12</f>
        <v>0</v>
      </c>
      <c r="R24" s="15" t="n">
        <f aca="false">R12</f>
        <v>1</v>
      </c>
      <c r="S24" s="15" t="n">
        <f aca="false">S12</f>
        <v>0</v>
      </c>
      <c r="T24" s="15" t="n">
        <f aca="false">T12</f>
        <v>0</v>
      </c>
    </row>
    <row r="25" customFormat="false" ht="19.5" hidden="false" customHeight="true" outlineLevel="0" collapsed="false">
      <c r="G25" s="3"/>
      <c r="H25" s="3"/>
      <c r="I25" s="3"/>
      <c r="J25" s="3"/>
      <c r="K25" s="3"/>
      <c r="L25" s="3"/>
      <c r="M25" s="3"/>
      <c r="O25" s="6"/>
      <c r="P25" s="7"/>
      <c r="Q25" s="15" t="n">
        <f aca="false">Q13</f>
        <v>0.382328659889223</v>
      </c>
      <c r="R25" s="15" t="n">
        <f aca="false">R13</f>
        <v>0</v>
      </c>
      <c r="S25" s="15" t="n">
        <f aca="false">S13</f>
        <v>0.924026404291193</v>
      </c>
      <c r="T25" s="15" t="n">
        <f aca="false">T13</f>
        <v>0</v>
      </c>
    </row>
    <row r="26" customFormat="false" ht="19.5" hidden="false" customHeight="true" outlineLevel="0" collapsed="false">
      <c r="G26" s="3"/>
      <c r="H26" s="3"/>
      <c r="I26" s="3"/>
      <c r="J26" s="3"/>
      <c r="K26" s="3"/>
      <c r="L26" s="3"/>
      <c r="M26" s="3"/>
      <c r="O26" s="6"/>
      <c r="P26" s="7"/>
      <c r="Q26" s="15" t="n">
        <f aca="false">Q14</f>
        <v>0</v>
      </c>
      <c r="R26" s="15" t="n">
        <f aca="false">R14</f>
        <v>0</v>
      </c>
      <c r="S26" s="15" t="n">
        <f aca="false">S14</f>
        <v>0</v>
      </c>
      <c r="T26" s="15" t="n">
        <f aca="false">T14</f>
        <v>1</v>
      </c>
    </row>
    <row r="27" customFormat="false" ht="19.5" hidden="false" customHeight="true" outlineLevel="0" collapsed="false">
      <c r="G27" s="3"/>
      <c r="H27" s="3"/>
      <c r="I27" s="3"/>
      <c r="J27" s="3"/>
      <c r="K27" s="3"/>
      <c r="L27" s="3"/>
      <c r="M27" s="3"/>
      <c r="O27" s="13"/>
      <c r="P27" s="10"/>
      <c r="Q27" s="12"/>
      <c r="R27" s="12"/>
      <c r="S27" s="12"/>
      <c r="T27" s="12"/>
      <c r="V27" s="13"/>
      <c r="W27" s="10"/>
      <c r="X27" s="12"/>
      <c r="Y27" s="12"/>
      <c r="Z27" s="12"/>
      <c r="AA27" s="12"/>
    </row>
    <row r="28" customFormat="false" ht="19.5" hidden="false" customHeight="true" outlineLevel="0" collapsed="false">
      <c r="H28" s="13"/>
      <c r="I28" s="10"/>
      <c r="J28" s="14" t="s">
        <v>18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3"/>
      <c r="W28" s="10"/>
      <c r="X28" s="12"/>
      <c r="Y28" s="12"/>
      <c r="Z28" s="12"/>
      <c r="AA28" s="12"/>
    </row>
    <row r="29" customFormat="false" ht="19.5" hidden="false" customHeight="true" outlineLevel="0" collapsed="false">
      <c r="H29" s="13"/>
      <c r="I29" s="10"/>
      <c r="J29" s="12"/>
      <c r="K29" s="12"/>
      <c r="L29" s="12"/>
      <c r="M29" s="12"/>
      <c r="O29" s="13"/>
      <c r="P29" s="10"/>
      <c r="Q29" s="12"/>
      <c r="R29" s="12"/>
      <c r="S29" s="12"/>
      <c r="T29" s="12"/>
      <c r="V29" s="13"/>
      <c r="W29" s="10"/>
      <c r="X29" s="12"/>
      <c r="Y29" s="12"/>
      <c r="Z29" s="12"/>
      <c r="AA29" s="12"/>
    </row>
    <row r="30" customFormat="false" ht="19.5" hidden="false" customHeight="true" outlineLevel="0" collapsed="false">
      <c r="H30" s="6" t="str">
        <f aca="false">O18</f>
        <v>Rx(α) x Ry(β)</v>
      </c>
      <c r="I30" s="7" t="s">
        <v>4</v>
      </c>
      <c r="J30" s="15" t="n">
        <f aca="false">Q18</f>
        <v>0.924026404291193</v>
      </c>
      <c r="K30" s="15" t="n">
        <f aca="false">R18</f>
        <v>-0.035109942428098</v>
      </c>
      <c r="L30" s="15" t="n">
        <f aca="false">S18</f>
        <v>-0.380713141506023</v>
      </c>
      <c r="M30" s="15" t="n">
        <f aca="false">T18</f>
        <v>0</v>
      </c>
      <c r="N30" s="16"/>
      <c r="O30" s="17" t="str">
        <f aca="false">H30&amp;" x "&amp;O35</f>
        <v>Rx(α) x Ry(β) x Rz(γ)</v>
      </c>
      <c r="P30" s="18" t="s">
        <v>4</v>
      </c>
      <c r="Q30" s="19" t="n">
        <f aca="false">Q35*J30+R35*J31+S35*J32+T35*J33</f>
        <v>0.921967018712786</v>
      </c>
      <c r="R30" s="19" t="n">
        <f aca="false">Q35*K30+R35*K31+S35*K32+T35*K33</f>
        <v>0.0314130372978091</v>
      </c>
      <c r="S30" s="19" t="n">
        <f aca="false">Q35*L30+R35*L31+S35*L32+T35*L33</f>
        <v>-0.385992276468823</v>
      </c>
      <c r="T30" s="19" t="n">
        <f aca="false">Q35*M30+R35*M31+S35*M32+T35*M33</f>
        <v>0</v>
      </c>
      <c r="V30" s="13"/>
      <c r="W30" s="10"/>
      <c r="X30" s="12"/>
      <c r="Y30" s="12"/>
      <c r="Z30" s="12"/>
      <c r="AA30" s="12"/>
    </row>
    <row r="31" customFormat="false" ht="19.5" hidden="false" customHeight="true" outlineLevel="0" collapsed="false">
      <c r="H31" s="6"/>
      <c r="I31" s="7"/>
      <c r="J31" s="15" t="n">
        <f aca="false">Q19</f>
        <v>0</v>
      </c>
      <c r="K31" s="15" t="n">
        <f aca="false">R19</f>
        <v>0.995774529736619</v>
      </c>
      <c r="L31" s="15" t="n">
        <f aca="false">S19</f>
        <v>-0.0918318350454575</v>
      </c>
      <c r="M31" s="15" t="n">
        <f aca="false">T19</f>
        <v>0</v>
      </c>
      <c r="N31" s="16"/>
      <c r="O31" s="17"/>
      <c r="P31" s="18"/>
      <c r="Q31" s="19" t="n">
        <f aca="false">Q36*J30+R36*J31+S36*J32+T36*J33</f>
        <v>-0.0616572155807299</v>
      </c>
      <c r="R31" s="19" t="n">
        <f aca="false">Q36*K30+R36*K31+S36*K32+T36*K33</f>
        <v>0.995898008441233</v>
      </c>
      <c r="S31" s="19" t="n">
        <f aca="false">Q36*L30+R36*L31+S36*L32+T36*L33</f>
        <v>-0.0662234441086893</v>
      </c>
      <c r="T31" s="19" t="n">
        <f aca="false">Q36*M30+R36*M31+S36*M32+T36*M33</f>
        <v>0</v>
      </c>
      <c r="V31" s="13"/>
      <c r="W31" s="10"/>
      <c r="X31" s="12"/>
      <c r="Y31" s="12"/>
      <c r="Z31" s="12"/>
      <c r="AA31" s="12"/>
    </row>
    <row r="32" customFormat="false" ht="19.5" hidden="false" customHeight="true" outlineLevel="0" collapsed="false">
      <c r="H32" s="6"/>
      <c r="I32" s="7"/>
      <c r="J32" s="15" t="n">
        <f aca="false">Q20</f>
        <v>0.382328659889223</v>
      </c>
      <c r="K32" s="15" t="n">
        <f aca="false">R20</f>
        <v>0.0848550403365161</v>
      </c>
      <c r="L32" s="15" t="n">
        <f aca="false">S20</f>
        <v>0.920121958197281</v>
      </c>
      <c r="M32" s="15" t="n">
        <f aca="false">T20</f>
        <v>0</v>
      </c>
      <c r="N32" s="16"/>
      <c r="O32" s="17"/>
      <c r="P32" s="18"/>
      <c r="Q32" s="19" t="n">
        <f aca="false">Q37*J30+R37*J31+S37*J32+T37*J33</f>
        <v>0.382328659889223</v>
      </c>
      <c r="R32" s="19" t="n">
        <f aca="false">Q37*K30+R37*K31+S37*K32+T37*K33</f>
        <v>0.0848550403365161</v>
      </c>
      <c r="S32" s="19" t="n">
        <f aca="false">Q37*L30+R37*L31+S37*L32+T37*L33</f>
        <v>0.920121958197281</v>
      </c>
      <c r="T32" s="19" t="n">
        <f aca="false">Q37*M30+R37*M31+S37*M32+T37*M33</f>
        <v>0</v>
      </c>
      <c r="V32" s="13"/>
      <c r="W32" s="10"/>
      <c r="X32" s="12"/>
      <c r="Y32" s="12"/>
      <c r="Z32" s="12"/>
      <c r="AA32" s="12"/>
    </row>
    <row r="33" customFormat="false" ht="19.5" hidden="false" customHeight="true" outlineLevel="0" collapsed="false">
      <c r="H33" s="6"/>
      <c r="I33" s="7"/>
      <c r="J33" s="15" t="n">
        <f aca="false">Q21</f>
        <v>0</v>
      </c>
      <c r="K33" s="15" t="n">
        <f aca="false">R21</f>
        <v>0</v>
      </c>
      <c r="L33" s="15" t="n">
        <f aca="false">S21</f>
        <v>0</v>
      </c>
      <c r="M33" s="15" t="n">
        <f aca="false">T21</f>
        <v>1</v>
      </c>
      <c r="N33" s="16"/>
      <c r="O33" s="17"/>
      <c r="P33" s="18"/>
      <c r="Q33" s="19" t="n">
        <f aca="false">Q38*J30+R38*J31+S38*J32+T38*J33</f>
        <v>0</v>
      </c>
      <c r="R33" s="19" t="n">
        <f aca="false">Q38*K30+R38*K31+S38*K32+T38*K33</f>
        <v>0</v>
      </c>
      <c r="S33" s="19" t="n">
        <f aca="false">Q38*L30+R38*L31+S38*L32+T38*L33</f>
        <v>0</v>
      </c>
      <c r="T33" s="19" t="n">
        <f aca="false">Q38*M30+R38*M31+S38*M32+T38*M33</f>
        <v>1</v>
      </c>
      <c r="V33" s="13"/>
      <c r="W33" s="10"/>
      <c r="X33" s="12"/>
      <c r="Y33" s="12"/>
      <c r="Z33" s="12"/>
      <c r="AA33" s="12"/>
    </row>
    <row r="34" customFormat="false" ht="19.5" hidden="false" customHeight="true" outlineLevel="0" collapsed="false">
      <c r="G34" s="3"/>
      <c r="H34" s="3"/>
      <c r="I34" s="3"/>
      <c r="J34" s="3"/>
      <c r="K34" s="3"/>
      <c r="L34" s="3"/>
      <c r="M34" s="3"/>
      <c r="O34" s="13"/>
      <c r="P34" s="10"/>
      <c r="Q34" s="20"/>
      <c r="R34" s="20"/>
      <c r="S34" s="20"/>
      <c r="T34" s="20"/>
      <c r="V34" s="13"/>
      <c r="W34" s="10"/>
      <c r="X34" s="12"/>
      <c r="Y34" s="12"/>
      <c r="Z34" s="12"/>
      <c r="AA34" s="12"/>
    </row>
    <row r="35" customFormat="false" ht="19.5" hidden="false" customHeight="true" outlineLevel="0" collapsed="false">
      <c r="E35" s="5"/>
      <c r="G35" s="3"/>
      <c r="H35" s="3"/>
      <c r="I35" s="3"/>
      <c r="J35" s="3"/>
      <c r="K35" s="3"/>
      <c r="L35" s="3"/>
      <c r="M35" s="3"/>
      <c r="O35" s="6" t="str">
        <f aca="false">V11</f>
        <v>Rz(γ)</v>
      </c>
      <c r="P35" s="7" t="s">
        <v>4</v>
      </c>
      <c r="Q35" s="15" t="n">
        <f aca="false">X11</f>
        <v>0.997771291416735</v>
      </c>
      <c r="R35" s="15" t="n">
        <f aca="false">Y11</f>
        <v>0.0667266815043303</v>
      </c>
      <c r="S35" s="15" t="n">
        <f aca="false">Z11</f>
        <v>0</v>
      </c>
      <c r="T35" s="15" t="n">
        <f aca="false">AA11</f>
        <v>0</v>
      </c>
    </row>
    <row r="36" customFormat="false" ht="19.5" hidden="false" customHeight="true" outlineLevel="0" collapsed="false">
      <c r="G36" s="3"/>
      <c r="H36" s="3"/>
      <c r="I36" s="3"/>
      <c r="J36" s="3"/>
      <c r="K36" s="3"/>
      <c r="L36" s="3"/>
      <c r="M36" s="3"/>
      <c r="O36" s="6"/>
      <c r="P36" s="7"/>
      <c r="Q36" s="15" t="n">
        <f aca="false">X12</f>
        <v>-0.0667266815043303</v>
      </c>
      <c r="R36" s="15" t="n">
        <f aca="false">Y12</f>
        <v>0.997771291416735</v>
      </c>
      <c r="S36" s="15" t="n">
        <f aca="false">Z12</f>
        <v>0</v>
      </c>
      <c r="T36" s="15" t="n">
        <f aca="false">AA12</f>
        <v>0</v>
      </c>
    </row>
    <row r="37" customFormat="false" ht="19.5" hidden="false" customHeight="true" outlineLevel="0" collapsed="false">
      <c r="G37" s="3"/>
      <c r="H37" s="3"/>
      <c r="I37" s="3"/>
      <c r="J37" s="3"/>
      <c r="K37" s="3"/>
      <c r="L37" s="3"/>
      <c r="M37" s="3"/>
      <c r="O37" s="6"/>
      <c r="P37" s="7"/>
      <c r="Q37" s="15" t="n">
        <f aca="false">X13</f>
        <v>0</v>
      </c>
      <c r="R37" s="15" t="n">
        <f aca="false">Y13</f>
        <v>0</v>
      </c>
      <c r="S37" s="15" t="n">
        <f aca="false">Z13</f>
        <v>1</v>
      </c>
      <c r="T37" s="15" t="n">
        <f aca="false">AA13</f>
        <v>0</v>
      </c>
    </row>
    <row r="38" customFormat="false" ht="19.5" hidden="false" customHeight="true" outlineLevel="0" collapsed="false">
      <c r="G38" s="3"/>
      <c r="H38" s="3"/>
      <c r="I38" s="3"/>
      <c r="J38" s="3"/>
      <c r="K38" s="3"/>
      <c r="L38" s="3"/>
      <c r="M38" s="3"/>
      <c r="O38" s="6"/>
      <c r="P38" s="7"/>
      <c r="Q38" s="15" t="n">
        <f aca="false">X14</f>
        <v>0</v>
      </c>
      <c r="R38" s="15" t="n">
        <f aca="false">Y14</f>
        <v>0</v>
      </c>
      <c r="S38" s="15" t="n">
        <f aca="false">Z14</f>
        <v>0</v>
      </c>
      <c r="T38" s="15" t="n">
        <f aca="false">AA14</f>
        <v>1</v>
      </c>
    </row>
    <row r="39" customFormat="false" ht="19.5" hidden="false" customHeight="true" outlineLevel="0" collapsed="false">
      <c r="G39" s="3"/>
      <c r="H39" s="3"/>
      <c r="I39" s="3"/>
      <c r="J39" s="3"/>
      <c r="K39" s="3"/>
      <c r="L39" s="3"/>
      <c r="M39" s="3"/>
      <c r="O39" s="13"/>
      <c r="P39" s="10"/>
      <c r="Q39" s="12"/>
      <c r="R39" s="12"/>
      <c r="S39" s="12"/>
      <c r="T39" s="12"/>
      <c r="V39" s="13"/>
      <c r="W39" s="10"/>
      <c r="X39" s="12"/>
      <c r="Y39" s="12"/>
      <c r="Z39" s="12"/>
      <c r="AA39" s="12"/>
    </row>
    <row r="40" customFormat="false" ht="19.5" hidden="false" customHeight="true" outlineLevel="0" collapsed="false">
      <c r="H40" s="13"/>
      <c r="I40" s="10"/>
      <c r="J40" s="14" t="s">
        <v>18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3"/>
      <c r="W40" s="10"/>
      <c r="X40" s="12"/>
      <c r="Y40" s="12"/>
      <c r="Z40" s="12"/>
      <c r="AA40" s="12"/>
    </row>
    <row r="41" customFormat="false" ht="19.5" hidden="false" customHeight="true" outlineLevel="0" collapsed="false">
      <c r="H41" s="13"/>
      <c r="I41" s="10"/>
      <c r="J41" s="12"/>
      <c r="K41" s="12"/>
      <c r="L41" s="12"/>
      <c r="M41" s="12"/>
      <c r="O41" s="13"/>
      <c r="P41" s="10"/>
      <c r="Q41" s="12"/>
      <c r="R41" s="12"/>
      <c r="S41" s="12"/>
      <c r="T41" s="12"/>
      <c r="V41" s="13"/>
      <c r="W41" s="10"/>
      <c r="X41" s="12"/>
      <c r="Y41" s="12"/>
      <c r="Z41" s="12"/>
      <c r="AA41" s="12"/>
    </row>
    <row r="42" customFormat="false" ht="19.5" hidden="false" customHeight="true" outlineLevel="0" collapsed="false">
      <c r="H42" s="6" t="s">
        <v>19</v>
      </c>
      <c r="I42" s="7" t="s">
        <v>4</v>
      </c>
      <c r="J42" s="9" t="n">
        <f aca="false">COS(E12)*COS(E13)</f>
        <v>0.921967018712786</v>
      </c>
      <c r="K42" s="9" t="n">
        <f aca="false">COS(E13)*SIN(E11)*SIN(E12) - COS(E11)*SIN(E13)</f>
        <v>0.0314130372978091</v>
      </c>
      <c r="L42" s="9" t="n">
        <f aca="false">COS(E11)*COS(E13)*SIN(E12)+ SIN(E11)*SIN(E13)</f>
        <v>-0.385992276468823</v>
      </c>
      <c r="M42" s="8" t="n">
        <v>0</v>
      </c>
      <c r="N42" s="16"/>
      <c r="O42" s="17" t="str">
        <f aca="false">H42&amp;" x "&amp;O47</f>
        <v>RxRyRz x SxT</v>
      </c>
      <c r="P42" s="18" t="s">
        <v>4</v>
      </c>
      <c r="Q42" s="19" t="n">
        <f aca="false">Q47*J42+R47*J43+S47*J44+T47*J45</f>
        <v>0.528945386173787</v>
      </c>
      <c r="R42" s="19" t="n">
        <f aca="false">Q47*K42+R47*K43+S47*K44+T47*K45</f>
        <v>0.0180220992802752</v>
      </c>
      <c r="S42" s="19" t="n">
        <f aca="false">Q47*L42+R47*L43+S47*L44+T47*L45</f>
        <v>-0.221449172902034</v>
      </c>
      <c r="T42" s="19" t="n">
        <f aca="false">Q47*M42+R47*M43+S47*M44+T47*M45</f>
        <v>78.604858</v>
      </c>
      <c r="V42" s="13"/>
      <c r="W42" s="10"/>
      <c r="X42" s="12"/>
      <c r="Y42" s="12"/>
      <c r="Z42" s="12"/>
      <c r="AA42" s="12"/>
    </row>
    <row r="43" customFormat="false" ht="19.5" hidden="false" customHeight="true" outlineLevel="0" collapsed="false">
      <c r="H43" s="6"/>
      <c r="I43" s="7"/>
      <c r="J43" s="9" t="n">
        <f aca="false">COS(E12)*SIN(E13)</f>
        <v>-0.0616572155807299</v>
      </c>
      <c r="K43" s="9" t="n">
        <f aca="false">COS(E11)*COS(E13) + SIN(E11)*SIN(E12)*SIN(E13)</f>
        <v>0.995898008441233</v>
      </c>
      <c r="L43" s="9" t="n">
        <f aca="false">-COS(E13)*SIN(E11) + COS(E11)*SIN(E12)*SIN(E13)</f>
        <v>-0.0662234441086893</v>
      </c>
      <c r="M43" s="8" t="n">
        <v>0</v>
      </c>
      <c r="N43" s="16"/>
      <c r="O43" s="17"/>
      <c r="P43" s="18"/>
      <c r="Q43" s="19" t="n">
        <f aca="false">Q48*J42+R48*J43+S48*J44+T48*J45</f>
        <v>-0.0353736077796829</v>
      </c>
      <c r="R43" s="19" t="n">
        <f aca="false">Q48*K42+R48*K43+S48*K44+T48*K45</f>
        <v>0.571360630014854</v>
      </c>
      <c r="S43" s="19" t="n">
        <f aca="false">Q48*L42+R48*L43+S48*L44+T48*L45</f>
        <v>-0.0379933170133726</v>
      </c>
      <c r="T43" s="19" t="n">
        <f aca="false">Q48*M42+R48*M43+S48*M44+T48*M45</f>
        <v>113.293747</v>
      </c>
      <c r="V43" s="13"/>
      <c r="W43" s="10"/>
      <c r="X43" s="12"/>
      <c r="Y43" s="12"/>
      <c r="Z43" s="12"/>
      <c r="AA43" s="12"/>
    </row>
    <row r="44" customFormat="false" ht="19.5" hidden="false" customHeight="true" outlineLevel="0" collapsed="false">
      <c r="H44" s="6"/>
      <c r="I44" s="7"/>
      <c r="J44" s="9" t="n">
        <f aca="false">-SIN(E12)</f>
        <v>0.382328659889223</v>
      </c>
      <c r="K44" s="9" t="n">
        <f aca="false">COS(E12)*SIN(E11)</f>
        <v>0.0848550403365161</v>
      </c>
      <c r="L44" s="9" t="n">
        <f aca="false">COS(E11)*COS(E12)</f>
        <v>0.920121958197281</v>
      </c>
      <c r="M44" s="8" t="n">
        <v>0</v>
      </c>
      <c r="N44" s="16"/>
      <c r="O44" s="17"/>
      <c r="P44" s="18"/>
      <c r="Q44" s="19" t="n">
        <f aca="false">Q49*J42+R49*J43+S49*J44+T49*J45</f>
        <v>0.219347304779686</v>
      </c>
      <c r="R44" s="19" t="n">
        <f aca="false">Q49*K42+R49*K43+S49*K44+T49*K45</f>
        <v>0.048682524611624</v>
      </c>
      <c r="S44" s="19" t="n">
        <f aca="false">Q49*L42+R49*L43+S49*L44+T49*L45</f>
        <v>0.527886849125195</v>
      </c>
      <c r="T44" s="19" t="n">
        <f aca="false">Q49*M42+R49*M43+S49*M44+T49*M45</f>
        <v>-255.59166</v>
      </c>
      <c r="V44" s="13"/>
      <c r="W44" s="10"/>
      <c r="X44" s="12"/>
      <c r="Y44" s="12"/>
      <c r="Z44" s="12"/>
      <c r="AA44" s="12"/>
    </row>
    <row r="45" customFormat="false" ht="19.5" hidden="false" customHeight="true" outlineLevel="0" collapsed="false">
      <c r="H45" s="6"/>
      <c r="I45" s="7"/>
      <c r="J45" s="8" t="n">
        <v>0</v>
      </c>
      <c r="K45" s="8" t="n">
        <v>0</v>
      </c>
      <c r="L45" s="8" t="n">
        <v>0</v>
      </c>
      <c r="M45" s="8" t="n">
        <v>1</v>
      </c>
      <c r="N45" s="16"/>
      <c r="O45" s="17"/>
      <c r="P45" s="18"/>
      <c r="Q45" s="19" t="n">
        <f aca="false">Q50*J42+R50*J43+S50*J44+T50*J45</f>
        <v>0</v>
      </c>
      <c r="R45" s="19" t="n">
        <f aca="false">Q50*K42+R50*K43+S50*K44+T50*K45</f>
        <v>0</v>
      </c>
      <c r="S45" s="19" t="n">
        <f aca="false">Q50*L42+R50*L43+S50*L44+T50*L45</f>
        <v>0</v>
      </c>
      <c r="T45" s="19" t="n">
        <f aca="false">Q50*M42+R50*M43+S50*M44+T50*M45</f>
        <v>1</v>
      </c>
      <c r="V45" s="13"/>
      <c r="W45" s="10"/>
      <c r="X45" s="12"/>
      <c r="Y45" s="12"/>
      <c r="Z45" s="12"/>
      <c r="AA45" s="12"/>
    </row>
    <row r="46" customFormat="false" ht="19.5" hidden="false" customHeight="true" outlineLevel="0" collapsed="false">
      <c r="H46" s="13"/>
      <c r="I46" s="10"/>
      <c r="J46" s="12"/>
      <c r="K46" s="12"/>
      <c r="L46" s="12"/>
      <c r="M46" s="12"/>
      <c r="O46" s="13"/>
      <c r="P46" s="10"/>
      <c r="Q46" s="20"/>
      <c r="R46" s="20"/>
      <c r="S46" s="20"/>
      <c r="T46" s="20"/>
      <c r="V46" s="13"/>
      <c r="W46" s="10"/>
      <c r="X46" s="12"/>
      <c r="Y46" s="12"/>
      <c r="Z46" s="12"/>
      <c r="AA46" s="12"/>
    </row>
    <row r="47" customFormat="false" ht="19.5" hidden="false" customHeight="true" outlineLevel="0" collapsed="false">
      <c r="B47" s="1" t="s">
        <v>20</v>
      </c>
      <c r="C47" s="2" t="s">
        <v>21</v>
      </c>
      <c r="D47" s="2" t="s">
        <v>22</v>
      </c>
      <c r="E47" s="5" t="n">
        <v>0.573714</v>
      </c>
      <c r="H47" s="6" t="s">
        <v>23</v>
      </c>
      <c r="I47" s="7" t="s">
        <v>4</v>
      </c>
      <c r="J47" s="9" t="n">
        <f aca="false">E47</f>
        <v>0.573714</v>
      </c>
      <c r="K47" s="8" t="n">
        <v>0</v>
      </c>
      <c r="L47" s="8" t="n">
        <v>0</v>
      </c>
      <c r="M47" s="8" t="n">
        <v>0</v>
      </c>
      <c r="O47" s="6" t="s">
        <v>24</v>
      </c>
      <c r="P47" s="7" t="s">
        <v>4</v>
      </c>
      <c r="Q47" s="15" t="n">
        <f aca="false">J47</f>
        <v>0.573714</v>
      </c>
      <c r="R47" s="8" t="n">
        <v>0</v>
      </c>
      <c r="S47" s="8" t="n">
        <v>0</v>
      </c>
      <c r="T47" s="9" t="n">
        <f aca="false">M6</f>
        <v>78.604858</v>
      </c>
    </row>
    <row r="48" customFormat="false" ht="19.5" hidden="false" customHeight="true" outlineLevel="0" collapsed="false">
      <c r="E48" s="3" t="n">
        <f aca="false">E47</f>
        <v>0.573714</v>
      </c>
      <c r="H48" s="6"/>
      <c r="I48" s="7"/>
      <c r="J48" s="8" t="n">
        <v>0</v>
      </c>
      <c r="K48" s="9" t="n">
        <f aca="false">E48</f>
        <v>0.573714</v>
      </c>
      <c r="L48" s="8" t="n">
        <v>0</v>
      </c>
      <c r="M48" s="8" t="n">
        <v>0</v>
      </c>
      <c r="O48" s="6"/>
      <c r="P48" s="7"/>
      <c r="Q48" s="8" t="n">
        <v>0</v>
      </c>
      <c r="R48" s="15" t="n">
        <f aca="false">K48</f>
        <v>0.573714</v>
      </c>
      <c r="S48" s="8" t="n">
        <v>0</v>
      </c>
      <c r="T48" s="9" t="n">
        <f aca="false">M7</f>
        <v>113.293747</v>
      </c>
    </row>
    <row r="49" customFormat="false" ht="19.5" hidden="false" customHeight="true" outlineLevel="0" collapsed="false">
      <c r="E49" s="3" t="n">
        <f aca="false">E48</f>
        <v>0.573714</v>
      </c>
      <c r="H49" s="6"/>
      <c r="I49" s="7"/>
      <c r="J49" s="8" t="n">
        <v>0</v>
      </c>
      <c r="K49" s="8" t="n">
        <v>0</v>
      </c>
      <c r="L49" s="9" t="n">
        <f aca="false">E49</f>
        <v>0.573714</v>
      </c>
      <c r="M49" s="8" t="n">
        <v>0</v>
      </c>
      <c r="O49" s="6"/>
      <c r="P49" s="7"/>
      <c r="Q49" s="8" t="n">
        <v>0</v>
      </c>
      <c r="R49" s="8" t="n">
        <v>0</v>
      </c>
      <c r="S49" s="15" t="n">
        <f aca="false">L49</f>
        <v>0.573714</v>
      </c>
      <c r="T49" s="9" t="n">
        <f aca="false">M8</f>
        <v>-255.59166</v>
      </c>
    </row>
    <row r="50" customFormat="false" ht="19.5" hidden="false" customHeight="true" outlineLevel="0" collapsed="false">
      <c r="H50" s="6"/>
      <c r="I50" s="7"/>
      <c r="J50" s="8" t="n">
        <v>0</v>
      </c>
      <c r="K50" s="8" t="n">
        <v>0</v>
      </c>
      <c r="L50" s="8" t="n">
        <v>0</v>
      </c>
      <c r="M50" s="8" t="n">
        <v>1</v>
      </c>
      <c r="O50" s="6"/>
      <c r="P50" s="7"/>
      <c r="Q50" s="8" t="n">
        <v>0</v>
      </c>
      <c r="R50" s="8" t="n">
        <v>0</v>
      </c>
      <c r="S50" s="8" t="n">
        <v>0</v>
      </c>
      <c r="T50" s="8" t="n">
        <v>1</v>
      </c>
    </row>
    <row r="53" customFormat="false" ht="19.5" hidden="false" customHeight="true" outlineLevel="0" collapsed="false">
      <c r="J53" s="14" t="s">
        <v>25</v>
      </c>
      <c r="K53" s="14"/>
      <c r="L53" s="14"/>
      <c r="M53" s="14"/>
      <c r="N53" s="14"/>
      <c r="O53" s="14"/>
      <c r="P53" s="14"/>
      <c r="Q53" s="14"/>
      <c r="R53" s="14"/>
      <c r="S53" s="14"/>
    </row>
    <row r="54" customFormat="false" ht="19.5" hidden="false" customHeight="true" outlineLevel="0" collapsed="false">
      <c r="Q54" s="2" t="s">
        <v>26</v>
      </c>
      <c r="R54" s="2" t="s">
        <v>27</v>
      </c>
      <c r="S54" s="2" t="s">
        <v>20</v>
      </c>
    </row>
    <row r="55" customFormat="false" ht="19.5" hidden="false" customHeight="true" outlineLevel="0" collapsed="false">
      <c r="H55" s="6" t="s">
        <v>28</v>
      </c>
      <c r="I55" s="7" t="s">
        <v>4</v>
      </c>
      <c r="J55" s="9" t="n">
        <f aca="false">Q42</f>
        <v>0.528945386173787</v>
      </c>
      <c r="K55" s="9" t="n">
        <f aca="false">R42</f>
        <v>0.0180220992802752</v>
      </c>
      <c r="L55" s="9" t="n">
        <f aca="false">S42</f>
        <v>-0.221449172902034</v>
      </c>
      <c r="M55" s="9" t="n">
        <f aca="false">T42</f>
        <v>78.604858</v>
      </c>
      <c r="N55" s="21"/>
      <c r="O55" s="21"/>
      <c r="P55" s="22" t="s">
        <v>1</v>
      </c>
      <c r="Q55" s="23" t="n">
        <f aca="false">-M55</f>
        <v>-78.604858</v>
      </c>
      <c r="R55" s="23" t="n">
        <f aca="false">DEGREES(ATAN2(L57,K57))</f>
        <v>5.269</v>
      </c>
      <c r="S55" s="23" t="n">
        <f aca="false">(J55+K55+L55+J56+K56+L56+J57+K57+L57)/(X55+Y55+Z55+X56+Y57+Y56+Z56+Z57+X57)</f>
        <v>0.573714</v>
      </c>
      <c r="V55" s="4" t="n">
        <f aca="false">RADIANS(R55)</f>
        <v>0.0919613982875812</v>
      </c>
      <c r="X55" s="24" t="n">
        <f aca="false">COS(V56)*COS(V57)</f>
        <v>0.921967018712786</v>
      </c>
      <c r="Y55" s="24" t="n">
        <f aca="false">COS(V57)*SIN(V55)*SIN(V56)-COS(V55)*SIN(V57)</f>
        <v>0.0314130372978091</v>
      </c>
      <c r="Z55" s="25" t="n">
        <f aca="false">COS(V55)*COS(V57)*SIN(V56) + SIN(V55)*SIN(V57)</f>
        <v>-0.385992276468823</v>
      </c>
    </row>
    <row r="56" customFormat="false" ht="19.5" hidden="false" customHeight="true" outlineLevel="0" collapsed="false">
      <c r="H56" s="6"/>
      <c r="I56" s="7"/>
      <c r="J56" s="9" t="n">
        <f aca="false">Q43</f>
        <v>-0.0353736077796829</v>
      </c>
      <c r="K56" s="9" t="n">
        <f aca="false">R43</f>
        <v>0.571360630014854</v>
      </c>
      <c r="L56" s="9" t="n">
        <f aca="false">S43</f>
        <v>-0.0379933170133726</v>
      </c>
      <c r="M56" s="9" t="n">
        <f aca="false">T43</f>
        <v>113.293747</v>
      </c>
      <c r="N56" s="21"/>
      <c r="O56" s="26"/>
      <c r="P56" s="22" t="s">
        <v>5</v>
      </c>
      <c r="Q56" s="23" t="n">
        <f aca="false">-M56</f>
        <v>-113.293747</v>
      </c>
      <c r="R56" s="23" t="n">
        <f aca="false">DEGREES(ATAN2(SQRT(K57*K57 + L57*L57),-J57))</f>
        <v>-22.478</v>
      </c>
      <c r="S56" s="23" t="n">
        <f aca="false">S55</f>
        <v>0.573714</v>
      </c>
      <c r="V56" s="4" t="n">
        <f aca="false">RADIANS(R56)</f>
        <v>-0.392315109263285</v>
      </c>
      <c r="X56" s="24" t="n">
        <f aca="false">COS(V56)*SIN(V57)</f>
        <v>-0.0616572155807299</v>
      </c>
      <c r="Y56" s="24" t="n">
        <f aca="false">COS(V55)*COS(V57) + SIN(V55)*SIN(V56)*SIN(V57)</f>
        <v>0.995898008441233</v>
      </c>
      <c r="Z56" s="25" t="n">
        <f aca="false">-COS(V57)*SIN(V55) + COS(V55)*SIN(V56)*SIN(V57)</f>
        <v>-0.0662234441086893</v>
      </c>
    </row>
    <row r="57" customFormat="false" ht="19.5" hidden="false" customHeight="true" outlineLevel="0" collapsed="false">
      <c r="H57" s="6"/>
      <c r="I57" s="7"/>
      <c r="J57" s="9" t="n">
        <f aca="false">Q44</f>
        <v>0.219347304779686</v>
      </c>
      <c r="K57" s="9" t="n">
        <f aca="false">R44</f>
        <v>0.048682524611624</v>
      </c>
      <c r="L57" s="9" t="n">
        <f aca="false">S44</f>
        <v>0.527886849125195</v>
      </c>
      <c r="M57" s="9" t="n">
        <f aca="false">T44</f>
        <v>-255.59166</v>
      </c>
      <c r="N57" s="21"/>
      <c r="O57" s="26"/>
      <c r="P57" s="22" t="s">
        <v>7</v>
      </c>
      <c r="Q57" s="23" t="n">
        <f aca="false">-M57</f>
        <v>255.59166</v>
      </c>
      <c r="R57" s="23" t="n">
        <f aca="false">DEGREES(ATAN2(J55,J56))</f>
        <v>-3.826</v>
      </c>
      <c r="S57" s="23" t="n">
        <f aca="false">S56</f>
        <v>0.573714</v>
      </c>
      <c r="V57" s="4" t="n">
        <f aca="false">RADIANS(R57)</f>
        <v>-0.0667762971813031</v>
      </c>
      <c r="X57" s="24" t="n">
        <f aca="false">-SIN(V56)</f>
        <v>0.382328659889223</v>
      </c>
      <c r="Y57" s="24" t="n">
        <f aca="false">COS(V56)*SIN(V55)</f>
        <v>0.084855040336516</v>
      </c>
      <c r="Z57" s="25" t="n">
        <f aca="false">COS(V55)*COS(V56)</f>
        <v>0.920121958197281</v>
      </c>
    </row>
    <row r="58" customFormat="false" ht="19.5" hidden="false" customHeight="true" outlineLevel="0" collapsed="false">
      <c r="H58" s="6"/>
      <c r="I58" s="7"/>
      <c r="J58" s="9" t="n">
        <f aca="false">Q45</f>
        <v>0</v>
      </c>
      <c r="K58" s="9" t="n">
        <f aca="false">R45</f>
        <v>0</v>
      </c>
      <c r="L58" s="9" t="n">
        <f aca="false">S45</f>
        <v>0</v>
      </c>
      <c r="M58" s="9" t="n">
        <f aca="false">T45</f>
        <v>1</v>
      </c>
      <c r="Q58" s="2" t="n">
        <f aca="false">E6</f>
        <v>-78.604858</v>
      </c>
      <c r="R58" s="2" t="n">
        <f aca="false">F11</f>
        <v>5.269</v>
      </c>
      <c r="S58" s="2" t="n">
        <f aca="false">E47</f>
        <v>0.573714</v>
      </c>
    </row>
    <row r="59" customFormat="false" ht="15.75" hidden="false" customHeight="false" outlineLevel="0" collapsed="false">
      <c r="Q59" s="2" t="n">
        <f aca="false">E7</f>
        <v>-113.293747</v>
      </c>
      <c r="R59" s="2" t="n">
        <f aca="false">F12</f>
        <v>-22.478</v>
      </c>
    </row>
    <row r="60" customFormat="false" ht="15.75" hidden="false" customHeight="false" outlineLevel="0" collapsed="false">
      <c r="Q60" s="2" t="n">
        <f aca="false">E8</f>
        <v>255.59166</v>
      </c>
      <c r="R60" s="2" t="n">
        <f aca="false">F13</f>
        <v>-3.826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F9 F11"/>
    </sheetView>
  </sheetViews>
  <sheetFormatPr defaultRowHeight="15.7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5" min="5" style="3" width="16.8724489795918"/>
    <col collapsed="false" hidden="false" max="6" min="6" style="3" width="21.734693877551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3" min="10" style="2" width="7.4234693877551"/>
    <col collapsed="false" hidden="false" max="14" min="14" style="1" width="9.04591836734694"/>
    <col collapsed="false" hidden="false" max="15" min="15" style="4" width="18.6275510204082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6" min="24" style="2" width="11.2040816326531"/>
    <col collapsed="false" hidden="false" max="27" min="27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-72.488708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72.488708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-94.601074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94.601074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797.534546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-797.534546</v>
      </c>
      <c r="P8" s="10"/>
      <c r="W8" s="11"/>
    </row>
    <row r="9" customFormat="false" ht="19.5" hidden="false" customHeight="true" outlineLevel="0" collapsed="false"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0.891741074721463</v>
      </c>
      <c r="F11" s="5" t="n">
        <v>51.093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0.99265634796081</v>
      </c>
      <c r="R11" s="8" t="n">
        <v>0</v>
      </c>
      <c r="S11" s="9" t="n">
        <f aca="false">SIN(E12)</f>
        <v>0.120968487024953</v>
      </c>
      <c r="T11" s="8" t="n">
        <v>0</v>
      </c>
      <c r="V11" s="6" t="s">
        <v>15</v>
      </c>
      <c r="W11" s="7" t="s">
        <v>4</v>
      </c>
      <c r="X11" s="9" t="n">
        <f aca="false">COS(E13)</f>
        <v>0.998178228283513</v>
      </c>
      <c r="Y11" s="9" t="n">
        <f aca="false">-SIN(E13)</f>
        <v>-0.0603342736824404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0.121265476428566</v>
      </c>
      <c r="F12" s="5" t="n">
        <v>6.948</v>
      </c>
      <c r="H12" s="6"/>
      <c r="I12" s="7"/>
      <c r="J12" s="8" t="n">
        <v>0</v>
      </c>
      <c r="K12" s="9" t="n">
        <f aca="false">COS(E11)</f>
        <v>0.628058133299793</v>
      </c>
      <c r="L12" s="9" t="n">
        <f aca="false">-SIN(E11)</f>
        <v>-0.778166422557527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0.0603342736824404</v>
      </c>
      <c r="Y12" s="9" t="n">
        <f aca="false">X11</f>
        <v>0.998178228283513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0.0603709388264839</v>
      </c>
      <c r="F13" s="5" t="n">
        <v>3.459</v>
      </c>
      <c r="H13" s="6"/>
      <c r="I13" s="7"/>
      <c r="J13" s="8" t="n">
        <v>0</v>
      </c>
      <c r="K13" s="9" t="n">
        <f aca="false">-L12</f>
        <v>0.778166422557527</v>
      </c>
      <c r="L13" s="9" t="n">
        <f aca="false">K12</f>
        <v>0.628058133299793</v>
      </c>
      <c r="M13" s="8" t="n">
        <v>0</v>
      </c>
      <c r="O13" s="6"/>
      <c r="P13" s="7"/>
      <c r="Q13" s="9" t="n">
        <f aca="false">-S11</f>
        <v>-0.120968487024953</v>
      </c>
      <c r="R13" s="8" t="n">
        <v>0</v>
      </c>
      <c r="S13" s="9" t="n">
        <f aca="false">Q11</f>
        <v>0.99265634796081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">
        <v>19</v>
      </c>
      <c r="I18" s="7" t="s">
        <v>4</v>
      </c>
      <c r="J18" s="9" t="n">
        <f aca="false">COS(E12)*COS(E13)</f>
        <v>0.990847954701904</v>
      </c>
      <c r="K18" s="9" t="n">
        <f aca="false">COS(E13)*SIN(E11)*SIN(E12) - COS(E11)*SIN(E13)</f>
        <v>0.0560686935304164</v>
      </c>
      <c r="L18" s="9" t="n">
        <f aca="false">COS(E11)*COS(E13)*SIN(E12)+ SIN(E11)*SIN(E13)</f>
        <v>0.122786938510764</v>
      </c>
      <c r="M18" s="8" t="n">
        <v>0</v>
      </c>
      <c r="N18" s="16"/>
      <c r="O18" s="17" t="str">
        <f aca="false">H18&amp;" x "&amp;O23</f>
        <v>RxRyRz x SxT</v>
      </c>
      <c r="P18" s="18" t="s">
        <v>4</v>
      </c>
      <c r="Q18" s="19" t="n">
        <f aca="false">Q23*J18+R23*J19+S23*J20+T23*J21</f>
        <v>0.91152066744847</v>
      </c>
      <c r="R18" s="19" t="n">
        <f aca="false">Q23*K18+R23*K19+S23*K20+T23*K21</f>
        <v>0.0515798339263712</v>
      </c>
      <c r="S18" s="19" t="n">
        <f aca="false">Q23*L18+R23*L19+S23*L20+T23*L21</f>
        <v>0.112956616213592</v>
      </c>
      <c r="T18" s="19" t="n">
        <f aca="false">Q23*M18+R23*M19+S23*M20+T23*M21</f>
        <v>72.488708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9" t="n">
        <f aca="false">COS(E12)*SIN(E13)</f>
        <v>0.0598911997704793</v>
      </c>
      <c r="K19" s="9" t="n">
        <f aca="false">COS(E11)*COS(E13) + SIN(E11)*SIN(E12)*SIN(E13)</f>
        <v>0.63259343803372</v>
      </c>
      <c r="L19" s="9" t="n">
        <f aca="false">-COS(E13)*SIN(E11) + COS(E11)*SIN(E12)*SIN(E13)</f>
        <v>-0.772164869925284</v>
      </c>
      <c r="M19" s="8" t="n">
        <v>0</v>
      </c>
      <c r="N19" s="16"/>
      <c r="O19" s="17"/>
      <c r="P19" s="18"/>
      <c r="Q19" s="19" t="n">
        <f aca="false">Q24*J18+R24*J19+S24*J20+T24*J21</f>
        <v>0.0550963103168547</v>
      </c>
      <c r="R19" s="19" t="n">
        <f aca="false">Q24*K18+R24*K19+S24*K20+T24*K21</f>
        <v>0.58194800738474</v>
      </c>
      <c r="S19" s="19" t="n">
        <f aca="false">Q24*L18+R24*L19+S24*L20+T24*L21</f>
        <v>-0.710345350439066</v>
      </c>
      <c r="T19" s="19" t="n">
        <f aca="false">Q24*M18+R24*M19+S24*M20+T24*M21</f>
        <v>94.601074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9" t="n">
        <f aca="false">-SIN(E12)</f>
        <v>-0.120968487024953</v>
      </c>
      <c r="K20" s="9" t="n">
        <f aca="false">COS(E12)*SIN(E11)</f>
        <v>0.772451839121683</v>
      </c>
      <c r="L20" s="9" t="n">
        <f aca="false">COS(E11)*COS(E12)</f>
        <v>0.623445892908457</v>
      </c>
      <c r="M20" s="8" t="n">
        <v>0</v>
      </c>
      <c r="N20" s="16"/>
      <c r="O20" s="17"/>
      <c r="P20" s="18"/>
      <c r="Q20" s="19" t="n">
        <f aca="false">Q25*J18+R25*J19+S25*J20+T25*J21</f>
        <v>-0.111283749953736</v>
      </c>
      <c r="R20" s="19" t="n">
        <f aca="false">Q25*K18+R25*K19+S25*K20+T25*K21</f>
        <v>0.710609344881601</v>
      </c>
      <c r="S20" s="19" t="n">
        <f aca="false">Q25*L18+R25*L19+S25*L20+T25*L21</f>
        <v>0.573532814722206</v>
      </c>
      <c r="T20" s="19" t="n">
        <f aca="false">Q25*M18+R25*M19+S25*M20+T25*M21</f>
        <v>-797.534546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8" t="n">
        <v>0</v>
      </c>
      <c r="K21" s="8" t="n">
        <v>0</v>
      </c>
      <c r="L21" s="8" t="n">
        <v>0</v>
      </c>
      <c r="M21" s="8" t="n"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H22" s="13"/>
      <c r="I22" s="10"/>
      <c r="J22" s="12"/>
      <c r="K22" s="12"/>
      <c r="L22" s="12"/>
      <c r="M22" s="12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B23" s="1" t="s">
        <v>20</v>
      </c>
      <c r="C23" s="2" t="s">
        <v>21</v>
      </c>
      <c r="D23" s="2" t="s">
        <v>22</v>
      </c>
      <c r="E23" s="5" t="n">
        <v>0.91994</v>
      </c>
      <c r="H23" s="6" t="s">
        <v>23</v>
      </c>
      <c r="I23" s="7" t="s">
        <v>4</v>
      </c>
      <c r="J23" s="9" t="n">
        <f aca="false">E23</f>
        <v>0.91994</v>
      </c>
      <c r="K23" s="8" t="n">
        <v>0</v>
      </c>
      <c r="L23" s="8" t="n">
        <v>0</v>
      </c>
      <c r="M23" s="8" t="n">
        <v>0</v>
      </c>
      <c r="O23" s="6" t="s">
        <v>24</v>
      </c>
      <c r="P23" s="7" t="s">
        <v>4</v>
      </c>
      <c r="Q23" s="15" t="n">
        <f aca="false">J23</f>
        <v>0.91994</v>
      </c>
      <c r="R23" s="8" t="n">
        <v>0</v>
      </c>
      <c r="S23" s="8" t="n">
        <v>0</v>
      </c>
      <c r="T23" s="9" t="n">
        <f aca="false">M6</f>
        <v>72.488708</v>
      </c>
    </row>
    <row r="24" customFormat="false" ht="19.5" hidden="false" customHeight="true" outlineLevel="0" collapsed="false">
      <c r="E24" s="3" t="n">
        <f aca="false">E23</f>
        <v>0.91994</v>
      </c>
      <c r="H24" s="6"/>
      <c r="I24" s="7"/>
      <c r="J24" s="8" t="n">
        <v>0</v>
      </c>
      <c r="K24" s="9" t="n">
        <f aca="false">E24</f>
        <v>0.91994</v>
      </c>
      <c r="L24" s="8" t="n">
        <v>0</v>
      </c>
      <c r="M24" s="8" t="n">
        <v>0</v>
      </c>
      <c r="O24" s="6"/>
      <c r="P24" s="7"/>
      <c r="Q24" s="8" t="n">
        <v>0</v>
      </c>
      <c r="R24" s="15" t="n">
        <f aca="false">K24</f>
        <v>0.91994</v>
      </c>
      <c r="S24" s="8" t="n">
        <v>0</v>
      </c>
      <c r="T24" s="9" t="n">
        <f aca="false">M7</f>
        <v>94.601074</v>
      </c>
    </row>
    <row r="25" customFormat="false" ht="19.5" hidden="false" customHeight="true" outlineLevel="0" collapsed="false">
      <c r="E25" s="3" t="n">
        <f aca="false">E24</f>
        <v>0.91994</v>
      </c>
      <c r="H25" s="6"/>
      <c r="I25" s="7"/>
      <c r="J25" s="8" t="n">
        <v>0</v>
      </c>
      <c r="K25" s="8" t="n">
        <v>0</v>
      </c>
      <c r="L25" s="9" t="n">
        <f aca="false">E25</f>
        <v>0.91994</v>
      </c>
      <c r="M25" s="8" t="n">
        <v>0</v>
      </c>
      <c r="O25" s="6"/>
      <c r="P25" s="7"/>
      <c r="Q25" s="8" t="n">
        <v>0</v>
      </c>
      <c r="R25" s="8" t="n">
        <v>0</v>
      </c>
      <c r="S25" s="15" t="n">
        <f aca="false">L25</f>
        <v>0.91994</v>
      </c>
      <c r="T25" s="9" t="n">
        <f aca="false">M8</f>
        <v>-797.534546</v>
      </c>
    </row>
    <row r="26" customFormat="false" ht="19.5" hidden="false" customHeight="true" outlineLevel="0" collapsed="false">
      <c r="H26" s="6"/>
      <c r="I26" s="7"/>
      <c r="J26" s="8" t="n">
        <v>0</v>
      </c>
      <c r="K26" s="8" t="n">
        <v>0</v>
      </c>
      <c r="L26" s="8" t="n">
        <v>0</v>
      </c>
      <c r="M26" s="8" t="n">
        <v>1</v>
      </c>
      <c r="O26" s="6"/>
      <c r="P26" s="7"/>
      <c r="Q26" s="8" t="n">
        <v>0</v>
      </c>
      <c r="R26" s="8" t="n">
        <v>0</v>
      </c>
      <c r="S26" s="8" t="n">
        <v>0</v>
      </c>
      <c r="T26" s="8" t="n">
        <v>1</v>
      </c>
    </row>
    <row r="29" customFormat="false" ht="19.5" hidden="false" customHeight="true" outlineLevel="0" collapsed="false">
      <c r="J29" s="14" t="s">
        <v>25</v>
      </c>
      <c r="K29" s="14"/>
      <c r="L29" s="14"/>
      <c r="M29" s="14"/>
      <c r="N29" s="14"/>
      <c r="O29" s="14"/>
      <c r="P29" s="14"/>
      <c r="Q29" s="14"/>
      <c r="R29" s="14"/>
      <c r="S29" s="14"/>
    </row>
    <row r="30" customFormat="false" ht="19.5" hidden="false" customHeight="true" outlineLevel="0" collapsed="false">
      <c r="Q30" s="2" t="s">
        <v>26</v>
      </c>
      <c r="R30" s="2" t="s">
        <v>27</v>
      </c>
      <c r="S30" s="2" t="s">
        <v>20</v>
      </c>
    </row>
    <row r="31" customFormat="false" ht="19.5" hidden="false" customHeight="true" outlineLevel="0" collapsed="false">
      <c r="H31" s="6" t="s">
        <v>28</v>
      </c>
      <c r="I31" s="7" t="s">
        <v>4</v>
      </c>
      <c r="J31" s="9" t="n">
        <f aca="false">Q18</f>
        <v>0.91152066744847</v>
      </c>
      <c r="K31" s="9" t="n">
        <f aca="false">R18</f>
        <v>0.0515798339263712</v>
      </c>
      <c r="L31" s="9" t="n">
        <f aca="false">S18</f>
        <v>0.112956616213592</v>
      </c>
      <c r="M31" s="9" t="n">
        <f aca="false">T18</f>
        <v>72.488708</v>
      </c>
      <c r="N31" s="21"/>
      <c r="O31" s="21"/>
      <c r="P31" s="22" t="s">
        <v>1</v>
      </c>
      <c r="Q31" s="23" t="n">
        <f aca="false">-M31</f>
        <v>-72.488708</v>
      </c>
      <c r="R31" s="23" t="n">
        <f aca="false">DEGREES(ATAN2(L33,K33))</f>
        <v>51.093</v>
      </c>
      <c r="S31" s="23" t="n">
        <f aca="false">(J31+K31+L31+J32+K32+L32+J33+K33+L33)/(X31+Y31+Z31+X32+Y33+Y32+Z32+Z33+X33)</f>
        <v>0.91994</v>
      </c>
      <c r="V31" s="4" t="n">
        <f aca="false">RADIANS(R31)</f>
        <v>0.891741074721463</v>
      </c>
      <c r="X31" s="24" t="n">
        <f aca="false">COS(V32)*COS(V33)</f>
        <v>0.990847954701904</v>
      </c>
      <c r="Y31" s="24" t="n">
        <f aca="false">COS(V33)*SIN(V31)*SIN(V32)-COS(V31)*SIN(V33)</f>
        <v>0.0560686935304164</v>
      </c>
      <c r="Z31" s="25" t="n">
        <f aca="false">COS(V31)*COS(V33)*SIN(V32) + SIN(V31)*SIN(V33)</f>
        <v>0.122786938510764</v>
      </c>
    </row>
    <row r="32" customFormat="false" ht="19.5" hidden="false" customHeight="true" outlineLevel="0" collapsed="false">
      <c r="H32" s="6"/>
      <c r="I32" s="7"/>
      <c r="J32" s="9" t="n">
        <f aca="false">Q19</f>
        <v>0.0550963103168547</v>
      </c>
      <c r="K32" s="9" t="n">
        <f aca="false">R19</f>
        <v>0.58194800738474</v>
      </c>
      <c r="L32" s="9" t="n">
        <f aca="false">S19</f>
        <v>-0.710345350439066</v>
      </c>
      <c r="M32" s="9" t="n">
        <f aca="false">T19</f>
        <v>94.601074</v>
      </c>
      <c r="N32" s="21"/>
      <c r="O32" s="26"/>
      <c r="P32" s="22" t="s">
        <v>5</v>
      </c>
      <c r="Q32" s="23" t="n">
        <f aca="false">-M32</f>
        <v>-94.601074</v>
      </c>
      <c r="R32" s="23" t="n">
        <f aca="false">DEGREES(ATAN2(SQRT(K33*K33 + L33*L33),-J33))</f>
        <v>6.948</v>
      </c>
      <c r="S32" s="23" t="n">
        <f aca="false">S31</f>
        <v>0.91994</v>
      </c>
      <c r="V32" s="4" t="n">
        <f aca="false">RADIANS(R32)</f>
        <v>0.121265476428566</v>
      </c>
      <c r="X32" s="24" t="n">
        <f aca="false">COS(V32)*SIN(V33)</f>
        <v>0.0598911997704793</v>
      </c>
      <c r="Y32" s="24" t="n">
        <f aca="false">COS(V31)*COS(V33) + SIN(V31)*SIN(V32)*SIN(V33)</f>
        <v>0.63259343803372</v>
      </c>
      <c r="Z32" s="25" t="n">
        <f aca="false">-COS(V33)*SIN(V31) + COS(V31)*SIN(V32)*SIN(V33)</f>
        <v>-0.772164869925284</v>
      </c>
    </row>
    <row r="33" customFormat="false" ht="19.5" hidden="false" customHeight="true" outlineLevel="0" collapsed="false">
      <c r="H33" s="6"/>
      <c r="I33" s="7"/>
      <c r="J33" s="9" t="n">
        <f aca="false">Q20</f>
        <v>-0.111283749953736</v>
      </c>
      <c r="K33" s="9" t="n">
        <f aca="false">R20</f>
        <v>0.710609344881601</v>
      </c>
      <c r="L33" s="9" t="n">
        <f aca="false">S20</f>
        <v>0.573532814722206</v>
      </c>
      <c r="M33" s="9" t="n">
        <f aca="false">T20</f>
        <v>-797.534546</v>
      </c>
      <c r="N33" s="21"/>
      <c r="O33" s="26"/>
      <c r="P33" s="22" t="s">
        <v>7</v>
      </c>
      <c r="Q33" s="23" t="n">
        <f aca="false">-M33</f>
        <v>797.534546</v>
      </c>
      <c r="R33" s="23" t="n">
        <f aca="false">DEGREES(ATAN2(J31,J32))</f>
        <v>3.459</v>
      </c>
      <c r="S33" s="23" t="n">
        <f aca="false">S32</f>
        <v>0.91994</v>
      </c>
      <c r="V33" s="4" t="n">
        <f aca="false">RADIANS(R33)</f>
        <v>0.0603709388264839</v>
      </c>
      <c r="X33" s="24" t="n">
        <f aca="false">-SIN(V32)</f>
        <v>-0.120968487024953</v>
      </c>
      <c r="Y33" s="24" t="n">
        <f aca="false">COS(V32)*SIN(V31)</f>
        <v>0.772451839121683</v>
      </c>
      <c r="Z33" s="25" t="n">
        <f aca="false">COS(V31)*COS(V32)</f>
        <v>0.623445892908457</v>
      </c>
    </row>
    <row r="34" customFormat="false" ht="19.5" hidden="false" customHeight="true" outlineLevel="0" collapsed="false">
      <c r="H34" s="6"/>
      <c r="I34" s="7"/>
      <c r="J34" s="9" t="n">
        <f aca="false">Q21</f>
        <v>0</v>
      </c>
      <c r="K34" s="9" t="n">
        <f aca="false">R21</f>
        <v>0</v>
      </c>
      <c r="L34" s="9" t="n">
        <f aca="false">S21</f>
        <v>0</v>
      </c>
      <c r="M34" s="9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T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22" activeCellId="1" sqref="F9 N22"/>
    </sheetView>
  </sheetViews>
  <sheetFormatPr defaultRowHeight="34.5"/>
  <cols>
    <col collapsed="false" hidden="false" max="1025" min="1" style="27" width="9.04591836734694"/>
  </cols>
  <sheetData>
    <row r="4" customFormat="false" ht="34.5" hidden="false" customHeight="true" outlineLevel="0" collapsed="false">
      <c r="B4" s="6" t="s">
        <v>29</v>
      </c>
      <c r="C4" s="7" t="s">
        <v>4</v>
      </c>
      <c r="D4" s="9" t="n">
        <f aca="false">C!Q42</f>
        <v>0.867343693829322</v>
      </c>
      <c r="E4" s="9" t="n">
        <f aca="false">C!R42</f>
        <v>0.654900264858188</v>
      </c>
      <c r="F4" s="9" t="n">
        <f aca="false">C!S42</f>
        <v>0.023507775058123</v>
      </c>
      <c r="G4" s="9" t="n">
        <f aca="false">C!T42</f>
        <v>-522.02002</v>
      </c>
      <c r="H4" s="16"/>
      <c r="I4" s="17" t="str">
        <f aca="false">B4&amp;" x "&amp;I9</f>
        <v>C x B</v>
      </c>
      <c r="J4" s="18" t="s">
        <v>4</v>
      </c>
      <c r="K4" s="19" t="n">
        <f aca="false">K9*D4+L9*D5+M9*D6+N9*D7</f>
        <v>0.552302873919169</v>
      </c>
      <c r="L4" s="19" t="n">
        <f aca="false">K9*E4+L9*E5+M9*E6+N9*E7</f>
        <v>0.229341989095623</v>
      </c>
      <c r="M4" s="19" t="n">
        <f aca="false">K9*F4+L9*F5+M9*F6+N9*F7</f>
        <v>-0.176997850823077</v>
      </c>
      <c r="N4" s="19" t="n">
        <f aca="false">K9*G4+L9*G5+M9*G6+N9*G7</f>
        <v>-115.939597880538</v>
      </c>
    </row>
    <row r="5" customFormat="false" ht="34.5" hidden="false" customHeight="true" outlineLevel="0" collapsed="false">
      <c r="B5" s="6"/>
      <c r="C5" s="7"/>
      <c r="D5" s="9" t="n">
        <f aca="false">C!Q43</f>
        <v>-0.466450337478166</v>
      </c>
      <c r="E5" s="9" t="n">
        <f aca="false">C!R43</f>
        <v>0.644357790279103</v>
      </c>
      <c r="F5" s="9" t="n">
        <f aca="false">C!S43</f>
        <v>-0.740917793279482</v>
      </c>
      <c r="G5" s="9" t="n">
        <f aca="false">C!T43</f>
        <v>268.93338</v>
      </c>
      <c r="H5" s="16"/>
      <c r="I5" s="17"/>
      <c r="J5" s="18"/>
      <c r="K5" s="19" t="n">
        <f aca="false">K10*D4+L10*D5+M10*D6+N10*D7</f>
        <v>-0.279704318300418</v>
      </c>
      <c r="L5" s="19" t="n">
        <f aca="false">K10*E4+L10*E5+M10*E6+N10*E7</f>
        <v>0.322917763760267</v>
      </c>
      <c r="M5" s="19" t="n">
        <f aca="false">K10*F4+L10*F5+M10*F6+N10*F7</f>
        <v>-0.454372164497194</v>
      </c>
      <c r="N5" s="19" t="n">
        <f aca="false">K10*G4+L10*G5+M10*G6+N10*G7</f>
        <v>298.58154937088</v>
      </c>
    </row>
    <row r="6" customFormat="false" ht="34.5" hidden="false" customHeight="true" outlineLevel="0" collapsed="false">
      <c r="B6" s="6"/>
      <c r="C6" s="7"/>
      <c r="D6" s="9" t="n">
        <f aca="false">C!Q44</f>
        <v>-0.460294530780036</v>
      </c>
      <c r="E6" s="9" t="n">
        <f aca="false">C!R44</f>
        <v>0.581068616275485</v>
      </c>
      <c r="F6" s="9" t="n">
        <f aca="false">C!S44</f>
        <v>0.795122797898966</v>
      </c>
      <c r="G6" s="9" t="n">
        <f aca="false">C!T44</f>
        <v>-346.485291</v>
      </c>
      <c r="H6" s="16"/>
      <c r="I6" s="17"/>
      <c r="J6" s="18"/>
      <c r="K6" s="19" t="n">
        <f aca="false">K11*D4+L11*D5+M11*D6+N11*D7</f>
        <v>-0.0754419079982955</v>
      </c>
      <c r="L6" s="19" t="n">
        <f aca="false">K11*E4+L11*E5+M11*E6+N11*E7</f>
        <v>0.481758052951303</v>
      </c>
      <c r="M6" s="19" t="n">
        <f aca="false">K11*F4+L11*F5+M11*F6+N11*F7</f>
        <v>0.388821486844342</v>
      </c>
      <c r="N6" s="19" t="n">
        <f aca="false">K11*G4+L11*G5+M11*G6+N11*G7</f>
        <v>-539.908017071517</v>
      </c>
    </row>
    <row r="7" customFormat="false" ht="34.5" hidden="false" customHeight="true" outlineLevel="0" collapsed="false">
      <c r="B7" s="6"/>
      <c r="C7" s="7"/>
      <c r="D7" s="9" t="n">
        <f aca="false">C!Q45</f>
        <v>0</v>
      </c>
      <c r="E7" s="9" t="n">
        <f aca="false">C!R45</f>
        <v>0</v>
      </c>
      <c r="F7" s="9" t="n">
        <f aca="false">C!S45</f>
        <v>0</v>
      </c>
      <c r="G7" s="9" t="n">
        <f aca="false">C!T45</f>
        <v>1</v>
      </c>
      <c r="H7" s="16"/>
      <c r="I7" s="17"/>
      <c r="J7" s="18"/>
      <c r="K7" s="19" t="n">
        <f aca="false">K12*D4+L12*D5+M12*D6+N12*D7</f>
        <v>0</v>
      </c>
      <c r="L7" s="19" t="n">
        <f aca="false">K12*E4+L12*E5+M12*E6+N12*E7</f>
        <v>0</v>
      </c>
      <c r="M7" s="19" t="n">
        <f aca="false">K12*F4+L12*F5+M12*F6+N12*F7</f>
        <v>0</v>
      </c>
      <c r="N7" s="19" t="n">
        <f aca="false">K12*G4+L12*G5+M12*G6+N12*G7</f>
        <v>1</v>
      </c>
    </row>
    <row r="8" customFormat="false" ht="34.5" hidden="false" customHeight="true" outlineLevel="0" collapsed="false">
      <c r="B8" s="13"/>
      <c r="C8" s="10"/>
      <c r="D8" s="12"/>
      <c r="E8" s="12"/>
      <c r="F8" s="12"/>
      <c r="G8" s="12"/>
      <c r="H8" s="1"/>
      <c r="I8" s="13"/>
      <c r="J8" s="10"/>
      <c r="K8" s="20"/>
      <c r="L8" s="20"/>
      <c r="M8" s="20"/>
      <c r="N8" s="20"/>
    </row>
    <row r="9" customFormat="false" ht="34.5" hidden="false" customHeight="true" outlineLevel="0" collapsed="false">
      <c r="H9" s="1"/>
      <c r="I9" s="6" t="s">
        <v>30</v>
      </c>
      <c r="J9" s="7" t="s">
        <v>4</v>
      </c>
      <c r="K9" s="9" t="n">
        <f aca="false">B!Q42</f>
        <v>0.528945386173787</v>
      </c>
      <c r="L9" s="9" t="n">
        <f aca="false">B!R42</f>
        <v>0.0180220992802752</v>
      </c>
      <c r="M9" s="9" t="n">
        <f aca="false">B!S42</f>
        <v>-0.221449172902034</v>
      </c>
      <c r="N9" s="9" t="n">
        <f aca="false">B!T42</f>
        <v>78.604858</v>
      </c>
    </row>
    <row r="10" customFormat="false" ht="34.5" hidden="false" customHeight="true" outlineLevel="0" collapsed="false">
      <c r="H10" s="1"/>
      <c r="I10" s="6"/>
      <c r="J10" s="7"/>
      <c r="K10" s="9" t="n">
        <f aca="false">B!Q43</f>
        <v>-0.0353736077796829</v>
      </c>
      <c r="L10" s="9" t="n">
        <f aca="false">B!R43</f>
        <v>0.571360630014854</v>
      </c>
      <c r="M10" s="9" t="n">
        <f aca="false">B!S43</f>
        <v>-0.0379933170133726</v>
      </c>
      <c r="N10" s="9" t="n">
        <f aca="false">B!T43</f>
        <v>113.293747</v>
      </c>
    </row>
    <row r="11" customFormat="false" ht="34.5" hidden="false" customHeight="true" outlineLevel="0" collapsed="false">
      <c r="H11" s="1"/>
      <c r="I11" s="6"/>
      <c r="J11" s="7"/>
      <c r="K11" s="9" t="n">
        <f aca="false">B!Q44</f>
        <v>0.219347304779686</v>
      </c>
      <c r="L11" s="9" t="n">
        <f aca="false">B!R44</f>
        <v>0.048682524611624</v>
      </c>
      <c r="M11" s="9" t="n">
        <f aca="false">B!S44</f>
        <v>0.527886849125195</v>
      </c>
      <c r="N11" s="9" t="n">
        <f aca="false">B!T44</f>
        <v>-255.59166</v>
      </c>
    </row>
    <row r="12" customFormat="false" ht="34.5" hidden="false" customHeight="true" outlineLevel="0" collapsed="false">
      <c r="H12" s="1"/>
      <c r="I12" s="6"/>
      <c r="J12" s="7"/>
      <c r="K12" s="9" t="n">
        <f aca="false">B!Q45</f>
        <v>0</v>
      </c>
      <c r="L12" s="9" t="n">
        <f aca="false">B!R45</f>
        <v>0</v>
      </c>
      <c r="M12" s="9" t="n">
        <f aca="false">B!S45</f>
        <v>0</v>
      </c>
      <c r="N12" s="9" t="n">
        <f aca="false">B!T45</f>
        <v>1</v>
      </c>
    </row>
    <row r="14" customFormat="false" ht="34.5" hidden="false" customHeight="true" outlineLevel="0" collapsed="false">
      <c r="B14" s="4"/>
      <c r="C14" s="1"/>
      <c r="D14" s="14" t="s">
        <v>25</v>
      </c>
      <c r="E14" s="14"/>
      <c r="F14" s="14"/>
      <c r="G14" s="14"/>
      <c r="H14" s="14"/>
      <c r="I14" s="14"/>
      <c r="J14" s="14"/>
      <c r="K14" s="14"/>
      <c r="L14" s="14"/>
      <c r="M14" s="14"/>
    </row>
    <row r="15" customFormat="false" ht="34.5" hidden="false" customHeight="true" outlineLevel="0" collapsed="false">
      <c r="B15" s="4"/>
      <c r="C15" s="1"/>
      <c r="D15" s="2"/>
      <c r="E15" s="2"/>
      <c r="F15" s="2"/>
      <c r="G15" s="2"/>
      <c r="H15" s="1"/>
      <c r="I15" s="4"/>
      <c r="J15" s="2"/>
      <c r="K15" s="2" t="s">
        <v>26</v>
      </c>
      <c r="L15" s="2" t="s">
        <v>27</v>
      </c>
      <c r="M15" s="2" t="s">
        <v>20</v>
      </c>
    </row>
    <row r="16" customFormat="false" ht="34.5" hidden="false" customHeight="true" outlineLevel="0" collapsed="false">
      <c r="B16" s="6" t="s">
        <v>31</v>
      </c>
      <c r="C16" s="7" t="s">
        <v>4</v>
      </c>
      <c r="D16" s="9" t="n">
        <f aca="false">K4</f>
        <v>0.552302873919169</v>
      </c>
      <c r="E16" s="9" t="n">
        <f aca="false">L4</f>
        <v>0.229341989095623</v>
      </c>
      <c r="F16" s="9" t="n">
        <f aca="false">M4</f>
        <v>-0.176997850823077</v>
      </c>
      <c r="G16" s="9" t="n">
        <f aca="false">N4</f>
        <v>-115.939597880538</v>
      </c>
      <c r="H16" s="21"/>
      <c r="I16" s="21"/>
      <c r="J16" s="22" t="s">
        <v>1</v>
      </c>
      <c r="K16" s="23" t="n">
        <f aca="false">-G16</f>
        <v>115.939597880538</v>
      </c>
      <c r="L16" s="23" t="n">
        <f aca="false">DEGREES(ATAN2(F18,E18))</f>
        <v>51.0933922204785</v>
      </c>
      <c r="M16" s="23" t="n">
        <f aca="false">(D16+E16+F16+D17+E17+F17+D18+E18+F18)/(R16+S16+T16+R17+S18+S17+T17+T18+R18)</f>
        <v>0.62367014655</v>
      </c>
      <c r="N16" s="2"/>
      <c r="O16" s="1"/>
      <c r="P16" s="4" t="n">
        <f aca="false">RADIANS(L16)</f>
        <v>0.891747920260207</v>
      </c>
      <c r="Q16" s="1"/>
      <c r="R16" s="24" t="n">
        <f aca="false">COS(P17)*COS(P18)</f>
        <v>0.885568881201676</v>
      </c>
      <c r="S16" s="24" t="n">
        <f aca="false">COS(P18)*SIN(P16)*SIN(P17)-COS(P16)*SIN(P18)</f>
        <v>0.367729624969689</v>
      </c>
      <c r="T16" s="25" t="n">
        <f aca="false">COS(P16)*COS(P18)*SIN(P17) + SIN(P16)*SIN(P18)</f>
        <v>-0.283800422069565</v>
      </c>
    </row>
    <row r="17" customFormat="false" ht="34.5" hidden="false" customHeight="true" outlineLevel="0" collapsed="false">
      <c r="B17" s="6"/>
      <c r="C17" s="7"/>
      <c r="D17" s="9" t="n">
        <f aca="false">K5</f>
        <v>-0.279704318300418</v>
      </c>
      <c r="E17" s="9" t="n">
        <f aca="false">L5</f>
        <v>0.322917763760267</v>
      </c>
      <c r="F17" s="9" t="n">
        <f aca="false">M5</f>
        <v>-0.454372164497194</v>
      </c>
      <c r="G17" s="9" t="n">
        <f aca="false">N5</f>
        <v>298.58154937088</v>
      </c>
      <c r="H17" s="21"/>
      <c r="I17" s="26"/>
      <c r="J17" s="22" t="s">
        <v>5</v>
      </c>
      <c r="K17" s="23" t="n">
        <f aca="false">-G17</f>
        <v>-298.58154937088</v>
      </c>
      <c r="L17" s="23" t="n">
        <f aca="false">DEGREES(ATAN2(SQRT(E18*E18 + F18*F18),-D18))</f>
        <v>6.94776621988054</v>
      </c>
      <c r="M17" s="23" t="n">
        <f aca="false">M16</f>
        <v>0.62367014655</v>
      </c>
      <c r="N17" s="2"/>
      <c r="O17" s="1"/>
      <c r="P17" s="4" t="n">
        <f aca="false">RADIANS(L17)</f>
        <v>0.121261396195756</v>
      </c>
      <c r="Q17" s="1"/>
      <c r="R17" s="24" t="n">
        <f aca="false">COS(P17)*SIN(P18)</f>
        <v>-0.448481172054937</v>
      </c>
      <c r="S17" s="24" t="n">
        <f aca="false">COS(P16)*COS(P18) + SIN(P16)*SIN(P17)*SIN(P18)</f>
        <v>0.517770115415294</v>
      </c>
      <c r="T17" s="25" t="n">
        <f aca="false">-COS(P18)*SIN(P16) + COS(P16)*SIN(P17)*SIN(P18)</f>
        <v>-0.728545637482693</v>
      </c>
    </row>
    <row r="18" customFormat="false" ht="34.5" hidden="false" customHeight="true" outlineLevel="0" collapsed="false">
      <c r="B18" s="6"/>
      <c r="C18" s="7"/>
      <c r="D18" s="9" t="n">
        <f aca="false">K6</f>
        <v>-0.0754419079982955</v>
      </c>
      <c r="E18" s="9" t="n">
        <f aca="false">L6</f>
        <v>0.481758052951303</v>
      </c>
      <c r="F18" s="9" t="n">
        <f aca="false">M6</f>
        <v>0.388821486844342</v>
      </c>
      <c r="G18" s="9" t="n">
        <f aca="false">N6</f>
        <v>-539.908017071517</v>
      </c>
      <c r="H18" s="21"/>
      <c r="I18" s="26"/>
      <c r="J18" s="22" t="s">
        <v>7</v>
      </c>
      <c r="K18" s="23" t="n">
        <f aca="false">-G18</f>
        <v>539.908017071517</v>
      </c>
      <c r="L18" s="23" t="n">
        <f aca="false">DEGREES(ATAN2(D16,D17))</f>
        <v>-26.8591519325011</v>
      </c>
      <c r="M18" s="23" t="n">
        <f aca="false">M17</f>
        <v>0.62367014655</v>
      </c>
      <c r="N18" s="2"/>
      <c r="O18" s="1"/>
      <c r="P18" s="4" t="n">
        <f aca="false">RADIANS(L18)</f>
        <v>-0.468780635515541</v>
      </c>
      <c r="Q18" s="1"/>
      <c r="R18" s="24" t="n">
        <f aca="false">-SIN(P17)</f>
        <v>-0.120964436754946</v>
      </c>
      <c r="S18" s="24" t="n">
        <f aca="false">COS(P17)*SIN(P16)</f>
        <v>0.772456491009355</v>
      </c>
      <c r="T18" s="25" t="n">
        <f aca="false">COS(P16)*COS(P17)</f>
        <v>0.623440915033713</v>
      </c>
    </row>
    <row r="19" customFormat="false" ht="34.5" hidden="false" customHeight="true" outlineLevel="0" collapsed="false">
      <c r="B19" s="6"/>
      <c r="C19" s="7"/>
      <c r="D19" s="9" t="n">
        <f aca="false">K7</f>
        <v>0</v>
      </c>
      <c r="E19" s="9" t="n">
        <f aca="false">L7</f>
        <v>0</v>
      </c>
      <c r="F19" s="9" t="n">
        <f aca="false">M7</f>
        <v>0</v>
      </c>
      <c r="G19" s="9" t="n">
        <f aca="false">N7</f>
        <v>1</v>
      </c>
      <c r="H19" s="1"/>
      <c r="I19" s="4"/>
      <c r="J19" s="2"/>
      <c r="K19" s="28" t="n">
        <v>115.938</v>
      </c>
      <c r="L19" s="28" t="n">
        <v>51.093</v>
      </c>
      <c r="M19" s="28" t="n">
        <v>0.62367</v>
      </c>
    </row>
    <row r="20" customFormat="false" ht="34.5" hidden="false" customHeight="true" outlineLevel="0" collapsed="false">
      <c r="K20" s="28" t="n">
        <v>-298.582</v>
      </c>
      <c r="L20" s="28" t="n">
        <v>6.948</v>
      </c>
      <c r="M20" s="29"/>
    </row>
    <row r="21" customFormat="false" ht="34.5" hidden="false" customHeight="true" outlineLevel="0" collapsed="false">
      <c r="K21" s="28" t="n">
        <v>539.909</v>
      </c>
      <c r="L21" s="28" t="n">
        <v>-26.859</v>
      </c>
      <c r="M21" s="29"/>
    </row>
  </sheetData>
  <mergeCells count="9">
    <mergeCell ref="B4:B7"/>
    <mergeCell ref="C4:C7"/>
    <mergeCell ref="I4:I7"/>
    <mergeCell ref="J4:J7"/>
    <mergeCell ref="I9:I12"/>
    <mergeCell ref="J9:J12"/>
    <mergeCell ref="D14:M14"/>
    <mergeCell ref="B16:B19"/>
    <mergeCell ref="C16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1" sqref="F9 J17"/>
    </sheetView>
  </sheetViews>
  <sheetFormatPr defaultRowHeight="24"/>
  <cols>
    <col collapsed="false" hidden="false" max="1025" min="1" style="2" width="9.04591836734694"/>
  </cols>
  <sheetData>
    <row r="1" customFormat="false" ht="24" hidden="false" customHeight="true" outlineLevel="0" collapsed="false">
      <c r="A1" s="30" t="n">
        <v>1</v>
      </c>
      <c r="B1" s="30" t="n">
        <v>2</v>
      </c>
      <c r="C1" s="30" t="n">
        <v>3</v>
      </c>
      <c r="D1" s="30" t="n">
        <v>1</v>
      </c>
      <c r="F1" s="31" t="n">
        <f aca="false">C2 * D3 * B4 - D2 * C3 * B4 + D2 * B3 * C4 - B2 * D3 * C4 - C2 * B3 * D4 + B2 * C3 * D4</f>
        <v>117</v>
      </c>
      <c r="G1" s="31" t="n">
        <f aca="false">D1 * C3 * B4 - C1 * D3 * B4 - D1 * B3 * C4 + B1 * D3 * C4 + C1 * B3 * D4 - B1 * C3 * D4</f>
        <v>-12</v>
      </c>
      <c r="H1" s="31" t="n">
        <f aca="false">C1 * D2 * B4 - D1 * C2 * B4 + D1 * B2 * C4 - B1 * D2 * C4 - C1 * B2 * D4 + B1 * C2 * D4</f>
        <v>-60</v>
      </c>
      <c r="I1" s="31" t="n">
        <f aca="false">D1 * C2 * B3 - C1 * D2 * B3 - D1 * B2 * C3 + B1 * D2 * C3 + C1 * B2 * D3 - B1 * C2 * D3</f>
        <v>27</v>
      </c>
      <c r="K1" s="32" t="n">
        <f aca="false">F1/$A$5</f>
        <v>-1.21875</v>
      </c>
      <c r="L1" s="32" t="n">
        <f aca="false">G1/$A$5</f>
        <v>0.125</v>
      </c>
      <c r="M1" s="32" t="n">
        <f aca="false">H1/$A$5</f>
        <v>0.625</v>
      </c>
      <c r="N1" s="32" t="n">
        <f aca="false">I1/$A$5</f>
        <v>-0.28125</v>
      </c>
    </row>
    <row r="2" customFormat="false" ht="24" hidden="false" customHeight="true" outlineLevel="0" collapsed="false">
      <c r="A2" s="30" t="n">
        <v>2</v>
      </c>
      <c r="B2" s="30" t="n">
        <v>1</v>
      </c>
      <c r="C2" s="30" t="n">
        <v>8</v>
      </c>
      <c r="D2" s="30" t="n">
        <v>2</v>
      </c>
      <c r="F2" s="31" t="n">
        <f aca="false">D2 * C3 * A4 - C2 * D3 * A4 - D2 * A3 * C4 + A2 * D3 * C4 + C2 * A3 * D4 - A2 * C3 * D4</f>
        <v>-82</v>
      </c>
      <c r="G2" s="31" t="n">
        <f aca="false">C1 * D3 * A4 - D1 * C3 * A4 + D1 * A3 * C4 - A1 * D3 * C4 - C1 * A3 * D4 + A1 * C3 * D4</f>
        <v>24</v>
      </c>
      <c r="H2" s="31" t="n">
        <f aca="false">D1 * C2 * A4 - C1 * D2 * A4 - D1 * A2 * C4 + A1 * D2 * C4 + C1 * A2 * D4 - A1 * C2 * D4</f>
        <v>24</v>
      </c>
      <c r="I2" s="31" t="n">
        <f aca="false">C1 * D2 * A3 - D1 * C2 * A3 + D1 * A2 * C3 - A1 * D2 * C3 - C1 * A2 * D3 + A1 * C2 * D3</f>
        <v>-14</v>
      </c>
      <c r="K2" s="32" t="n">
        <f aca="false">F2/$A$5</f>
        <v>0.854166666666667</v>
      </c>
      <c r="L2" s="32" t="n">
        <f aca="false">G2/$A$5</f>
        <v>-0.25</v>
      </c>
      <c r="M2" s="32" t="n">
        <f aca="false">H2/$A$5</f>
        <v>-0.25</v>
      </c>
      <c r="N2" s="32" t="n">
        <f aca="false">I2/$A$5</f>
        <v>0.145833333333333</v>
      </c>
    </row>
    <row r="3" customFormat="false" ht="24" hidden="false" customHeight="true" outlineLevel="0" collapsed="false">
      <c r="A3" s="30" t="n">
        <v>9</v>
      </c>
      <c r="B3" s="30" t="n">
        <v>10</v>
      </c>
      <c r="C3" s="30" t="n">
        <v>11</v>
      </c>
      <c r="D3" s="30" t="n">
        <v>2</v>
      </c>
      <c r="F3" s="31" t="n">
        <f aca="false">B2 * D3 * A4 - D2 * B3 * A4 + D2 * A3 * B4 - A2 * D3 * B4 - B2 * A3 * D4 + A2 * B3 * D4</f>
        <v>-27</v>
      </c>
      <c r="G3" s="31" t="n">
        <f aca="false">D1 * B3 * A4 - B1 * D3 * A4 - D1 * A3 * B4 + A1 * D3 * B4 + B1 * A3 * D4 - A1 * B3 * D4</f>
        <v>-12</v>
      </c>
      <c r="H3" s="31" t="n">
        <f aca="false">B1 * D2 * A4 - D1 * B2 * A4 + D1 * A2 * B4 - A1 * D2 * B4 - B1 * A2 * D4 + A1 * B2 * D4</f>
        <v>36</v>
      </c>
      <c r="I3" s="31" t="n">
        <f aca="false">D1 * B2 * A3 - B1 * D2 * A3 - D1 * A2 * B3 + A1 * D2 * B3 + B1 * A2 * D3 - A1 * B2 * D3</f>
        <v>-21</v>
      </c>
      <c r="K3" s="32" t="n">
        <f aca="false">F3/$A$5</f>
        <v>0.28125</v>
      </c>
      <c r="L3" s="32" t="n">
        <f aca="false">G3/$A$5</f>
        <v>0.125</v>
      </c>
      <c r="M3" s="32" t="n">
        <f aca="false">H3/$A$5</f>
        <v>-0.375</v>
      </c>
      <c r="N3" s="32" t="n">
        <f aca="false">I3/$A$5</f>
        <v>0.21875</v>
      </c>
    </row>
    <row r="4" customFormat="false" ht="24" hidden="false" customHeight="true" outlineLevel="0" collapsed="false">
      <c r="A4" s="30" t="n">
        <v>13</v>
      </c>
      <c r="B4" s="30" t="n">
        <v>14</v>
      </c>
      <c r="C4" s="30" t="n">
        <v>15</v>
      </c>
      <c r="D4" s="30" t="n">
        <v>1</v>
      </c>
      <c r="F4" s="31" t="n">
        <f aca="false">C2 * B3 * A4 - B2 * C3 * A4 - C2 * A3 * B4 + A2 * C3 * B4 + B2 * A3 * C4 - A2 * B3 * C4</f>
        <v>32</v>
      </c>
      <c r="G4" s="31" t="n">
        <f aca="false">B1 * C3 * A4 - C1 * B3 * A4 + C1 * A3 * B4 - A1 * C3 * B4 - B1 * A3 * C4 + A1 * B3 * C4</f>
        <v>0</v>
      </c>
      <c r="H4" s="31" t="n">
        <f aca="false">C1 * B2 * A4 - B1 * C2 * A4 - C1 * A2 * B4 + A1 * C2 * B4 + B1 * A2 * C4 - A1 * B2 * C4</f>
        <v>-96</v>
      </c>
      <c r="I4" s="31" t="n">
        <f aca="false">B1 * C2 * A3 - C1 * B2 * A3 + C1 * A2 * B3 - A1 * C2 * B3 - B1 * A2 * C3 + A1 * B2 * C3</f>
        <v>64</v>
      </c>
      <c r="K4" s="32" t="n">
        <f aca="false">F4/$A$5</f>
        <v>-0.333333333333333</v>
      </c>
      <c r="L4" s="32" t="n">
        <f aca="false">G4/$A$5</f>
        <v>-0</v>
      </c>
      <c r="M4" s="32" t="n">
        <f aca="false">H4/$A$5</f>
        <v>1</v>
      </c>
      <c r="N4" s="32" t="n">
        <f aca="false">I4/$A$5</f>
        <v>-0.666666666666667</v>
      </c>
    </row>
    <row r="5" customFormat="false" ht="24" hidden="false" customHeight="true" outlineLevel="0" collapsed="false">
      <c r="A5" s="33" t="n">
        <f aca="false">SUM(A6:A11)</f>
        <v>-96</v>
      </c>
    </row>
    <row r="6" customFormat="false" ht="24" hidden="false" customHeight="true" outlineLevel="0" collapsed="false">
      <c r="A6" s="2" t="n">
        <f aca="false">D1 * C2 * B3 * A4 - C1 * D2 * B3 * A4 - D1 * B2 * C3 * A4 + B1 * D2 * C3 * A4</f>
        <v>689</v>
      </c>
    </row>
    <row r="7" customFormat="false" ht="24" hidden="false" customHeight="true" outlineLevel="0" collapsed="false">
      <c r="A7" s="2" t="n">
        <f aca="false">C1 * B2 * D3 * A4 - B1 * C2 * D3 * A4 - D1 * C2 * A3 * B4 + C1 * D2 * A3 * B4</f>
        <v>-590</v>
      </c>
    </row>
    <row r="8" customFormat="false" ht="24" hidden="false" customHeight="true" outlineLevel="0" collapsed="false">
      <c r="A8" s="2" t="n">
        <f aca="false">D1 * A2 * C3 * B4 - A1 * D2 * C3 * B4 - C1 * A2 * D3 * B4 + A1 * C2 * D3 * B4</f>
        <v>56</v>
      </c>
    </row>
    <row r="9" customFormat="false" ht="24" hidden="false" customHeight="true" outlineLevel="0" collapsed="false">
      <c r="A9" s="2" t="n">
        <f aca="false">D1 * B2 * A3 * C4 - B1 * D2 * A3 * C4 - D1 * A2 * B3 * C4 + A1 * D2 * B3 * C4</f>
        <v>-405</v>
      </c>
    </row>
    <row r="10" customFormat="false" ht="24" hidden="false" customHeight="true" outlineLevel="0" collapsed="false">
      <c r="A10" s="2" t="n">
        <f aca="false">B1 * A2 * D3 * C4 - A1 * B2 * D3 * C4 - C1 * B2 * A3 * D4 + B1 * C2 * A3 * D4</f>
        <v>207</v>
      </c>
    </row>
    <row r="11" customFormat="false" ht="24" hidden="false" customHeight="true" outlineLevel="0" collapsed="false">
      <c r="A11" s="2" t="n">
        <f aca="false">C1 * A2 * B3 * D4 - A1 * C2 * B3 * D4 - B1 * A2 * C3 * D4 + A1 * B2 * C3 * D4</f>
        <v>-53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31" activeCellId="1" sqref="F9 S31"/>
    </sheetView>
  </sheetViews>
  <sheetFormatPr defaultRowHeight="15.75"/>
  <cols>
    <col collapsed="false" hidden="false" max="1" min="1" style="1" width="9.04591836734694"/>
    <col collapsed="false" hidden="false" max="2" min="2" style="1" width="11.2040816326531"/>
    <col collapsed="false" hidden="false" max="4" min="3" style="2" width="3.78061224489796"/>
    <col collapsed="false" hidden="false" max="6" min="5" style="3" width="5.80612244897959"/>
    <col collapsed="false" hidden="false" max="7" min="7" style="1" width="1.62244897959184"/>
    <col collapsed="false" hidden="false" max="8" min="8" style="4" width="13.6326530612245"/>
    <col collapsed="false" hidden="false" max="9" min="9" style="1" width="2.56632653061224"/>
    <col collapsed="false" hidden="false" max="13" min="10" style="2" width="7.4234693877551"/>
    <col collapsed="false" hidden="false" max="14" min="14" style="1" width="9.04591836734694"/>
    <col collapsed="false" hidden="false" max="15" min="15" style="4" width="18.6275510204082"/>
    <col collapsed="false" hidden="false" max="16" min="16" style="2" width="2.56632653061224"/>
    <col collapsed="false" hidden="false" max="20" min="17" style="2" width="7.29081632653061"/>
    <col collapsed="false" hidden="false" max="21" min="21" style="1" width="9.04591836734694"/>
    <col collapsed="false" hidden="false" max="22" min="22" style="4" width="7.56122448979592"/>
    <col collapsed="false" hidden="false" max="23" min="23" style="1" width="2.56632653061224"/>
    <col collapsed="false" hidden="false" max="24" min="24" style="2" width="7.96428571428571"/>
    <col collapsed="false" hidden="false" max="25" min="25" style="2" width="7.29081632653061"/>
    <col collapsed="false" hidden="false" max="27" min="26" style="2" width="6.20918367346939"/>
    <col collapsed="false" hidden="false" max="1025" min="28" style="1" width="9.04591836734694"/>
  </cols>
  <sheetData>
    <row r="6" customFormat="false" ht="19.5" hidden="false" customHeight="true" outlineLevel="0" collapsed="false">
      <c r="B6" s="1" t="s">
        <v>0</v>
      </c>
      <c r="C6" s="2" t="s">
        <v>1</v>
      </c>
      <c r="D6" s="2" t="s">
        <v>2</v>
      </c>
      <c r="E6" s="5" t="n">
        <v>32</v>
      </c>
      <c r="H6" s="6" t="s">
        <v>3</v>
      </c>
      <c r="I6" s="7" t="s">
        <v>4</v>
      </c>
      <c r="J6" s="8" t="n">
        <v>1</v>
      </c>
      <c r="K6" s="8" t="n">
        <v>0</v>
      </c>
      <c r="L6" s="8" t="n">
        <v>0</v>
      </c>
      <c r="M6" s="9" t="n">
        <f aca="false">-E6</f>
        <v>-32</v>
      </c>
      <c r="P6" s="10"/>
      <c r="W6" s="11"/>
    </row>
    <row r="7" customFormat="false" ht="19.5" hidden="false" customHeight="true" outlineLevel="0" collapsed="false">
      <c r="C7" s="2" t="s">
        <v>5</v>
      </c>
      <c r="D7" s="2" t="s">
        <v>6</v>
      </c>
      <c r="E7" s="5" t="n">
        <v>-143</v>
      </c>
      <c r="H7" s="6"/>
      <c r="I7" s="7"/>
      <c r="J7" s="8" t="n">
        <v>0</v>
      </c>
      <c r="K7" s="8" t="n">
        <v>1</v>
      </c>
      <c r="L7" s="8" t="n">
        <v>0</v>
      </c>
      <c r="M7" s="9" t="n">
        <f aca="false">-E7</f>
        <v>143</v>
      </c>
      <c r="P7" s="10"/>
      <c r="W7" s="11"/>
    </row>
    <row r="8" customFormat="false" ht="19.5" hidden="false" customHeight="true" outlineLevel="0" collapsed="false">
      <c r="C8" s="2" t="s">
        <v>7</v>
      </c>
      <c r="D8" s="2" t="s">
        <v>8</v>
      </c>
      <c r="E8" s="5" t="n">
        <v>225</v>
      </c>
      <c r="H8" s="6"/>
      <c r="I8" s="7"/>
      <c r="J8" s="8" t="n">
        <v>0</v>
      </c>
      <c r="K8" s="8" t="n">
        <v>0</v>
      </c>
      <c r="L8" s="8" t="n">
        <v>1</v>
      </c>
      <c r="M8" s="9" t="n">
        <f aca="false">-E8</f>
        <v>-225</v>
      </c>
      <c r="P8" s="10"/>
      <c r="W8" s="11"/>
    </row>
    <row r="9" customFormat="false" ht="19.5" hidden="false" customHeight="true" outlineLevel="0" collapsed="false">
      <c r="E9" s="34"/>
      <c r="H9" s="6"/>
      <c r="I9" s="7"/>
      <c r="J9" s="8" t="n">
        <v>0</v>
      </c>
      <c r="K9" s="8" t="n">
        <v>0</v>
      </c>
      <c r="L9" s="8" t="n">
        <v>0</v>
      </c>
      <c r="M9" s="8" t="n">
        <v>1</v>
      </c>
      <c r="P9" s="10"/>
      <c r="W9" s="11"/>
    </row>
    <row r="10" customFormat="false" ht="19.5" hidden="false" customHeight="true" outlineLevel="0" collapsed="false">
      <c r="E10" s="3" t="s">
        <v>9</v>
      </c>
      <c r="F10" s="3" t="s">
        <v>10</v>
      </c>
      <c r="I10" s="2"/>
      <c r="J10" s="12"/>
      <c r="K10" s="12"/>
      <c r="L10" s="12"/>
      <c r="M10" s="12"/>
      <c r="W10" s="2"/>
    </row>
    <row r="11" customFormat="false" ht="19.5" hidden="false" customHeight="true" outlineLevel="0" collapsed="false">
      <c r="B11" s="1" t="s">
        <v>11</v>
      </c>
      <c r="C11" s="2" t="s">
        <v>1</v>
      </c>
      <c r="D11" s="2" t="s">
        <v>12</v>
      </c>
      <c r="E11" s="3" t="n">
        <f aca="false">RADIANS(F11)</f>
        <v>1.30899693899575</v>
      </c>
      <c r="F11" s="5" t="n">
        <v>75</v>
      </c>
      <c r="H11" s="6" t="s">
        <v>13</v>
      </c>
      <c r="I11" s="7" t="s">
        <v>4</v>
      </c>
      <c r="J11" s="8" t="n">
        <v>1</v>
      </c>
      <c r="K11" s="8" t="n">
        <v>0</v>
      </c>
      <c r="L11" s="8" t="n">
        <v>0</v>
      </c>
      <c r="M11" s="8" t="n">
        <v>0</v>
      </c>
      <c r="O11" s="6" t="s">
        <v>14</v>
      </c>
      <c r="P11" s="7" t="s">
        <v>4</v>
      </c>
      <c r="Q11" s="9" t="n">
        <f aca="false">COS(E12)</f>
        <v>0.981627183447664</v>
      </c>
      <c r="R11" s="8" t="n">
        <v>0</v>
      </c>
      <c r="S11" s="9" t="n">
        <f aca="false">SIN(E12)</f>
        <v>-0.190808995376545</v>
      </c>
      <c r="T11" s="8" t="n">
        <v>0</v>
      </c>
      <c r="V11" s="6" t="s">
        <v>15</v>
      </c>
      <c r="W11" s="7" t="s">
        <v>4</v>
      </c>
      <c r="X11" s="9" t="n">
        <f aca="false">COS(E13)</f>
        <v>-0.601815023152048</v>
      </c>
      <c r="Y11" s="9" t="n">
        <f aca="false">-SIN(E13)</f>
        <v>-0.798635510047293</v>
      </c>
      <c r="Z11" s="8" t="n">
        <v>0</v>
      </c>
      <c r="AA11" s="8" t="n">
        <v>0</v>
      </c>
    </row>
    <row r="12" customFormat="false" ht="19.5" hidden="false" customHeight="true" outlineLevel="0" collapsed="false">
      <c r="C12" s="2" t="s">
        <v>5</v>
      </c>
      <c r="D12" s="2" t="s">
        <v>16</v>
      </c>
      <c r="E12" s="3" t="n">
        <f aca="false">RADIANS(F12)</f>
        <v>-0.191986217719376</v>
      </c>
      <c r="F12" s="5" t="n">
        <v>-11</v>
      </c>
      <c r="H12" s="6"/>
      <c r="I12" s="7"/>
      <c r="J12" s="8" t="n">
        <v>0</v>
      </c>
      <c r="K12" s="9" t="n">
        <f aca="false">COS(E11)</f>
        <v>0.258819045102521</v>
      </c>
      <c r="L12" s="9" t="n">
        <f aca="false">-SIN(E11)</f>
        <v>-0.965925826289068</v>
      </c>
      <c r="M12" s="8" t="n">
        <v>0</v>
      </c>
      <c r="O12" s="6"/>
      <c r="P12" s="7"/>
      <c r="Q12" s="8" t="n">
        <v>0</v>
      </c>
      <c r="R12" s="8" t="n">
        <v>1</v>
      </c>
      <c r="S12" s="8" t="n">
        <v>0</v>
      </c>
      <c r="T12" s="8" t="n">
        <v>0</v>
      </c>
      <c r="V12" s="6"/>
      <c r="W12" s="7"/>
      <c r="X12" s="9" t="n">
        <f aca="false">-Y11</f>
        <v>0.798635510047293</v>
      </c>
      <c r="Y12" s="9" t="n">
        <f aca="false">X11</f>
        <v>-0.601815023152048</v>
      </c>
      <c r="Z12" s="8" t="n">
        <v>0</v>
      </c>
      <c r="AA12" s="8" t="n">
        <v>0</v>
      </c>
    </row>
    <row r="13" customFormat="false" ht="19.5" hidden="false" customHeight="true" outlineLevel="0" collapsed="false">
      <c r="C13" s="2" t="s">
        <v>7</v>
      </c>
      <c r="D13" s="2" t="s">
        <v>17</v>
      </c>
      <c r="E13" s="3" t="n">
        <f aca="false">RADIANS(F13)</f>
        <v>2.2165681500328</v>
      </c>
      <c r="F13" s="5" t="n">
        <v>127</v>
      </c>
      <c r="H13" s="6"/>
      <c r="I13" s="7"/>
      <c r="J13" s="8" t="n">
        <v>0</v>
      </c>
      <c r="K13" s="9" t="n">
        <f aca="false">-L12</f>
        <v>0.965925826289068</v>
      </c>
      <c r="L13" s="9" t="n">
        <f aca="false">K12</f>
        <v>0.258819045102521</v>
      </c>
      <c r="M13" s="8" t="n">
        <v>0</v>
      </c>
      <c r="O13" s="6"/>
      <c r="P13" s="7"/>
      <c r="Q13" s="9" t="n">
        <f aca="false">-S11</f>
        <v>0.190808995376545</v>
      </c>
      <c r="R13" s="8" t="n">
        <v>0</v>
      </c>
      <c r="S13" s="9" t="n">
        <f aca="false">Q11</f>
        <v>0.981627183447664</v>
      </c>
      <c r="T13" s="8" t="n">
        <v>0</v>
      </c>
      <c r="V13" s="6"/>
      <c r="W13" s="7"/>
      <c r="X13" s="8" t="n">
        <v>0</v>
      </c>
      <c r="Y13" s="8" t="n">
        <v>0</v>
      </c>
      <c r="Z13" s="8" t="n">
        <v>1</v>
      </c>
      <c r="AA13" s="8" t="n">
        <v>0</v>
      </c>
    </row>
    <row r="14" customFormat="false" ht="19.5" hidden="false" customHeight="true" outlineLevel="0" collapsed="false">
      <c r="H14" s="6"/>
      <c r="I14" s="7"/>
      <c r="J14" s="8" t="n">
        <v>0</v>
      </c>
      <c r="K14" s="8" t="n">
        <v>0</v>
      </c>
      <c r="L14" s="8" t="n">
        <v>0</v>
      </c>
      <c r="M14" s="8" t="n">
        <v>1</v>
      </c>
      <c r="O14" s="6"/>
      <c r="P14" s="7"/>
      <c r="Q14" s="8" t="n">
        <v>0</v>
      </c>
      <c r="R14" s="8" t="n">
        <v>0</v>
      </c>
      <c r="S14" s="8" t="n">
        <v>0</v>
      </c>
      <c r="T14" s="8" t="n">
        <v>1</v>
      </c>
      <c r="V14" s="6"/>
      <c r="W14" s="7"/>
      <c r="X14" s="8" t="n">
        <v>0</v>
      </c>
      <c r="Y14" s="8" t="n">
        <v>0</v>
      </c>
      <c r="Z14" s="8" t="n">
        <v>0</v>
      </c>
      <c r="AA14" s="8" t="n">
        <v>1</v>
      </c>
    </row>
    <row r="15" customFormat="false" ht="19.5" hidden="false" customHeight="true" outlineLevel="0" collapsed="false">
      <c r="H15" s="13"/>
      <c r="I15" s="10"/>
      <c r="J15" s="12"/>
      <c r="K15" s="12"/>
      <c r="L15" s="12"/>
      <c r="M15" s="12"/>
      <c r="O15" s="13"/>
      <c r="P15" s="10"/>
      <c r="Q15" s="12"/>
      <c r="R15" s="12"/>
      <c r="S15" s="12"/>
      <c r="T15" s="12"/>
      <c r="V15" s="13"/>
      <c r="W15" s="10"/>
      <c r="X15" s="12"/>
      <c r="Y15" s="12"/>
      <c r="Z15" s="12"/>
      <c r="AA15" s="12"/>
    </row>
    <row r="16" customFormat="false" ht="19.5" hidden="false" customHeight="true" outlineLevel="0" collapsed="false">
      <c r="H16" s="13"/>
      <c r="I16" s="10"/>
      <c r="J16" s="14" t="s">
        <v>18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V16" s="13"/>
      <c r="W16" s="10"/>
      <c r="X16" s="12"/>
      <c r="Y16" s="12"/>
      <c r="Z16" s="12"/>
      <c r="AA16" s="12"/>
    </row>
    <row r="17" customFormat="false" ht="19.5" hidden="false" customHeight="true" outlineLevel="0" collapsed="false">
      <c r="H17" s="13"/>
      <c r="I17" s="10"/>
      <c r="J17" s="12"/>
      <c r="K17" s="12"/>
      <c r="L17" s="12"/>
      <c r="M17" s="12"/>
      <c r="O17" s="13"/>
      <c r="P17" s="10"/>
      <c r="Q17" s="12"/>
      <c r="R17" s="12"/>
      <c r="S17" s="12"/>
      <c r="T17" s="12"/>
      <c r="V17" s="13"/>
      <c r="W17" s="10"/>
      <c r="X17" s="12"/>
      <c r="Y17" s="12"/>
      <c r="Z17" s="12"/>
      <c r="AA17" s="12"/>
    </row>
    <row r="18" customFormat="false" ht="19.5" hidden="false" customHeight="true" outlineLevel="0" collapsed="false">
      <c r="H18" s="6" t="s">
        <v>19</v>
      </c>
      <c r="I18" s="7" t="s">
        <v>4</v>
      </c>
      <c r="J18" s="9" t="n">
        <f aca="false">COS(E12)*COS(E13)</f>
        <v>-0.590757986133236</v>
      </c>
      <c r="K18" s="9" t="n">
        <f aca="false">COS(E13)*SIN(E11)*SIN(E12) - COS(E11)*SIN(E13)</f>
        <v>-0.0957831560990386</v>
      </c>
      <c r="L18" s="9" t="n">
        <f aca="false">COS(E11)*COS(E13)*SIN(E12)+ SIN(E11)*SIN(E13)</f>
        <v>0.801143301056378</v>
      </c>
      <c r="M18" s="8" t="n">
        <v>0</v>
      </c>
      <c r="N18" s="16"/>
      <c r="O18" s="17" t="str">
        <f aca="false">H18&amp;" x "&amp;O23</f>
        <v>RxRyRz x SxT</v>
      </c>
      <c r="P18" s="18" t="s">
        <v>4</v>
      </c>
      <c r="Q18" s="19" t="n">
        <f aca="false">Q23*J18+R23*J19+S23*J20+T23*J21</f>
        <v>-0.354454791679942</v>
      </c>
      <c r="R18" s="19" t="n">
        <f aca="false">Q23*K18+R23*K19+S23*K20+T23*K21</f>
        <v>-0.0574698936594232</v>
      </c>
      <c r="S18" s="19" t="n">
        <f aca="false">Q23*L18+R23*L19+S23*L20+T23*L21</f>
        <v>0.480685980633827</v>
      </c>
      <c r="T18" s="19" t="n">
        <f aca="false">Q23*M18+R23*M19+S23*M20+T23*M21</f>
        <v>-32</v>
      </c>
      <c r="V18" s="13"/>
      <c r="W18" s="10"/>
      <c r="X18" s="12"/>
      <c r="Y18" s="12"/>
      <c r="Z18" s="12"/>
      <c r="AA18" s="12"/>
    </row>
    <row r="19" customFormat="false" ht="19.5" hidden="false" customHeight="true" outlineLevel="0" collapsed="false">
      <c r="H19" s="6"/>
      <c r="I19" s="7"/>
      <c r="J19" s="9" t="n">
        <f aca="false">COS(E12)*SIN(E13)</f>
        <v>0.783962326329013</v>
      </c>
      <c r="K19" s="9" t="n">
        <f aca="false">COS(E11)*COS(E13) + SIN(E11)*SIN(E12)*SIN(E13)</f>
        <v>-0.30295557332965</v>
      </c>
      <c r="L19" s="9" t="n">
        <f aca="false">-COS(E13)*SIN(E11) + COS(E11)*SIN(E12)*SIN(E13)</f>
        <v>0.541868057266071</v>
      </c>
      <c r="M19" s="8" t="n">
        <v>0</v>
      </c>
      <c r="N19" s="16"/>
      <c r="O19" s="17"/>
      <c r="P19" s="18"/>
      <c r="Q19" s="19" t="n">
        <f aca="false">Q24*J18+R24*J19+S24*J20+T24*J21</f>
        <v>0.470377395797408</v>
      </c>
      <c r="R19" s="19" t="n">
        <f aca="false">Q24*K18+R24*K19+S24*K20+T24*K21</f>
        <v>-0.18177334399779</v>
      </c>
      <c r="S19" s="19" t="n">
        <f aca="false">Q24*L18+R24*L19+S24*L20+T24*L21</f>
        <v>0.325120834359642</v>
      </c>
      <c r="T19" s="19" t="n">
        <f aca="false">Q24*M18+R24*M19+S24*M20+T24*M21</f>
        <v>143</v>
      </c>
      <c r="V19" s="13"/>
      <c r="W19" s="10"/>
      <c r="X19" s="12"/>
      <c r="Y19" s="12"/>
      <c r="Z19" s="12"/>
      <c r="AA19" s="12"/>
    </row>
    <row r="20" customFormat="false" ht="19.5" hidden="false" customHeight="true" outlineLevel="0" collapsed="false">
      <c r="H20" s="6"/>
      <c r="I20" s="7"/>
      <c r="J20" s="9" t="n">
        <f aca="false">-SIN(E12)</f>
        <v>0.190808995376545</v>
      </c>
      <c r="K20" s="9" t="n">
        <f aca="false">COS(E12)*SIN(E11)</f>
        <v>0.948179048279496</v>
      </c>
      <c r="L20" s="9" t="n">
        <f aca="false">COS(E11)*COS(E12)</f>
        <v>0.254063810266601</v>
      </c>
      <c r="M20" s="8" t="n">
        <v>0</v>
      </c>
      <c r="N20" s="16"/>
      <c r="O20" s="17"/>
      <c r="P20" s="18"/>
      <c r="Q20" s="19" t="n">
        <f aca="false">Q25*J18+R25*J19+S25*J20+T25*J21</f>
        <v>0.114485397225927</v>
      </c>
      <c r="R20" s="19" t="n">
        <f aca="false">Q25*K18+R25*K19+S25*K20+T25*K21</f>
        <v>0.568907428967697</v>
      </c>
      <c r="S20" s="19" t="n">
        <f aca="false">Q25*L18+R25*L19+S25*L20+T25*L21</f>
        <v>0.152438286159961</v>
      </c>
      <c r="T20" s="19" t="n">
        <f aca="false">Q25*M18+R25*M19+S25*M20+T25*M21</f>
        <v>-225</v>
      </c>
      <c r="V20" s="13"/>
      <c r="W20" s="10"/>
      <c r="X20" s="12"/>
      <c r="Y20" s="12"/>
      <c r="Z20" s="12"/>
      <c r="AA20" s="12"/>
    </row>
    <row r="21" customFormat="false" ht="19.5" hidden="false" customHeight="true" outlineLevel="0" collapsed="false">
      <c r="H21" s="6"/>
      <c r="I21" s="7"/>
      <c r="J21" s="8" t="n">
        <v>0</v>
      </c>
      <c r="K21" s="8" t="n">
        <v>0</v>
      </c>
      <c r="L21" s="8" t="n">
        <v>0</v>
      </c>
      <c r="M21" s="8" t="n">
        <v>1</v>
      </c>
      <c r="N21" s="16"/>
      <c r="O21" s="17"/>
      <c r="P21" s="18"/>
      <c r="Q21" s="19" t="n">
        <f aca="false">Q26*J18+R26*J19+S26*J20+T26*J21</f>
        <v>0</v>
      </c>
      <c r="R21" s="19" t="n">
        <f aca="false">Q26*K18+R26*K19+S26*K20+T26*K21</f>
        <v>0</v>
      </c>
      <c r="S21" s="19" t="n">
        <f aca="false">Q26*L18+R26*L19+S26*L20+T26*L21</f>
        <v>0</v>
      </c>
      <c r="T21" s="19" t="n">
        <f aca="false">Q26*M18+R26*M19+S26*M20+T26*M21</f>
        <v>1</v>
      </c>
      <c r="V21" s="13"/>
      <c r="W21" s="10"/>
      <c r="X21" s="12"/>
      <c r="Y21" s="12"/>
      <c r="Z21" s="12"/>
      <c r="AA21" s="12"/>
    </row>
    <row r="22" customFormat="false" ht="19.5" hidden="false" customHeight="true" outlineLevel="0" collapsed="false">
      <c r="H22" s="13"/>
      <c r="I22" s="10"/>
      <c r="J22" s="12"/>
      <c r="K22" s="12"/>
      <c r="L22" s="12"/>
      <c r="M22" s="12"/>
      <c r="O22" s="13"/>
      <c r="P22" s="10"/>
      <c r="Q22" s="20"/>
      <c r="R22" s="20"/>
      <c r="S22" s="20"/>
      <c r="T22" s="20"/>
      <c r="V22" s="13"/>
      <c r="W22" s="10"/>
      <c r="X22" s="12"/>
      <c r="Y22" s="12"/>
      <c r="Z22" s="12"/>
      <c r="AA22" s="12"/>
    </row>
    <row r="23" customFormat="false" ht="19.5" hidden="false" customHeight="true" outlineLevel="0" collapsed="false">
      <c r="B23" s="1" t="s">
        <v>20</v>
      </c>
      <c r="C23" s="2" t="s">
        <v>21</v>
      </c>
      <c r="D23" s="2" t="s">
        <v>22</v>
      </c>
      <c r="E23" s="5" t="n">
        <v>0.6</v>
      </c>
      <c r="H23" s="6" t="s">
        <v>23</v>
      </c>
      <c r="I23" s="7" t="s">
        <v>4</v>
      </c>
      <c r="J23" s="9" t="n">
        <f aca="false">E23</f>
        <v>0.6</v>
      </c>
      <c r="K23" s="8" t="n">
        <v>0</v>
      </c>
      <c r="L23" s="8" t="n">
        <v>0</v>
      </c>
      <c r="M23" s="8" t="n">
        <v>0</v>
      </c>
      <c r="O23" s="6" t="s">
        <v>24</v>
      </c>
      <c r="P23" s="7" t="s">
        <v>4</v>
      </c>
      <c r="Q23" s="15" t="n">
        <f aca="false">J23</f>
        <v>0.6</v>
      </c>
      <c r="R23" s="8" t="n">
        <v>0</v>
      </c>
      <c r="S23" s="8" t="n">
        <v>0</v>
      </c>
      <c r="T23" s="9" t="n">
        <f aca="false">M6</f>
        <v>-32</v>
      </c>
    </row>
    <row r="24" customFormat="false" ht="19.5" hidden="false" customHeight="true" outlineLevel="0" collapsed="false">
      <c r="E24" s="3" t="n">
        <f aca="false">E23</f>
        <v>0.6</v>
      </c>
      <c r="H24" s="6"/>
      <c r="I24" s="7"/>
      <c r="J24" s="8" t="n">
        <v>0</v>
      </c>
      <c r="K24" s="9" t="n">
        <f aca="false">E24</f>
        <v>0.6</v>
      </c>
      <c r="L24" s="8" t="n">
        <v>0</v>
      </c>
      <c r="M24" s="8" t="n">
        <v>0</v>
      </c>
      <c r="O24" s="6"/>
      <c r="P24" s="7"/>
      <c r="Q24" s="8" t="n">
        <v>0</v>
      </c>
      <c r="R24" s="15" t="n">
        <f aca="false">K24</f>
        <v>0.6</v>
      </c>
      <c r="S24" s="8" t="n">
        <v>0</v>
      </c>
      <c r="T24" s="9" t="n">
        <f aca="false">M7</f>
        <v>143</v>
      </c>
    </row>
    <row r="25" customFormat="false" ht="19.5" hidden="false" customHeight="true" outlineLevel="0" collapsed="false">
      <c r="E25" s="3" t="n">
        <f aca="false">E24</f>
        <v>0.6</v>
      </c>
      <c r="H25" s="6"/>
      <c r="I25" s="7"/>
      <c r="J25" s="8" t="n">
        <v>0</v>
      </c>
      <c r="K25" s="8" t="n">
        <v>0</v>
      </c>
      <c r="L25" s="9" t="n">
        <f aca="false">E25</f>
        <v>0.6</v>
      </c>
      <c r="M25" s="8" t="n">
        <v>0</v>
      </c>
      <c r="O25" s="6"/>
      <c r="P25" s="7"/>
      <c r="Q25" s="8" t="n">
        <v>0</v>
      </c>
      <c r="R25" s="8" t="n">
        <v>0</v>
      </c>
      <c r="S25" s="15" t="n">
        <f aca="false">L25</f>
        <v>0.6</v>
      </c>
      <c r="T25" s="9" t="n">
        <f aca="false">M8</f>
        <v>-225</v>
      </c>
    </row>
    <row r="26" customFormat="false" ht="19.5" hidden="false" customHeight="true" outlineLevel="0" collapsed="false">
      <c r="H26" s="6"/>
      <c r="I26" s="7"/>
      <c r="J26" s="8" t="n">
        <v>0</v>
      </c>
      <c r="K26" s="8" t="n">
        <v>0</v>
      </c>
      <c r="L26" s="8" t="n">
        <v>0</v>
      </c>
      <c r="M26" s="8" t="n">
        <v>1</v>
      </c>
      <c r="O26" s="6"/>
      <c r="P26" s="7"/>
      <c r="Q26" s="8" t="n">
        <v>0</v>
      </c>
      <c r="R26" s="8" t="n">
        <v>0</v>
      </c>
      <c r="S26" s="8" t="n">
        <v>0</v>
      </c>
      <c r="T26" s="8" t="n">
        <v>1</v>
      </c>
    </row>
    <row r="29" customFormat="false" ht="19.5" hidden="false" customHeight="true" outlineLevel="0" collapsed="false">
      <c r="J29" s="14" t="s">
        <v>25</v>
      </c>
      <c r="K29" s="14"/>
      <c r="L29" s="14"/>
      <c r="M29" s="14"/>
      <c r="N29" s="14"/>
      <c r="O29" s="14"/>
      <c r="P29" s="14"/>
      <c r="Q29" s="14"/>
      <c r="R29" s="14"/>
      <c r="S29" s="14"/>
    </row>
    <row r="30" customFormat="false" ht="19.5" hidden="false" customHeight="true" outlineLevel="0" collapsed="false">
      <c r="Q30" s="2" t="s">
        <v>26</v>
      </c>
      <c r="R30" s="2" t="s">
        <v>27</v>
      </c>
      <c r="S30" s="2" t="s">
        <v>20</v>
      </c>
    </row>
    <row r="31" customFormat="false" ht="19.5" hidden="false" customHeight="true" outlineLevel="0" collapsed="false">
      <c r="H31" s="6" t="s">
        <v>28</v>
      </c>
      <c r="I31" s="7" t="s">
        <v>4</v>
      </c>
      <c r="J31" s="9" t="n">
        <f aca="false">Q18</f>
        <v>-0.354454791679942</v>
      </c>
      <c r="K31" s="9" t="n">
        <f aca="false">R18</f>
        <v>-0.0574698936594232</v>
      </c>
      <c r="L31" s="9" t="n">
        <f aca="false">S18</f>
        <v>0.480685980633827</v>
      </c>
      <c r="M31" s="9" t="n">
        <f aca="false">T18</f>
        <v>-32</v>
      </c>
      <c r="N31" s="21"/>
      <c r="O31" s="21"/>
      <c r="P31" s="22" t="s">
        <v>1</v>
      </c>
      <c r="Q31" s="23" t="n">
        <f aca="false">-M31</f>
        <v>32</v>
      </c>
      <c r="R31" s="23" t="n">
        <f aca="false">DEGREES(ATAN2(L33,K33))</f>
        <v>75</v>
      </c>
      <c r="S31" s="23" t="n">
        <f aca="false">(J31+K31+L31+J32+K32+L32+J33+K33+L33)/(X31+Y31+Z31+X32+Y33+Y32+Z32+Z33+X33)</f>
        <v>0.6</v>
      </c>
      <c r="V31" s="4" t="n">
        <f aca="false">RADIANS(R31)</f>
        <v>1.30899693899575</v>
      </c>
      <c r="X31" s="24" t="n">
        <f aca="false">COS(V32)*COS(V33)</f>
        <v>-0.590757986133236</v>
      </c>
      <c r="Y31" s="24" t="n">
        <f aca="false">COS(V33)*SIN(V31)*SIN(V32)-COS(V31)*SIN(V33)</f>
        <v>-0.0957831560990386</v>
      </c>
      <c r="Z31" s="25" t="n">
        <f aca="false">COS(V31)*COS(V33)*SIN(V32) + SIN(V31)*SIN(V33)</f>
        <v>0.801143301056378</v>
      </c>
    </row>
    <row r="32" customFormat="false" ht="19.5" hidden="false" customHeight="true" outlineLevel="0" collapsed="false">
      <c r="H32" s="6"/>
      <c r="I32" s="7"/>
      <c r="J32" s="9" t="n">
        <f aca="false">Q19</f>
        <v>0.470377395797408</v>
      </c>
      <c r="K32" s="9" t="n">
        <f aca="false">R19</f>
        <v>-0.18177334399779</v>
      </c>
      <c r="L32" s="9" t="n">
        <f aca="false">S19</f>
        <v>0.325120834359642</v>
      </c>
      <c r="M32" s="9" t="n">
        <f aca="false">T19</f>
        <v>143</v>
      </c>
      <c r="N32" s="21"/>
      <c r="O32" s="26"/>
      <c r="P32" s="22" t="s">
        <v>5</v>
      </c>
      <c r="Q32" s="23" t="n">
        <f aca="false">-M32</f>
        <v>-143</v>
      </c>
      <c r="R32" s="23" t="n">
        <f aca="false">DEGREES(ATAN2(SQRT(K33*K33 + L33*L33),-J33))</f>
        <v>-11</v>
      </c>
      <c r="S32" s="23" t="n">
        <f aca="false">S31</f>
        <v>0.6</v>
      </c>
      <c r="V32" s="4" t="n">
        <f aca="false">RADIANS(R32)</f>
        <v>-0.191986217719376</v>
      </c>
      <c r="X32" s="24" t="n">
        <f aca="false">COS(V32)*SIN(V33)</f>
        <v>0.783962326329013</v>
      </c>
      <c r="Y32" s="24" t="n">
        <f aca="false">COS(V31)*COS(V33) + SIN(V31)*SIN(V32)*SIN(V33)</f>
        <v>-0.30295557332965</v>
      </c>
      <c r="Z32" s="25" t="n">
        <f aca="false">-COS(V33)*SIN(V31) + COS(V31)*SIN(V32)*SIN(V33)</f>
        <v>0.541868057266071</v>
      </c>
    </row>
    <row r="33" customFormat="false" ht="19.5" hidden="false" customHeight="true" outlineLevel="0" collapsed="false">
      <c r="H33" s="6"/>
      <c r="I33" s="7"/>
      <c r="J33" s="9" t="n">
        <f aca="false">Q20</f>
        <v>0.114485397225927</v>
      </c>
      <c r="K33" s="9" t="n">
        <f aca="false">R20</f>
        <v>0.568907428967697</v>
      </c>
      <c r="L33" s="9" t="n">
        <f aca="false">S20</f>
        <v>0.152438286159961</v>
      </c>
      <c r="M33" s="9" t="n">
        <f aca="false">T20</f>
        <v>-225</v>
      </c>
      <c r="N33" s="21"/>
      <c r="O33" s="26"/>
      <c r="P33" s="22" t="s">
        <v>7</v>
      </c>
      <c r="Q33" s="23" t="n">
        <f aca="false">-M33</f>
        <v>225</v>
      </c>
      <c r="R33" s="23" t="n">
        <f aca="false">DEGREES(ATAN2(J31,J32))</f>
        <v>127</v>
      </c>
      <c r="S33" s="23" t="n">
        <f aca="false">S32</f>
        <v>0.6</v>
      </c>
      <c r="V33" s="4" t="n">
        <f aca="false">RADIANS(R33)</f>
        <v>2.2165681500328</v>
      </c>
      <c r="X33" s="24" t="n">
        <f aca="false">-SIN(V32)</f>
        <v>0.190808995376545</v>
      </c>
      <c r="Y33" s="24" t="n">
        <f aca="false">COS(V32)*SIN(V31)</f>
        <v>0.948179048279496</v>
      </c>
      <c r="Z33" s="25" t="n">
        <f aca="false">COS(V31)*COS(V32)</f>
        <v>0.254063810266601</v>
      </c>
    </row>
    <row r="34" customFormat="false" ht="19.5" hidden="false" customHeight="true" outlineLevel="0" collapsed="false">
      <c r="H34" s="6"/>
      <c r="I34" s="7"/>
      <c r="J34" s="9" t="n">
        <f aca="false">Q21</f>
        <v>0</v>
      </c>
      <c r="K34" s="9" t="n">
        <f aca="false">R21</f>
        <v>0</v>
      </c>
      <c r="L34" s="9" t="n">
        <f aca="false">S21</f>
        <v>0</v>
      </c>
      <c r="M34" s="9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F9 E17"/>
    </sheetView>
  </sheetViews>
  <sheetFormatPr defaultRowHeight="24"/>
  <cols>
    <col collapsed="false" hidden="false" max="10" min="1" style="2" width="9.04591836734694"/>
    <col collapsed="false" hidden="false" max="11" min="11" style="2" width="12.5561224489796"/>
    <col collapsed="false" hidden="false" max="1025" min="12" style="2" width="9.04591836734694"/>
  </cols>
  <sheetData>
    <row r="1" customFormat="false" ht="24" hidden="false" customHeight="true" outlineLevel="0" collapsed="false">
      <c r="A1" s="30" t="n">
        <f aca="false">D!Q18</f>
        <v>-0.354454791679942</v>
      </c>
      <c r="B1" s="30" t="n">
        <f aca="false">D!R18</f>
        <v>-0.0574698936594232</v>
      </c>
      <c r="C1" s="30" t="n">
        <f aca="false">D!S18</f>
        <v>0.480685980633827</v>
      </c>
      <c r="D1" s="30" t="n">
        <f aca="false">D!T18</f>
        <v>-32</v>
      </c>
      <c r="F1" s="31" t="n">
        <f aca="false">C2 * D3 * B4 - D2 * C3 * B4 + D2 * B3 * C4 - B2 * D3 * C4 - C2 * B3 * D4 + B2 * C3 * D4</f>
        <v>-0.212672875007965</v>
      </c>
      <c r="G1" s="31" t="n">
        <f aca="false">D1 * C3 * B4 - C1 * D3 * B4 - D1 * B3 * C4 + B1 * D3 * C4 + C1 * B3 * D4 - B1 * C3 * D4</f>
        <v>0.282226437478445</v>
      </c>
      <c r="H1" s="31" t="n">
        <f aca="false">C1 * D2 * B4 - D1 * C2 * B4 + D1 * B2 * C4 - B1 * D2 * C4 - C1 * B2 * D4 + B1 * C2 * D4</f>
        <v>0.0686912383355562</v>
      </c>
      <c r="I1" s="31" t="n">
        <f aca="false">D1 * C2 * B3 - C1 * D2 * B3 - D1 * B2 * C3 + B1 * D2 * C3 + C1 * B2 * D3 - B1 * C2 * D3</f>
        <v>-31.7083839341723</v>
      </c>
      <c r="K1" s="35" t="s">
        <v>32</v>
      </c>
      <c r="L1" s="32" t="n">
        <f aca="false">F1/$A$5</f>
        <v>-0.984596643555393</v>
      </c>
      <c r="M1" s="32" t="n">
        <f aca="false">G1/$A$5</f>
        <v>1.30660387721502</v>
      </c>
      <c r="N1" s="32" t="n">
        <f aca="false">H1/$A$5</f>
        <v>0.318014992294241</v>
      </c>
      <c r="O1" s="32" t="n">
        <f aca="false">I1/$A$5</f>
        <v>-146.798073769316</v>
      </c>
    </row>
    <row r="2" customFormat="false" ht="24" hidden="false" customHeight="true" outlineLevel="0" collapsed="false">
      <c r="A2" s="30" t="n">
        <f aca="false">D!Q19</f>
        <v>0.470377395797408</v>
      </c>
      <c r="B2" s="30" t="n">
        <f aca="false">D!R19</f>
        <v>-0.18177334399779</v>
      </c>
      <c r="C2" s="30" t="n">
        <f aca="false">D!S19</f>
        <v>0.325120834359642</v>
      </c>
      <c r="D2" s="30" t="n">
        <f aca="false">D!T19</f>
        <v>143</v>
      </c>
      <c r="F2" s="31" t="n">
        <f aca="false">D2 * C3 * A4 - C2 * D3 * A4 - D2 * A3 * C4 + A2 * D3 * C4 + C2 * A3 * D4 - A2 * C3 * D4</f>
        <v>-0.0344819361956539</v>
      </c>
      <c r="G2" s="31" t="n">
        <f aca="false">C1 * D3 * A4 - D1 * C3 * A4 + D1 * A3 * C4 - A1 * D3 * C4 - C1 * A3 * D4 + A1 * C3 * D4</f>
        <v>-0.109064006398674</v>
      </c>
      <c r="H2" s="31" t="n">
        <f aca="false">D1 * C2 * A4 - C1 * D2 * A4 - D1 * A2 * C4 + A1 * D2 * C4 + C1 * A2 * D4 - A1 * C2 * D4</f>
        <v>0.341344457380618</v>
      </c>
      <c r="I2" s="31" t="n">
        <f aca="false">C1 * D2 * A3 - D1 * C2 * A3 + D1 * A2 * C3 - A1 * D2 * C3 - C1 * A2 * D3 + A1 * C2 * D3</f>
        <v>91.2952338673886</v>
      </c>
      <c r="K2" s="35"/>
      <c r="L2" s="32" t="n">
        <f aca="false">F2/$A$5</f>
        <v>-0.159638593498398</v>
      </c>
      <c r="M2" s="32" t="n">
        <f aca="false">G2/$A$5</f>
        <v>-0.504925955549417</v>
      </c>
      <c r="N2" s="32" t="n">
        <f aca="false">H2/$A$5</f>
        <v>1.58029841379916</v>
      </c>
      <c r="O2" s="32" t="n">
        <f aca="false">I2/$A$5</f>
        <v>422.663119756429</v>
      </c>
    </row>
    <row r="3" customFormat="false" ht="24" hidden="false" customHeight="true" outlineLevel="0" collapsed="false">
      <c r="A3" s="30" t="n">
        <f aca="false">D!Q20</f>
        <v>0.114485397225927</v>
      </c>
      <c r="B3" s="30" t="n">
        <f aca="false">D!R20</f>
        <v>0.568907428967697</v>
      </c>
      <c r="C3" s="30" t="n">
        <f aca="false">D!S20</f>
        <v>0.152438286159961</v>
      </c>
      <c r="D3" s="30" t="n">
        <f aca="false">D!T20</f>
        <v>-225</v>
      </c>
      <c r="F3" s="31" t="n">
        <f aca="false">B2 * D3 * A4 - D2 * B3 * A4 + D2 * A3 * B4 - A2 * D3 * B4 - B2 * A3 * D4 + A2 * B3 * D4</f>
        <v>0.288411588380296</v>
      </c>
      <c r="G3" s="31" t="n">
        <f aca="false">D1 * B3 * A4 - B1 * D3 * A4 - D1 * A3 * B4 + A1 * D3 * B4 + B1 * A3 * D4 - A1 * B3 * D4</f>
        <v>0.195072500615786</v>
      </c>
      <c r="H3" s="31" t="n">
        <f aca="false">B1 * D2 * A4 - D1 * B2 * A4 + D1 * A2 * B4 - A1 * D2 * B4 - B1 * A2 * D4 + A1 * B2 * D4</f>
        <v>0.0914629716959765</v>
      </c>
      <c r="I3" s="31" t="n">
        <f aca="false">D1 * B2 * A3 - B1 * D2 * A3 - D1 * A2 * B3 + A1 * D2 * B3 + B1 * A2 * D3 - A1 * B2 * D3</f>
        <v>1.91297187170687</v>
      </c>
      <c r="K3" s="35"/>
      <c r="L3" s="32" t="n">
        <f aca="false">F3/$A$5</f>
        <v>1.33523883509396</v>
      </c>
      <c r="M3" s="32" t="n">
        <f aca="false">G3/$A$5</f>
        <v>0.903113428776785</v>
      </c>
      <c r="N3" s="32" t="n">
        <f aca="false">H3/$A$5</f>
        <v>0.423439683777669</v>
      </c>
      <c r="O3" s="32" t="n">
        <f aca="false">I3/$A$5</f>
        <v>8.85635125790215</v>
      </c>
    </row>
    <row r="4" customFormat="false" ht="24" hidden="false" customHeight="true" outlineLevel="0" collapsed="false">
      <c r="A4" s="30" t="n">
        <f aca="false">D!Q21</f>
        <v>0</v>
      </c>
      <c r="B4" s="30" t="n">
        <f aca="false">D!R21</f>
        <v>0</v>
      </c>
      <c r="C4" s="30" t="n">
        <f aca="false">D!S21</f>
        <v>0</v>
      </c>
      <c r="D4" s="30" t="n">
        <f aca="false">D!T21</f>
        <v>1</v>
      </c>
      <c r="F4" s="31" t="n">
        <f aca="false">C2 * B3 * A4 - B2 * C3 * A4 - C2 * A3 * B4 + A2 * C3 * B4 + B2 * A3 * C4 - A2 * B3 * C4</f>
        <v>0</v>
      </c>
      <c r="G4" s="31" t="n">
        <f aca="false">B1 * C3 * A4 - C1 * B3 * A4 + C1 * A3 * B4 - A1 * C3 * B4 - B1 * A3 * C4 + A1 * B3 * C4</f>
        <v>0</v>
      </c>
      <c r="H4" s="31" t="n">
        <f aca="false">C1 * B2 * A4 - B1 * C2 * A4 - C1 * A2 * B4 + A1 * C2 * B4 + B1 * A2 * C4 - A1 * B2 * C4</f>
        <v>0</v>
      </c>
      <c r="I4" s="31" t="n">
        <f aca="false">B1 * C2 * A3 - C1 * B2 * A3 + C1 * A2 * B3 - A1 * C2 * B3 - B1 * A2 * C3 + A1 * B2 * C3</f>
        <v>0.216</v>
      </c>
      <c r="K4" s="35"/>
      <c r="L4" s="32" t="n">
        <f aca="false">F4/$A$5</f>
        <v>0</v>
      </c>
      <c r="M4" s="32" t="n">
        <f aca="false">G4/$A$5</f>
        <v>0</v>
      </c>
      <c r="N4" s="32" t="n">
        <f aca="false">H4/$A$5</f>
        <v>0</v>
      </c>
      <c r="O4" s="32" t="n">
        <f aca="false">I4/$A$5</f>
        <v>1</v>
      </c>
    </row>
    <row r="5" customFormat="false" ht="24" hidden="false" customHeight="true" outlineLevel="0" collapsed="false">
      <c r="A5" s="33" t="n">
        <f aca="false">SUM(A6:A11)</f>
        <v>0.216</v>
      </c>
    </row>
    <row r="6" customFormat="false" ht="24" hidden="false" customHeight="true" outlineLevel="0" collapsed="false">
      <c r="A6" s="2" t="n">
        <f aca="false">D1 * C2 * B3 * A4 - C1 * D2 * B3 * A4 - D1 * B2 * C3 * A4 + B1 * D2 * C3 * A4</f>
        <v>-0</v>
      </c>
      <c r="D6" s="6" t="s">
        <v>33</v>
      </c>
      <c r="E6" s="7" t="s">
        <v>4</v>
      </c>
      <c r="F6" s="9" t="n">
        <f aca="false">CxB!K4</f>
        <v>0.552302873919169</v>
      </c>
      <c r="G6" s="9" t="n">
        <f aca="false">CxB!L4</f>
        <v>0.229341989095623</v>
      </c>
      <c r="H6" s="9" t="n">
        <f aca="false">CxB!M4</f>
        <v>-0.176997850823077</v>
      </c>
      <c r="I6" s="9" t="n">
        <f aca="false">CxB!N4</f>
        <v>-115.939597880538</v>
      </c>
      <c r="J6" s="16"/>
      <c r="K6" s="17" t="str">
        <f aca="false">D6&amp;" x "&amp;K11</f>
        <v>CxB x Inv(D)</v>
      </c>
      <c r="L6" s="18" t="s">
        <v>4</v>
      </c>
      <c r="M6" s="19" t="n">
        <f aca="false">M11*F6+N11*F7+O11*F8+P11*F9</f>
        <v>-0.933249960442663</v>
      </c>
      <c r="N6" s="19" t="n">
        <f aca="false">M11*G6+N11*G7+O11*G8+P11*G9</f>
        <v>0.349322532957898</v>
      </c>
      <c r="O6" s="19" t="n">
        <f aca="false">M11*H6+N11*H7+O11*H8+P11*H9</f>
        <v>-0.295761879851056</v>
      </c>
      <c r="P6" s="19" t="n">
        <f aca="false">M11*I6+N11*I7+O11*I8+P11*I9</f>
        <v>185.784631343285</v>
      </c>
    </row>
    <row r="7" customFormat="false" ht="24" hidden="false" customHeight="true" outlineLevel="0" collapsed="false">
      <c r="A7" s="2" t="n">
        <f aca="false">C1 * B2 * D3 * A4 - B1 * C2 * D3 * A4 - D1 * C2 * A3 * B4 + C1 * D2 * A3 * B4</f>
        <v>0</v>
      </c>
      <c r="D7" s="6"/>
      <c r="E7" s="7"/>
      <c r="F7" s="9" t="n">
        <f aca="false">CxB!K5</f>
        <v>-0.279704318300418</v>
      </c>
      <c r="G7" s="9" t="n">
        <f aca="false">CxB!L5</f>
        <v>0.322917763760267</v>
      </c>
      <c r="H7" s="9" t="n">
        <f aca="false">CxB!M5</f>
        <v>-0.454372164497194</v>
      </c>
      <c r="I7" s="9" t="n">
        <f aca="false">CxB!N5</f>
        <v>298.58154937088</v>
      </c>
      <c r="J7" s="16"/>
      <c r="K7" s="17"/>
      <c r="L7" s="18"/>
      <c r="M7" s="19" t="n">
        <f aca="false">M12*F6+N12*F7+O12*F8+P12*F9</f>
        <v>-0.0661596113321305</v>
      </c>
      <c r="N7" s="19" t="n">
        <f aca="false">M12*G6+N12*G7+O12*G8+P12*G9</f>
        <v>0.561660093914032</v>
      </c>
      <c r="O7" s="19" t="n">
        <f aca="false">M12*H6+N12*H7+O12*H8+P12*H9</f>
        <v>0.872133966202583</v>
      </c>
      <c r="P7" s="19" t="n">
        <f aca="false">M12*I6+N12*I7+O12*I8+P12*I9</f>
        <v>-562.805803008237</v>
      </c>
    </row>
    <row r="8" customFormat="false" ht="24" hidden="false" customHeight="true" outlineLevel="0" collapsed="false">
      <c r="A8" s="2" t="n">
        <f aca="false">D1 * A2 * C3 * B4 - A1 * D2 * C3 * B4 - C1 * A2 * D3 * B4 + A1 * C2 * D3 * B4</f>
        <v>0</v>
      </c>
      <c r="D8" s="6"/>
      <c r="E8" s="7"/>
      <c r="F8" s="9" t="n">
        <f aca="false">CxB!K6</f>
        <v>-0.0754419079982955</v>
      </c>
      <c r="G8" s="9" t="n">
        <f aca="false">CxB!L6</f>
        <v>0.481758052951303</v>
      </c>
      <c r="H8" s="9" t="n">
        <f aca="false">CxB!M6</f>
        <v>0.388821486844342</v>
      </c>
      <c r="I8" s="9" t="n">
        <f aca="false">CxB!N6</f>
        <v>-539.908017071517</v>
      </c>
      <c r="J8" s="16"/>
      <c r="K8" s="17"/>
      <c r="L8" s="18"/>
      <c r="M8" s="19" t="n">
        <f aca="false">M13*F6+N13*F7+O13*F8+P13*F9</f>
        <v>0.452906422380533</v>
      </c>
      <c r="N8" s="19" t="n">
        <f aca="false">M13*G6+N13*G7+O13*G8+P13*G9</f>
        <v>0.801853176799683</v>
      </c>
      <c r="O8" s="19" t="n">
        <f aca="false">M13*H6+N13*H7+O13*H8+P13*H9</f>
        <v>-0.4820415601316</v>
      </c>
      <c r="P8" s="19" t="n">
        <f aca="false">M13*I6+N13*I7+O13*I8+P13*I9</f>
        <v>-104.91617555334</v>
      </c>
    </row>
    <row r="9" customFormat="false" ht="24" hidden="false" customHeight="true" outlineLevel="0" collapsed="false">
      <c r="A9" s="2" t="n">
        <f aca="false">D1 * B2 * A3 * C4 - B1 * D2 * A3 * C4 - D1 * A2 * B3 * C4 + A1 * D2 * B3 * C4</f>
        <v>0</v>
      </c>
      <c r="D9" s="6"/>
      <c r="E9" s="7"/>
      <c r="F9" s="9" t="n">
        <f aca="false">CxB!K7</f>
        <v>0</v>
      </c>
      <c r="G9" s="9" t="n">
        <f aca="false">CxB!L7</f>
        <v>0</v>
      </c>
      <c r="H9" s="9" t="n">
        <f aca="false">CxB!M7</f>
        <v>0</v>
      </c>
      <c r="I9" s="9" t="n">
        <f aca="false">CxB!N7</f>
        <v>1</v>
      </c>
      <c r="J9" s="16"/>
      <c r="K9" s="17"/>
      <c r="L9" s="18"/>
      <c r="M9" s="19" t="n">
        <f aca="false">M14*F6+N14*F7+O14*F8+P14*F9</f>
        <v>0</v>
      </c>
      <c r="N9" s="19" t="n">
        <f aca="false">M14*G6+N14*G7+O14*G8+P14*G9</f>
        <v>0</v>
      </c>
      <c r="O9" s="19" t="n">
        <f aca="false">M14*H6+N14*H7+O14*H8+P14*H9</f>
        <v>0</v>
      </c>
      <c r="P9" s="19" t="n">
        <f aca="false">M14*I6+N14*I7+O14*I8+P14*I9</f>
        <v>1</v>
      </c>
    </row>
    <row r="10" customFormat="false" ht="24" hidden="false" customHeight="true" outlineLevel="0" collapsed="false">
      <c r="A10" s="2" t="n">
        <f aca="false">B1 * A2 * D3 * C4 - A1 * B2 * D3 * C4 - C1 * B2 * A3 * D4 + B1 * C2 * A3 * D4</f>
        <v>0.00786414370678696</v>
      </c>
      <c r="D10" s="13"/>
      <c r="E10" s="10"/>
      <c r="F10" s="12"/>
      <c r="G10" s="12"/>
      <c r="H10" s="12"/>
      <c r="I10" s="12"/>
      <c r="J10" s="1"/>
      <c r="K10" s="13"/>
      <c r="L10" s="10"/>
      <c r="M10" s="20"/>
      <c r="N10" s="20"/>
      <c r="O10" s="20"/>
      <c r="P10" s="20"/>
    </row>
    <row r="11" customFormat="false" ht="24" hidden="false" customHeight="true" outlineLevel="0" collapsed="false">
      <c r="A11" s="2" t="n">
        <f aca="false">C1 * A2 * B3 * D4 - A1 * C2 * B3 * D4 - B1 * A2 * C3 * D4 + A1 * B2 * C3 * D4</f>
        <v>0.208135856293213</v>
      </c>
      <c r="D11" s="27"/>
      <c r="E11" s="27"/>
      <c r="F11" s="27"/>
      <c r="G11" s="27"/>
      <c r="H11" s="27"/>
      <c r="I11" s="27"/>
      <c r="J11" s="1"/>
      <c r="K11" s="6" t="s">
        <v>34</v>
      </c>
      <c r="L11" s="7" t="s">
        <v>4</v>
      </c>
      <c r="M11" s="9" t="n">
        <f aca="false">L1</f>
        <v>-0.984596643555393</v>
      </c>
      <c r="N11" s="9" t="n">
        <f aca="false">M1</f>
        <v>1.30660387721502</v>
      </c>
      <c r="O11" s="9" t="n">
        <f aca="false">N1</f>
        <v>0.318014992294241</v>
      </c>
      <c r="P11" s="9" t="n">
        <f aca="false">O1</f>
        <v>-146.798073769316</v>
      </c>
    </row>
    <row r="12" customFormat="false" ht="24" hidden="false" customHeight="true" outlineLevel="0" collapsed="false">
      <c r="A12" s="33"/>
      <c r="D12" s="27"/>
      <c r="E12" s="27"/>
      <c r="F12" s="27"/>
      <c r="G12" s="27"/>
      <c r="H12" s="27"/>
      <c r="I12" s="27"/>
      <c r="J12" s="1"/>
      <c r="K12" s="6"/>
      <c r="L12" s="7"/>
      <c r="M12" s="9" t="n">
        <f aca="false">L2</f>
        <v>-0.159638593498398</v>
      </c>
      <c r="N12" s="9" t="n">
        <f aca="false">M2</f>
        <v>-0.504925955549417</v>
      </c>
      <c r="O12" s="9" t="n">
        <f aca="false">N2</f>
        <v>1.58029841379916</v>
      </c>
      <c r="P12" s="9" t="n">
        <f aca="false">O2</f>
        <v>422.663119756429</v>
      </c>
    </row>
    <row r="13" customFormat="false" ht="24" hidden="false" customHeight="true" outlineLevel="0" collapsed="false">
      <c r="D13" s="27"/>
      <c r="E13" s="27"/>
      <c r="F13" s="27"/>
      <c r="G13" s="27"/>
      <c r="H13" s="27"/>
      <c r="I13" s="27"/>
      <c r="J13" s="1"/>
      <c r="K13" s="6"/>
      <c r="L13" s="7"/>
      <c r="M13" s="9" t="n">
        <f aca="false">L3</f>
        <v>1.33523883509396</v>
      </c>
      <c r="N13" s="9" t="n">
        <f aca="false">M3</f>
        <v>0.903113428776785</v>
      </c>
      <c r="O13" s="9" t="n">
        <f aca="false">N3</f>
        <v>0.423439683777669</v>
      </c>
      <c r="P13" s="9" t="n">
        <f aca="false">O3</f>
        <v>8.85635125790215</v>
      </c>
    </row>
    <row r="14" customFormat="false" ht="24" hidden="false" customHeight="true" outlineLevel="0" collapsed="false">
      <c r="D14" s="27"/>
      <c r="E14" s="27"/>
      <c r="F14" s="27"/>
      <c r="G14" s="27"/>
      <c r="H14" s="27"/>
      <c r="I14" s="27"/>
      <c r="J14" s="1"/>
      <c r="K14" s="6"/>
      <c r="L14" s="7"/>
      <c r="M14" s="9" t="n">
        <f aca="false">L4</f>
        <v>0</v>
      </c>
      <c r="N14" s="9" t="n">
        <f aca="false">M4</f>
        <v>0</v>
      </c>
      <c r="O14" s="9" t="n">
        <f aca="false">N4</f>
        <v>0</v>
      </c>
      <c r="P14" s="9" t="n">
        <f aca="false">O4</f>
        <v>1</v>
      </c>
    </row>
    <row r="16" customFormat="false" ht="24" hidden="false" customHeight="true" outlineLevel="0" collapsed="false">
      <c r="D16" s="4"/>
      <c r="E16" s="1"/>
      <c r="F16" s="14" t="s">
        <v>25</v>
      </c>
      <c r="G16" s="14"/>
      <c r="H16" s="14"/>
      <c r="I16" s="14"/>
      <c r="J16" s="14"/>
      <c r="K16" s="14"/>
      <c r="L16" s="14"/>
      <c r="M16" s="14"/>
      <c r="N16" s="14"/>
      <c r="O16" s="14"/>
    </row>
    <row r="17" customFormat="false" ht="24" hidden="false" customHeight="true" outlineLevel="0" collapsed="false">
      <c r="D17" s="4"/>
      <c r="E17" s="1"/>
      <c r="J17" s="1"/>
      <c r="K17" s="4"/>
      <c r="M17" s="2" t="s">
        <v>26</v>
      </c>
      <c r="N17" s="2" t="s">
        <v>27</v>
      </c>
      <c r="O17" s="2" t="s">
        <v>20</v>
      </c>
    </row>
    <row r="18" customFormat="false" ht="24" hidden="false" customHeight="true" outlineLevel="0" collapsed="false">
      <c r="D18" s="6" t="s">
        <v>28</v>
      </c>
      <c r="E18" s="7" t="s">
        <v>4</v>
      </c>
      <c r="F18" s="9" t="n">
        <f aca="false">M6</f>
        <v>-0.933249960442663</v>
      </c>
      <c r="G18" s="9" t="n">
        <f aca="false">N6</f>
        <v>0.349322532957898</v>
      </c>
      <c r="H18" s="9" t="n">
        <f aca="false">O6</f>
        <v>-0.295761879851056</v>
      </c>
      <c r="I18" s="9" t="n">
        <f aca="false">P6</f>
        <v>185.784631343285</v>
      </c>
      <c r="J18" s="21"/>
      <c r="K18" s="21"/>
      <c r="L18" s="22" t="s">
        <v>1</v>
      </c>
      <c r="M18" s="23" t="n">
        <f aca="false">-I18</f>
        <v>-185.784631343285</v>
      </c>
      <c r="N18" s="23" t="n">
        <f aca="false">DEGREES(ATAN2(H20,G20))</f>
        <v>121.012575438856</v>
      </c>
      <c r="O18" s="23" t="n">
        <f aca="false">(F18+G18+H18+F19+G19+H19+F20+G20+H20)/(T18+U18+V18+T19+U20+U19+V19+V20+T20)</f>
        <v>1.03945024425</v>
      </c>
      <c r="Q18" s="1"/>
      <c r="R18" s="4" t="n">
        <f aca="false">RADIANS(N18)</f>
        <v>2.11206787772605</v>
      </c>
      <c r="S18" s="1"/>
      <c r="T18" s="24" t="n">
        <f aca="false">COS(R19)*COS(R20)</f>
        <v>-0.897830334453417</v>
      </c>
      <c r="U18" s="24" t="n">
        <f aca="false">COS(R20)*SIN(R18)*SIN(R19)-COS(R18)*SIN(R20)</f>
        <v>0.336064698517577</v>
      </c>
      <c r="V18" s="25" t="n">
        <f aca="false">COS(R18)*COS(R20)*SIN(R19) + SIN(R18)*SIN(R20)</f>
        <v>-0.28453683231799</v>
      </c>
    </row>
    <row r="19" customFormat="false" ht="24" hidden="false" customHeight="true" outlineLevel="0" collapsed="false">
      <c r="D19" s="6"/>
      <c r="E19" s="7"/>
      <c r="F19" s="9" t="n">
        <f aca="false">M7</f>
        <v>-0.0661596113321305</v>
      </c>
      <c r="G19" s="9" t="n">
        <f aca="false">N7</f>
        <v>0.561660093914032</v>
      </c>
      <c r="H19" s="9" t="n">
        <f aca="false">O7</f>
        <v>0.872133966202583</v>
      </c>
      <c r="I19" s="9" t="n">
        <f aca="false">P7</f>
        <v>-562.805803008237</v>
      </c>
      <c r="J19" s="21"/>
      <c r="K19" s="26"/>
      <c r="L19" s="22" t="s">
        <v>5</v>
      </c>
      <c r="M19" s="23" t="n">
        <f aca="false">-I19</f>
        <v>562.805803008237</v>
      </c>
      <c r="N19" s="23" t="n">
        <f aca="false">DEGREES(ATAN2(SQRT(G20*G20 + H20*H20),-F20))</f>
        <v>-25.8309436446724</v>
      </c>
      <c r="O19" s="23" t="n">
        <f aca="false">O18</f>
        <v>1.03945024425</v>
      </c>
      <c r="Q19" s="1"/>
      <c r="R19" s="4" t="n">
        <f aca="false">RADIANS(N19)</f>
        <v>-0.450835015496638</v>
      </c>
      <c r="S19" s="1"/>
      <c r="T19" s="24" t="n">
        <f aca="false">COS(R19)*SIN(R20)</f>
        <v>-0.0636486562951043</v>
      </c>
      <c r="U19" s="24" t="n">
        <f aca="false">COS(R18)*COS(R20) + SIN(R18)*SIN(R19)*SIN(R20)</f>
        <v>0.540343414243256</v>
      </c>
      <c r="V19" s="25" t="n">
        <f aca="false">-COS(R20)*SIN(R18) + COS(R18)*SIN(R19)*SIN(R20)</f>
        <v>0.839033874903611</v>
      </c>
    </row>
    <row r="20" customFormat="false" ht="24" hidden="false" customHeight="true" outlineLevel="0" collapsed="false">
      <c r="D20" s="6"/>
      <c r="E20" s="7"/>
      <c r="F20" s="9" t="n">
        <f aca="false">M8</f>
        <v>0.452906422380533</v>
      </c>
      <c r="G20" s="9" t="n">
        <f aca="false">N8</f>
        <v>0.801853176799683</v>
      </c>
      <c r="H20" s="9" t="n">
        <f aca="false">O8</f>
        <v>-0.4820415601316</v>
      </c>
      <c r="I20" s="9" t="n">
        <f aca="false">P8</f>
        <v>-104.91617555334</v>
      </c>
      <c r="J20" s="21"/>
      <c r="K20" s="26"/>
      <c r="L20" s="22" t="s">
        <v>7</v>
      </c>
      <c r="M20" s="23" t="n">
        <f aca="false">-I20</f>
        <v>104.91617555334</v>
      </c>
      <c r="N20" s="23" t="n">
        <f aca="false">DEGREES(ATAN2(F18,F19))</f>
        <v>-175.944992671148</v>
      </c>
      <c r="O20" s="23" t="n">
        <f aca="false">O19</f>
        <v>1.03945024425</v>
      </c>
      <c r="Q20" s="1"/>
      <c r="R20" s="4" t="n">
        <f aca="false">RADIANS(N20)</f>
        <v>-3.07081942450882</v>
      </c>
      <c r="S20" s="1"/>
      <c r="T20" s="24" t="n">
        <f aca="false">-SIN(R19)</f>
        <v>0.43571726966818</v>
      </c>
      <c r="U20" s="24" t="n">
        <f aca="false">COS(R19)*SIN(R18)</f>
        <v>0.771420451565961</v>
      </c>
      <c r="V20" s="25" t="n">
        <f aca="false">COS(R18)*COS(R19)</f>
        <v>-0.46374664184086</v>
      </c>
    </row>
    <row r="21" customFormat="false" ht="24" hidden="false" customHeight="true" outlineLevel="0" collapsed="false">
      <c r="D21" s="6"/>
      <c r="E21" s="7"/>
      <c r="F21" s="9" t="n">
        <f aca="false">M9</f>
        <v>0</v>
      </c>
      <c r="G21" s="9" t="n">
        <f aca="false">N9</f>
        <v>0</v>
      </c>
      <c r="H21" s="9" t="n">
        <f aca="false">O9</f>
        <v>0</v>
      </c>
      <c r="I21" s="9" t="n">
        <f aca="false">P9</f>
        <v>1</v>
      </c>
      <c r="J21" s="1"/>
      <c r="K21" s="4"/>
    </row>
  </sheetData>
  <mergeCells count="10">
    <mergeCell ref="K1:K4"/>
    <mergeCell ref="D6:D9"/>
    <mergeCell ref="E6:E9"/>
    <mergeCell ref="K6:K9"/>
    <mergeCell ref="L6:L9"/>
    <mergeCell ref="K11:K14"/>
    <mergeCell ref="L11:L14"/>
    <mergeCell ref="F16:O16"/>
    <mergeCell ref="D18:D21"/>
    <mergeCell ref="E18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1" sqref="F9 H20"/>
    </sheetView>
  </sheetViews>
  <sheetFormatPr defaultRowHeight="13.8"/>
  <cols>
    <col collapsed="false" hidden="false" max="1" min="1" style="36" width="9.30612244897959"/>
    <col collapsed="false" hidden="false" max="2" min="2" style="36" width="7.75510204081633"/>
    <col collapsed="false" hidden="false" max="4" min="3" style="36" width="11.5204081632653"/>
    <col collapsed="false" hidden="false" max="8" min="5" style="36" width="21.4387755102041"/>
    <col collapsed="false" hidden="false" max="1025" min="9" style="36" width="11.5204081632653"/>
  </cols>
  <sheetData>
    <row r="1" customFormat="false" ht="13.8" hidden="false" customHeight="false" outlineLevel="0" collapsed="false">
      <c r="A1" s="37"/>
      <c r="B1" s="37"/>
      <c r="C1" s="37"/>
      <c r="D1" s="36" t="s">
        <v>35</v>
      </c>
      <c r="E1" s="36" t="s">
        <v>36</v>
      </c>
      <c r="F1" s="36" t="s">
        <v>37</v>
      </c>
      <c r="G1" s="36" t="s">
        <v>38</v>
      </c>
    </row>
    <row r="2" customFormat="false" ht="13.8" hidden="false" customHeight="false" outlineLevel="0" collapsed="false">
      <c r="D2" s="36" t="n">
        <v>0.336693</v>
      </c>
      <c r="E2" s="36" t="n">
        <v>0.0350962</v>
      </c>
      <c r="F2" s="36" t="n">
        <v>0.287523</v>
      </c>
      <c r="G2" s="36" t="n">
        <v>0.895956</v>
      </c>
    </row>
    <row r="4" customFormat="false" ht="13.8" hidden="false" customHeight="false" outlineLevel="0" collapsed="false">
      <c r="B4" s="36" t="s">
        <v>39</v>
      </c>
      <c r="D4" s="36" t="n">
        <v>-1</v>
      </c>
      <c r="E4" s="36" t="s">
        <v>40</v>
      </c>
      <c r="F4" s="36" t="s">
        <v>41</v>
      </c>
      <c r="G4" s="36" t="s">
        <v>42</v>
      </c>
      <c r="H4" s="36" t="s">
        <v>43</v>
      </c>
    </row>
    <row r="5" customFormat="false" ht="13.8" hidden="false" customHeight="false" outlineLevel="0" collapsed="false">
      <c r="B5" s="36" t="s">
        <v>44</v>
      </c>
      <c r="C5" s="36" t="n">
        <v>37.1086</v>
      </c>
      <c r="D5" s="36" t="n">
        <f aca="false">C5*D4</f>
        <v>-37.1086</v>
      </c>
      <c r="E5" s="36" t="n">
        <f aca="false">-SIN(D5/2)*SIN(D6/2)*SIN(D7/2) + COS(D5/2)*COS(D6/2)*COS(D7/2)</f>
        <v>-0.466737980515752</v>
      </c>
      <c r="F5" s="36" t="n">
        <f aca="false">SIN(D5/2)*COS(D6/2)*COS(D7/2)+SIN(D6/2)*SIN(D7/2)*COS(D5/2)</f>
        <v>0.249063144176765</v>
      </c>
      <c r="G5" s="36" t="n">
        <f aca="false">-SIN(D5/2)*SIN(D7/2)*COS(D6/2)+SIN(D6/2)*COS(D5/2)*COS(D7/2)</f>
        <v>0.844719998326132</v>
      </c>
      <c r="H5" s="36" t="n">
        <f aca="false">SIN(D5/2)*SIN(D6/2)*COS(D7/2)+SIN(D7/2)*COS(D5/2)*COS(D6/2)</f>
        <v>0.0810637538284579</v>
      </c>
    </row>
    <row r="6" customFormat="false" ht="13.8" hidden="false" customHeight="false" outlineLevel="0" collapsed="false">
      <c r="B6" s="36" t="s">
        <v>45</v>
      </c>
      <c r="C6" s="36" t="n">
        <v>14.8627</v>
      </c>
      <c r="D6" s="36" t="n">
        <f aca="false">C6*D4</f>
        <v>-14.8627</v>
      </c>
    </row>
    <row r="7" customFormat="false" ht="13.8" hidden="false" customHeight="false" outlineLevel="0" collapsed="false">
      <c r="B7" s="36" t="s">
        <v>46</v>
      </c>
      <c r="C7" s="36" t="n">
        <v>30.5706</v>
      </c>
      <c r="D7" s="36" t="n">
        <f aca="false">C7*D4</f>
        <v>-30.5706</v>
      </c>
    </row>
    <row r="10" customFormat="false" ht="13.8" hidden="false" customHeight="false" outlineLevel="0" collapsed="false">
      <c r="B10" s="36" t="s">
        <v>47</v>
      </c>
      <c r="D10" s="36" t="n">
        <v>-1</v>
      </c>
      <c r="E10" s="36" t="s">
        <v>40</v>
      </c>
      <c r="F10" s="36" t="s">
        <v>41</v>
      </c>
      <c r="G10" s="36" t="s">
        <v>42</v>
      </c>
      <c r="H10" s="36" t="s">
        <v>43</v>
      </c>
    </row>
    <row r="11" customFormat="false" ht="13.8" hidden="false" customHeight="false" outlineLevel="0" collapsed="false">
      <c r="B11" s="36" t="s">
        <v>44</v>
      </c>
      <c r="C11" s="36" t="n">
        <v>38.969</v>
      </c>
      <c r="D11" s="36" t="n">
        <f aca="false">C11*D10</f>
        <v>-38.969</v>
      </c>
      <c r="E11" s="36" t="n">
        <f aca="false">SIN(D11/2)*SIN(D12/2)*SIN(D13/2) + COS(D11/2)*COS(D12/2)*COS(D13/2)</f>
        <v>0.713718904060626</v>
      </c>
      <c r="F11" s="36" t="n">
        <f aca="false">-SIN(D11/2)*SIN(D12/2)*COS(D13/2)+SIN(D13/2)*COS(D11/2)*COS(D12/2)</f>
        <v>-0.201102973480546</v>
      </c>
      <c r="G11" s="36" t="n">
        <f aca="false">SIN(D11/2)*SIN(D13/2)*COS(D12/2)+SIN(D12/2)*COS(D11/2)*COS(D13/2)</f>
        <v>0.669962651551314</v>
      </c>
      <c r="H11" s="36" t="n">
        <f aca="false">SIN(D11/2)*COS(D12/2)*COS(D13/2)-SIN(D12/2)*SIN(D13/2)*COS(D11/2)</f>
        <v>-0.0362348667738011</v>
      </c>
    </row>
    <row r="12" customFormat="false" ht="13.8" hidden="false" customHeight="false" outlineLevel="0" collapsed="false">
      <c r="B12" s="36" t="s">
        <v>45</v>
      </c>
      <c r="C12" s="36" t="n">
        <v>-7.511</v>
      </c>
      <c r="D12" s="36" t="n">
        <f aca="false">C12*D10</f>
        <v>7.511</v>
      </c>
    </row>
    <row r="13" customFormat="false" ht="13.8" hidden="false" customHeight="false" outlineLevel="0" collapsed="false">
      <c r="B13" s="36" t="s">
        <v>46</v>
      </c>
      <c r="C13" s="36" t="n">
        <v>32.923</v>
      </c>
      <c r="D13" s="36" t="n">
        <f aca="false">C13*D10</f>
        <v>-32.923</v>
      </c>
    </row>
    <row r="15" customFormat="false" ht="13.8" hidden="false" customHeight="true" outlineLevel="0" collapsed="false">
      <c r="C15" s="37" t="s">
        <v>48</v>
      </c>
      <c r="D15" s="37"/>
      <c r="E15" s="37"/>
      <c r="F15" s="37"/>
      <c r="G15" s="37"/>
    </row>
  </sheetData>
  <mergeCells count="1">
    <mergeCell ref="C15:G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2017-02-10T09:43:20Z</dcterms:created>
  <dc:creator>Microsoft</dc:creator>
  <dc:description/>
  <dc:language>en-GB</dc:language>
  <cp:lastModifiedBy/>
  <dcterms:modified xsi:type="dcterms:W3CDTF">2017-02-14T13:48:47Z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