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dua\Desktop\Stay in place GIT\StayInPlace\"/>
    </mc:Choice>
  </mc:AlternateContent>
  <bookViews>
    <workbookView xWindow="0" yWindow="0" windowWidth="16380" windowHeight="8190" tabRatio="500" activeTab="7"/>
  </bookViews>
  <sheets>
    <sheet name="C ZYX" sheetId="1" r:id="rId1"/>
    <sheet name="C" sheetId="2" r:id="rId2"/>
    <sheet name="B ZYX" sheetId="3" r:id="rId3"/>
    <sheet name="B" sheetId="4" r:id="rId4"/>
    <sheet name="CxB ZYX" sheetId="5" r:id="rId5"/>
    <sheet name="CxB" sheetId="6" r:id="rId6"/>
    <sheet name="INVERT" sheetId="7" r:id="rId7"/>
    <sheet name="new B" sheetId="8" r:id="rId8"/>
    <sheet name="new C" sheetId="9" r:id="rId9"/>
    <sheet name="new C ZYX" sheetId="10" r:id="rId10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" i="10" l="1"/>
  <c r="D4" i="10" s="1"/>
  <c r="A12" i="10" s="1"/>
  <c r="C5" i="10"/>
  <c r="C3" i="10"/>
  <c r="D3" i="10" s="1"/>
  <c r="A8" i="10" s="1"/>
  <c r="I11" i="10"/>
  <c r="H11" i="10"/>
  <c r="G11" i="10"/>
  <c r="D5" i="10"/>
  <c r="A16" i="10" s="1"/>
  <c r="F21" i="9"/>
  <c r="G21" i="9"/>
  <c r="H21" i="9"/>
  <c r="I21" i="9"/>
  <c r="F22" i="9"/>
  <c r="G22" i="9"/>
  <c r="N20" i="9" s="1"/>
  <c r="R20" i="9" s="1"/>
  <c r="H22" i="9"/>
  <c r="I22" i="9"/>
  <c r="F23" i="9"/>
  <c r="G23" i="9"/>
  <c r="H23" i="9"/>
  <c r="I23" i="9"/>
  <c r="G20" i="9"/>
  <c r="H20" i="9"/>
  <c r="I20" i="9"/>
  <c r="F20" i="9"/>
  <c r="M24" i="9"/>
  <c r="N24" i="9"/>
  <c r="M25" i="9"/>
  <c r="N25" i="9"/>
  <c r="N23" i="9"/>
  <c r="O23" i="9"/>
  <c r="M23" i="9"/>
  <c r="M22" i="9"/>
  <c r="N21" i="9"/>
  <c r="R21" i="9" s="1"/>
  <c r="M21" i="9"/>
  <c r="M20" i="9"/>
  <c r="N22" i="9"/>
  <c r="R22" i="9" s="1"/>
  <c r="M14" i="9"/>
  <c r="N14" i="9"/>
  <c r="O14" i="9"/>
  <c r="P14" i="9"/>
  <c r="M15" i="9"/>
  <c r="N15" i="9"/>
  <c r="O15" i="9"/>
  <c r="P15" i="9"/>
  <c r="M16" i="9"/>
  <c r="N16" i="9"/>
  <c r="O16" i="9"/>
  <c r="P16" i="9"/>
  <c r="N13" i="9"/>
  <c r="O13" i="9"/>
  <c r="P13" i="9"/>
  <c r="M13" i="9"/>
  <c r="B3" i="9"/>
  <c r="C3" i="9"/>
  <c r="D3" i="9"/>
  <c r="E3" i="9"/>
  <c r="B4" i="9"/>
  <c r="F6" i="9" s="1"/>
  <c r="C4" i="9"/>
  <c r="G5" i="9" s="1"/>
  <c r="D4" i="9"/>
  <c r="E4" i="9"/>
  <c r="H3" i="9" s="1"/>
  <c r="B5" i="9"/>
  <c r="C5" i="9"/>
  <c r="D5" i="9"/>
  <c r="E5" i="9"/>
  <c r="C2" i="9"/>
  <c r="D2" i="9"/>
  <c r="E2" i="9"/>
  <c r="B2" i="9"/>
  <c r="B6" i="9"/>
  <c r="J5" i="9"/>
  <c r="I5" i="9"/>
  <c r="H5" i="9"/>
  <c r="I4" i="9"/>
  <c r="I3" i="9"/>
  <c r="K2" i="9"/>
  <c r="I2" i="9"/>
  <c r="F2" i="9"/>
  <c r="Q60" i="8"/>
  <c r="Q59" i="8"/>
  <c r="R58" i="8"/>
  <c r="Q58" i="8"/>
  <c r="E47" i="8"/>
  <c r="J47" i="8" s="1"/>
  <c r="Q47" i="8" s="1"/>
  <c r="O42" i="8"/>
  <c r="T38" i="8"/>
  <c r="S38" i="8"/>
  <c r="R38" i="8"/>
  <c r="Q38" i="8"/>
  <c r="T37" i="8"/>
  <c r="S37" i="8"/>
  <c r="R37" i="8"/>
  <c r="Q37" i="8"/>
  <c r="T36" i="8"/>
  <c r="S36" i="8"/>
  <c r="T35" i="8"/>
  <c r="S35" i="8"/>
  <c r="O35" i="8"/>
  <c r="T26" i="8"/>
  <c r="S26" i="8"/>
  <c r="R26" i="8"/>
  <c r="Q26" i="8"/>
  <c r="T25" i="8"/>
  <c r="R25" i="8"/>
  <c r="T24" i="8"/>
  <c r="S24" i="8"/>
  <c r="R24" i="8"/>
  <c r="Q24" i="8"/>
  <c r="T23" i="8"/>
  <c r="R23" i="8"/>
  <c r="Q21" i="8"/>
  <c r="J33" i="8" s="1"/>
  <c r="M21" i="8"/>
  <c r="L21" i="8"/>
  <c r="K21" i="8"/>
  <c r="J21" i="8"/>
  <c r="M20" i="8"/>
  <c r="J20" i="8"/>
  <c r="Q19" i="8"/>
  <c r="J31" i="8" s="1"/>
  <c r="M19" i="8"/>
  <c r="J19" i="8"/>
  <c r="M18" i="8"/>
  <c r="L18" i="8"/>
  <c r="K18" i="8"/>
  <c r="J18" i="8"/>
  <c r="H18" i="8"/>
  <c r="O18" i="8" s="1"/>
  <c r="H30" i="8" s="1"/>
  <c r="O30" i="8" s="1"/>
  <c r="E16" i="8"/>
  <c r="E17" i="8" s="1"/>
  <c r="E49" i="8" s="1"/>
  <c r="L49" i="8" s="1"/>
  <c r="S49" i="8" s="1"/>
  <c r="F13" i="8"/>
  <c r="R60" i="8" s="1"/>
  <c r="E13" i="8"/>
  <c r="X11" i="8" s="1"/>
  <c r="F12" i="8"/>
  <c r="R59" i="8" s="1"/>
  <c r="F11" i="8"/>
  <c r="E11" i="8"/>
  <c r="L12" i="8" s="1"/>
  <c r="M8" i="8"/>
  <c r="T49" i="8" s="1"/>
  <c r="M7" i="8"/>
  <c r="T48" i="8" s="1"/>
  <c r="M6" i="8"/>
  <c r="T47" i="8" s="1"/>
  <c r="F9" i="9"/>
  <c r="G9" i="9"/>
  <c r="H9" i="9"/>
  <c r="I9" i="9"/>
  <c r="F10" i="9"/>
  <c r="G10" i="9"/>
  <c r="H10" i="9"/>
  <c r="I10" i="9"/>
  <c r="F11" i="9"/>
  <c r="G11" i="9"/>
  <c r="H11" i="9"/>
  <c r="I11" i="9"/>
  <c r="G8" i="9"/>
  <c r="H8" i="9"/>
  <c r="I8" i="9"/>
  <c r="F8" i="9"/>
  <c r="K8" i="9"/>
  <c r="I6" i="7"/>
  <c r="H6" i="7"/>
  <c r="G6" i="7"/>
  <c r="F6" i="7"/>
  <c r="E6" i="7"/>
  <c r="D6" i="7"/>
  <c r="B6" i="7"/>
  <c r="J5" i="7"/>
  <c r="I5" i="7"/>
  <c r="H5" i="7"/>
  <c r="G5" i="7"/>
  <c r="J4" i="7"/>
  <c r="I4" i="7"/>
  <c r="H4" i="7"/>
  <c r="G4" i="7"/>
  <c r="J3" i="7"/>
  <c r="I3" i="7"/>
  <c r="H3" i="7"/>
  <c r="G3" i="7"/>
  <c r="K2" i="7"/>
  <c r="J2" i="7"/>
  <c r="I2" i="7"/>
  <c r="H2" i="7"/>
  <c r="G2" i="7"/>
  <c r="F2" i="7"/>
  <c r="I2" i="6"/>
  <c r="I11" i="5"/>
  <c r="H11" i="5"/>
  <c r="G11" i="5"/>
  <c r="Q60" i="4"/>
  <c r="Q59" i="4"/>
  <c r="S58" i="4"/>
  <c r="Q58" i="4"/>
  <c r="T49" i="4"/>
  <c r="E48" i="4"/>
  <c r="K48" i="4" s="1"/>
  <c r="R48" i="4" s="1"/>
  <c r="J47" i="4"/>
  <c r="Q47" i="4" s="1"/>
  <c r="E47" i="4"/>
  <c r="O42" i="4"/>
  <c r="T38" i="4"/>
  <c r="S38" i="4"/>
  <c r="R38" i="4"/>
  <c r="Q38" i="4"/>
  <c r="T37" i="4"/>
  <c r="S37" i="4"/>
  <c r="R37" i="4"/>
  <c r="Q37" i="4"/>
  <c r="T36" i="4"/>
  <c r="S36" i="4"/>
  <c r="T35" i="4"/>
  <c r="S35" i="4"/>
  <c r="O35" i="4"/>
  <c r="T26" i="4"/>
  <c r="S26" i="4"/>
  <c r="R26" i="4"/>
  <c r="Q26" i="4"/>
  <c r="T25" i="4"/>
  <c r="R25" i="4"/>
  <c r="T24" i="4"/>
  <c r="S24" i="4"/>
  <c r="R24" i="4"/>
  <c r="Q24" i="4"/>
  <c r="T23" i="4"/>
  <c r="R23" i="4"/>
  <c r="M21" i="4"/>
  <c r="L21" i="4"/>
  <c r="K21" i="4"/>
  <c r="J21" i="4"/>
  <c r="M20" i="4"/>
  <c r="J20" i="4"/>
  <c r="M19" i="4"/>
  <c r="J19" i="4"/>
  <c r="M18" i="4"/>
  <c r="L18" i="4"/>
  <c r="K18" i="4"/>
  <c r="J18" i="4"/>
  <c r="H18" i="4"/>
  <c r="O18" i="4" s="1"/>
  <c r="H30" i="4" s="1"/>
  <c r="O30" i="4" s="1"/>
  <c r="E17" i="4"/>
  <c r="E49" i="4" s="1"/>
  <c r="L49" i="4" s="1"/>
  <c r="S49" i="4" s="1"/>
  <c r="E16" i="4"/>
  <c r="M8" i="4"/>
  <c r="M7" i="4"/>
  <c r="T48" i="4" s="1"/>
  <c r="M6" i="4"/>
  <c r="T47" i="4" s="1"/>
  <c r="D17" i="3"/>
  <c r="A16" i="3"/>
  <c r="E17" i="3" s="1"/>
  <c r="I13" i="3"/>
  <c r="H13" i="3"/>
  <c r="G13" i="3"/>
  <c r="D7" i="3"/>
  <c r="C7" i="3"/>
  <c r="G11" i="3" s="1"/>
  <c r="D5" i="3"/>
  <c r="A8" i="3" s="1"/>
  <c r="D8" i="3" s="1"/>
  <c r="D4" i="3"/>
  <c r="A12" i="3" s="1"/>
  <c r="C11" i="3" s="1"/>
  <c r="D3" i="3"/>
  <c r="Q60" i="2"/>
  <c r="Q59" i="2"/>
  <c r="S58" i="2"/>
  <c r="Q58" i="2"/>
  <c r="E48" i="2"/>
  <c r="K48" i="2" s="1"/>
  <c r="R48" i="2" s="1"/>
  <c r="T47" i="2"/>
  <c r="Q47" i="2"/>
  <c r="J47" i="2"/>
  <c r="E47" i="2"/>
  <c r="O42" i="2"/>
  <c r="T38" i="2"/>
  <c r="S38" i="2"/>
  <c r="R38" i="2"/>
  <c r="Q38" i="2"/>
  <c r="T37" i="2"/>
  <c r="S37" i="2"/>
  <c r="R37" i="2"/>
  <c r="Q37" i="2"/>
  <c r="T36" i="2"/>
  <c r="S36" i="2"/>
  <c r="T35" i="2"/>
  <c r="S35" i="2"/>
  <c r="O35" i="2"/>
  <c r="H30" i="2"/>
  <c r="O30" i="2" s="1"/>
  <c r="T26" i="2"/>
  <c r="S26" i="2"/>
  <c r="R26" i="2"/>
  <c r="Q26" i="2"/>
  <c r="T25" i="2"/>
  <c r="R25" i="2"/>
  <c r="T24" i="2"/>
  <c r="S24" i="2"/>
  <c r="R24" i="2"/>
  <c r="Q24" i="2"/>
  <c r="T23" i="2"/>
  <c r="R23" i="2"/>
  <c r="M21" i="2"/>
  <c r="L21" i="2"/>
  <c r="K21" i="2"/>
  <c r="J21" i="2"/>
  <c r="M20" i="2"/>
  <c r="J20" i="2"/>
  <c r="M19" i="2"/>
  <c r="J19" i="2"/>
  <c r="O18" i="2"/>
  <c r="M18" i="2"/>
  <c r="T21" i="2" s="1"/>
  <c r="M33" i="2" s="1"/>
  <c r="L18" i="2"/>
  <c r="K18" i="2"/>
  <c r="J18" i="2"/>
  <c r="Q21" i="2" s="1"/>
  <c r="J33" i="2" s="1"/>
  <c r="H18" i="2"/>
  <c r="E17" i="2"/>
  <c r="E49" i="2" s="1"/>
  <c r="L49" i="2" s="1"/>
  <c r="S49" i="2" s="1"/>
  <c r="E16" i="2"/>
  <c r="M8" i="2"/>
  <c r="T49" i="2" s="1"/>
  <c r="M7" i="2"/>
  <c r="T48" i="2" s="1"/>
  <c r="M6" i="2"/>
  <c r="D17" i="1"/>
  <c r="A16" i="1"/>
  <c r="E16" i="1" s="1"/>
  <c r="I13" i="1"/>
  <c r="H13" i="1"/>
  <c r="G13" i="1"/>
  <c r="A12" i="1"/>
  <c r="E13" i="1" s="1"/>
  <c r="A8" i="1"/>
  <c r="C7" i="1" s="1"/>
  <c r="D7" i="1"/>
  <c r="D5" i="1"/>
  <c r="D4" i="1"/>
  <c r="D3" i="1"/>
  <c r="D15" i="10" l="1"/>
  <c r="D16" i="10"/>
  <c r="E9" i="10"/>
  <c r="D9" i="10"/>
  <c r="D8" i="10"/>
  <c r="E8" i="10"/>
  <c r="E13" i="10"/>
  <c r="C13" i="10"/>
  <c r="E11" i="10"/>
  <c r="C11" i="10"/>
  <c r="C16" i="10"/>
  <c r="C15" i="10"/>
  <c r="T21" i="9"/>
  <c r="T20" i="9"/>
  <c r="U22" i="9"/>
  <c r="T22" i="9"/>
  <c r="V20" i="9"/>
  <c r="V22" i="9"/>
  <c r="U21" i="9"/>
  <c r="U20" i="9"/>
  <c r="V21" i="9"/>
  <c r="I6" i="9"/>
  <c r="J3" i="9"/>
  <c r="H6" i="9"/>
  <c r="H2" i="9"/>
  <c r="G4" i="9"/>
  <c r="H4" i="9"/>
  <c r="D6" i="9"/>
  <c r="J2" i="9"/>
  <c r="E6" i="9"/>
  <c r="J4" i="9"/>
  <c r="G2" i="9"/>
  <c r="G3" i="9"/>
  <c r="G6" i="9"/>
  <c r="L19" i="8"/>
  <c r="K13" i="8"/>
  <c r="K20" i="8" s="1"/>
  <c r="Q35" i="8"/>
  <c r="Y12" i="8"/>
  <c r="R36" i="8" s="1"/>
  <c r="S58" i="8"/>
  <c r="Y11" i="8"/>
  <c r="T19" i="8"/>
  <c r="M31" i="8" s="1"/>
  <c r="E12" i="8"/>
  <c r="E48" i="8"/>
  <c r="K48" i="8" s="1"/>
  <c r="R48" i="8" s="1"/>
  <c r="T21" i="8"/>
  <c r="K12" i="8"/>
  <c r="C6" i="7"/>
  <c r="O2" i="7" s="1"/>
  <c r="I11" i="1"/>
  <c r="H11" i="1"/>
  <c r="G11" i="1"/>
  <c r="H11" i="3"/>
  <c r="C11" i="1"/>
  <c r="E17" i="1"/>
  <c r="Q19" i="2"/>
  <c r="J31" i="2" s="1"/>
  <c r="I11" i="3"/>
  <c r="C8" i="1"/>
  <c r="D8" i="1"/>
  <c r="E11" i="1"/>
  <c r="C13" i="1"/>
  <c r="Q21" i="4"/>
  <c r="J33" i="4" s="1"/>
  <c r="Q19" i="4"/>
  <c r="J31" i="4" s="1"/>
  <c r="D16" i="1"/>
  <c r="T19" i="2"/>
  <c r="M31" i="2" s="1"/>
  <c r="C8" i="3"/>
  <c r="C13" i="3"/>
  <c r="D16" i="3"/>
  <c r="E13" i="3"/>
  <c r="E16" i="3"/>
  <c r="E11" i="3"/>
  <c r="T21" i="4"/>
  <c r="M33" i="4" s="1"/>
  <c r="T19" i="4"/>
  <c r="M31" i="4" s="1"/>
  <c r="I13" i="10" l="1"/>
  <c r="H13" i="10"/>
  <c r="G13" i="10"/>
  <c r="I12" i="10"/>
  <c r="H12" i="10"/>
  <c r="G12" i="10"/>
  <c r="G16" i="10" s="1"/>
  <c r="O20" i="9"/>
  <c r="O21" i="9" s="1"/>
  <c r="O22" i="9" s="1"/>
  <c r="C6" i="9"/>
  <c r="Q11" i="8"/>
  <c r="S11" i="8"/>
  <c r="R35" i="8"/>
  <c r="X12" i="8"/>
  <c r="Q36" i="8" s="1"/>
  <c r="K19" i="8"/>
  <c r="L13" i="8"/>
  <c r="L20" i="8" s="1"/>
  <c r="S19" i="8" s="1"/>
  <c r="L31" i="8" s="1"/>
  <c r="M33" i="8"/>
  <c r="M3" i="7"/>
  <c r="M4" i="7"/>
  <c r="O5" i="7"/>
  <c r="N2" i="7"/>
  <c r="M2" i="7"/>
  <c r="O3" i="7"/>
  <c r="L5" i="7"/>
  <c r="M5" i="7"/>
  <c r="L4" i="7"/>
  <c r="N3" i="7"/>
  <c r="L2" i="7"/>
  <c r="L3" i="7"/>
  <c r="N4" i="7"/>
  <c r="O4" i="7"/>
  <c r="N5" i="7"/>
  <c r="G15" i="1"/>
  <c r="H12" i="1"/>
  <c r="H15" i="1" s="1"/>
  <c r="G12" i="1"/>
  <c r="I12" i="1"/>
  <c r="I15" i="1" s="1"/>
  <c r="G16" i="1"/>
  <c r="I17" i="1"/>
  <c r="H17" i="1"/>
  <c r="G17" i="1"/>
  <c r="H16" i="1"/>
  <c r="I12" i="3"/>
  <c r="I15" i="3" s="1"/>
  <c r="H12" i="3"/>
  <c r="H15" i="3" s="1"/>
  <c r="G12" i="3"/>
  <c r="G17" i="3" s="1"/>
  <c r="I16" i="1"/>
  <c r="H17" i="10" l="1"/>
  <c r="H16" i="10"/>
  <c r="I16" i="10"/>
  <c r="H15" i="10"/>
  <c r="I17" i="10"/>
  <c r="I15" i="10"/>
  <c r="G15" i="10"/>
  <c r="G17" i="10"/>
  <c r="M5" i="9"/>
  <c r="L4" i="9"/>
  <c r="O4" i="9"/>
  <c r="N4" i="9"/>
  <c r="M4" i="9"/>
  <c r="N3" i="9"/>
  <c r="N5" i="9"/>
  <c r="N2" i="9"/>
  <c r="M3" i="9"/>
  <c r="L5" i="9"/>
  <c r="O3" i="9"/>
  <c r="O5" i="9"/>
  <c r="M2" i="9"/>
  <c r="L3" i="9"/>
  <c r="L2" i="9"/>
  <c r="O2" i="9"/>
  <c r="R19" i="8"/>
  <c r="K31" i="8" s="1"/>
  <c r="R21" i="8"/>
  <c r="K33" i="8" s="1"/>
  <c r="S21" i="8"/>
  <c r="L33" i="8" s="1"/>
  <c r="S23" i="8"/>
  <c r="Q13" i="8"/>
  <c r="Q25" i="8" s="1"/>
  <c r="S13" i="8"/>
  <c r="S25" i="8" s="1"/>
  <c r="Q23" i="8"/>
  <c r="H19" i="1"/>
  <c r="H21" i="1"/>
  <c r="H20" i="1"/>
  <c r="I21" i="1"/>
  <c r="I19" i="1"/>
  <c r="I20" i="1"/>
  <c r="I16" i="3"/>
  <c r="H16" i="3"/>
  <c r="G15" i="3"/>
  <c r="G16" i="3"/>
  <c r="H17" i="3"/>
  <c r="H20" i="3" s="1"/>
  <c r="I17" i="3"/>
  <c r="I19" i="3" s="1"/>
  <c r="I20" i="3"/>
  <c r="G20" i="1"/>
  <c r="G21" i="1"/>
  <c r="G19" i="1"/>
  <c r="I21" i="10" l="1"/>
  <c r="I19" i="10"/>
  <c r="I20" i="10"/>
  <c r="G21" i="10"/>
  <c r="G20" i="10"/>
  <c r="G19" i="10"/>
  <c r="H21" i="10"/>
  <c r="H19" i="10"/>
  <c r="H20" i="10"/>
  <c r="Q18" i="8"/>
  <c r="R18" i="8"/>
  <c r="S18" i="8"/>
  <c r="T18" i="8"/>
  <c r="R20" i="8"/>
  <c r="Q20" i="8"/>
  <c r="T20" i="8"/>
  <c r="S20" i="8"/>
  <c r="H21" i="3"/>
  <c r="D28" i="1"/>
  <c r="C28" i="1" s="1"/>
  <c r="F13" i="2" s="1"/>
  <c r="D27" i="1"/>
  <c r="C27" i="1" s="1"/>
  <c r="F12" i="2" s="1"/>
  <c r="H19" i="3"/>
  <c r="G20" i="3"/>
  <c r="G19" i="3"/>
  <c r="G21" i="3"/>
  <c r="D26" i="1"/>
  <c r="C26" i="1" s="1"/>
  <c r="F11" i="2" s="1"/>
  <c r="I21" i="3"/>
  <c r="D26" i="10" l="1"/>
  <c r="C26" i="10" s="1"/>
  <c r="M30" i="8"/>
  <c r="L30" i="8"/>
  <c r="M32" i="8"/>
  <c r="K30" i="8"/>
  <c r="L32" i="8"/>
  <c r="J30" i="8"/>
  <c r="J32" i="8"/>
  <c r="K32" i="8"/>
  <c r="R59" i="2"/>
  <c r="E12" i="2"/>
  <c r="R60" i="2"/>
  <c r="E13" i="2"/>
  <c r="E11" i="2"/>
  <c r="R58" i="2"/>
  <c r="D28" i="3"/>
  <c r="D27" i="10" l="1"/>
  <c r="C27" i="10" s="1"/>
  <c r="D28" i="10"/>
  <c r="C28" i="10" s="1"/>
  <c r="R33" i="8"/>
  <c r="K45" i="8" s="1"/>
  <c r="R32" i="8"/>
  <c r="K44" i="8" s="1"/>
  <c r="R30" i="8"/>
  <c r="K42" i="8" s="1"/>
  <c r="R31" i="8"/>
  <c r="K43" i="8" s="1"/>
  <c r="Q33" i="8"/>
  <c r="J45" i="8" s="1"/>
  <c r="Q32" i="8"/>
  <c r="J44" i="8" s="1"/>
  <c r="Q30" i="8"/>
  <c r="J42" i="8" s="1"/>
  <c r="Q31" i="8"/>
  <c r="J43" i="8" s="1"/>
  <c r="S32" i="8"/>
  <c r="L44" i="8" s="1"/>
  <c r="S33" i="8"/>
  <c r="L45" i="8" s="1"/>
  <c r="S30" i="8"/>
  <c r="L42" i="8" s="1"/>
  <c r="S31" i="8"/>
  <c r="L43" i="8" s="1"/>
  <c r="T32" i="8"/>
  <c r="M44" i="8" s="1"/>
  <c r="T33" i="8"/>
  <c r="M45" i="8" s="1"/>
  <c r="T30" i="8"/>
  <c r="M42" i="8" s="1"/>
  <c r="T31" i="8"/>
  <c r="M43" i="8" s="1"/>
  <c r="C28" i="3"/>
  <c r="F13" i="4" s="1"/>
  <c r="D26" i="3"/>
  <c r="C26" i="3" s="1"/>
  <c r="F11" i="4" s="1"/>
  <c r="Y11" i="2"/>
  <c r="X11" i="2"/>
  <c r="D27" i="3"/>
  <c r="C27" i="3" s="1"/>
  <c r="F12" i="4" s="1"/>
  <c r="S11" i="2"/>
  <c r="Q11" i="2"/>
  <c r="K12" i="2"/>
  <c r="L12" i="2"/>
  <c r="T45" i="8" l="1"/>
  <c r="M58" i="8" s="1"/>
  <c r="T44" i="8"/>
  <c r="M57" i="8" s="1"/>
  <c r="Q57" i="8" s="1"/>
  <c r="T43" i="8"/>
  <c r="M56" i="8" s="1"/>
  <c r="Q56" i="8" s="1"/>
  <c r="T42" i="8"/>
  <c r="M55" i="8" s="1"/>
  <c r="Q55" i="8" s="1"/>
  <c r="Q45" i="8"/>
  <c r="J58" i="8" s="1"/>
  <c r="Q44" i="8"/>
  <c r="J57" i="8" s="1"/>
  <c r="Q43" i="8"/>
  <c r="J56" i="8" s="1"/>
  <c r="Q42" i="8"/>
  <c r="J55" i="8" s="1"/>
  <c r="S45" i="8"/>
  <c r="L58" i="8" s="1"/>
  <c r="S44" i="8"/>
  <c r="L57" i="8" s="1"/>
  <c r="R55" i="8" s="1"/>
  <c r="V55" i="8" s="1"/>
  <c r="S43" i="8"/>
  <c r="L56" i="8" s="1"/>
  <c r="S42" i="8"/>
  <c r="L55" i="8" s="1"/>
  <c r="R45" i="8"/>
  <c r="K58" i="8" s="1"/>
  <c r="R44" i="8"/>
  <c r="K57" i="8" s="1"/>
  <c r="R43" i="8"/>
  <c r="K56" i="8" s="1"/>
  <c r="R42" i="8"/>
  <c r="K55" i="8" s="1"/>
  <c r="S13" i="2"/>
  <c r="S25" i="2" s="1"/>
  <c r="Q23" i="2"/>
  <c r="S23" i="2"/>
  <c r="Q13" i="2"/>
  <c r="Q25" i="2" s="1"/>
  <c r="R59" i="4"/>
  <c r="E12" i="4"/>
  <c r="Y12" i="2"/>
  <c r="R36" i="2" s="1"/>
  <c r="Q35" i="2"/>
  <c r="K19" i="2"/>
  <c r="L13" i="2"/>
  <c r="L20" i="2" s="1"/>
  <c r="R35" i="2"/>
  <c r="X12" i="2"/>
  <c r="Q36" i="2" s="1"/>
  <c r="R58" i="4"/>
  <c r="E11" i="4"/>
  <c r="L19" i="2"/>
  <c r="K13" i="2"/>
  <c r="K20" i="2" s="1"/>
  <c r="R60" i="4"/>
  <c r="E13" i="4"/>
  <c r="Z55" i="8" l="1"/>
  <c r="Z57" i="8"/>
  <c r="R57" i="8"/>
  <c r="V57" i="8" s="1"/>
  <c r="R56" i="8"/>
  <c r="V56" i="8" s="1"/>
  <c r="R21" i="2"/>
  <c r="K33" i="2" s="1"/>
  <c r="R19" i="2"/>
  <c r="K31" i="2" s="1"/>
  <c r="S21" i="2"/>
  <c r="L33" i="2" s="1"/>
  <c r="S19" i="2"/>
  <c r="L31" i="2" s="1"/>
  <c r="Q11" i="4"/>
  <c r="S11" i="4"/>
  <c r="L12" i="4"/>
  <c r="K12" i="4"/>
  <c r="T20" i="2"/>
  <c r="M32" i="2" s="1"/>
  <c r="S20" i="2"/>
  <c r="L32" i="2" s="1"/>
  <c r="R20" i="2"/>
  <c r="K32" i="2" s="1"/>
  <c r="R31" i="2" s="1"/>
  <c r="K43" i="2" s="1"/>
  <c r="Q20" i="2"/>
  <c r="J32" i="2" s="1"/>
  <c r="Q31" i="2" s="1"/>
  <c r="J43" i="2" s="1"/>
  <c r="Y11" i="4"/>
  <c r="X11" i="4"/>
  <c r="T18" i="2"/>
  <c r="M30" i="2" s="1"/>
  <c r="S18" i="2"/>
  <c r="L30" i="2" s="1"/>
  <c r="R18" i="2"/>
  <c r="K30" i="2" s="1"/>
  <c r="Q18" i="2"/>
  <c r="J30" i="2" s="1"/>
  <c r="X56" i="8" l="1"/>
  <c r="X57" i="8"/>
  <c r="X55" i="8"/>
  <c r="Y57" i="8"/>
  <c r="Y55" i="8"/>
  <c r="Z56" i="8"/>
  <c r="Y56" i="8"/>
  <c r="R30" i="2"/>
  <c r="K42" i="2" s="1"/>
  <c r="T33" i="2"/>
  <c r="M45" i="2" s="1"/>
  <c r="T32" i="2"/>
  <c r="M44" i="2" s="1"/>
  <c r="T30" i="2"/>
  <c r="M42" i="2" s="1"/>
  <c r="Q13" i="4"/>
  <c r="Q25" i="4" s="1"/>
  <c r="S23" i="4"/>
  <c r="R35" i="4"/>
  <c r="X12" i="4"/>
  <c r="Q36" i="4" s="1"/>
  <c r="S13" i="4"/>
  <c r="S25" i="4" s="1"/>
  <c r="Q23" i="4"/>
  <c r="K19" i="4"/>
  <c r="L13" i="4"/>
  <c r="L20" i="4" s="1"/>
  <c r="S32" i="2"/>
  <c r="L44" i="2" s="1"/>
  <c r="S33" i="2"/>
  <c r="L45" i="2" s="1"/>
  <c r="K13" i="4"/>
  <c r="K20" i="4" s="1"/>
  <c r="L19" i="4"/>
  <c r="Y12" i="4"/>
  <c r="R36" i="4" s="1"/>
  <c r="Q35" i="4"/>
  <c r="S31" i="2"/>
  <c r="L43" i="2" s="1"/>
  <c r="Q33" i="2"/>
  <c r="J45" i="2" s="1"/>
  <c r="Q32" i="2"/>
  <c r="J44" i="2" s="1"/>
  <c r="S30" i="2"/>
  <c r="L42" i="2" s="1"/>
  <c r="R33" i="2"/>
  <c r="K45" i="2" s="1"/>
  <c r="R32" i="2"/>
  <c r="K44" i="2" s="1"/>
  <c r="T31" i="2"/>
  <c r="M43" i="2" s="1"/>
  <c r="Q30" i="2"/>
  <c r="J42" i="2" s="1"/>
  <c r="S55" i="8" l="1"/>
  <c r="S56" i="8" s="1"/>
  <c r="S57" i="8" s="1"/>
  <c r="S19" i="4"/>
  <c r="L31" i="4" s="1"/>
  <c r="S21" i="4"/>
  <c r="L33" i="4" s="1"/>
  <c r="S42" i="2"/>
  <c r="S43" i="2"/>
  <c r="S44" i="2"/>
  <c r="S45" i="2"/>
  <c r="Q20" i="4"/>
  <c r="J32" i="4" s="1"/>
  <c r="T20" i="4"/>
  <c r="M32" i="4" s="1"/>
  <c r="S20" i="4"/>
  <c r="L32" i="4" s="1"/>
  <c r="R20" i="4"/>
  <c r="K32" i="4" s="1"/>
  <c r="T42" i="2"/>
  <c r="T43" i="2"/>
  <c r="T44" i="2"/>
  <c r="T45" i="2"/>
  <c r="Q43" i="2"/>
  <c r="Q44" i="2"/>
  <c r="Q42" i="2"/>
  <c r="Q45" i="2"/>
  <c r="Q18" i="4"/>
  <c r="J30" i="4" s="1"/>
  <c r="Q31" i="4" s="1"/>
  <c r="J43" i="4" s="1"/>
  <c r="T18" i="4"/>
  <c r="M30" i="4" s="1"/>
  <c r="T30" i="4" s="1"/>
  <c r="M42" i="4" s="1"/>
  <c r="S18" i="4"/>
  <c r="L30" i="4" s="1"/>
  <c r="R18" i="4"/>
  <c r="K30" i="4" s="1"/>
  <c r="R19" i="4"/>
  <c r="K31" i="4" s="1"/>
  <c r="R30" i="4" s="1"/>
  <c r="K42" i="4" s="1"/>
  <c r="R21" i="4"/>
  <c r="K33" i="4" s="1"/>
  <c r="R45" i="2"/>
  <c r="R44" i="2"/>
  <c r="R43" i="2"/>
  <c r="R42" i="2"/>
  <c r="R45" i="4" l="1"/>
  <c r="R42" i="4"/>
  <c r="G3" i="6"/>
  <c r="M56" i="2"/>
  <c r="Q56" i="2" s="1"/>
  <c r="G2" i="6"/>
  <c r="M55" i="2"/>
  <c r="Q55" i="2" s="1"/>
  <c r="R33" i="4"/>
  <c r="K45" i="4" s="1"/>
  <c r="R32" i="4"/>
  <c r="K44" i="4" s="1"/>
  <c r="J58" i="2"/>
  <c r="D5" i="6"/>
  <c r="F5" i="6"/>
  <c r="L58" i="2"/>
  <c r="S33" i="4"/>
  <c r="L45" i="4" s="1"/>
  <c r="S32" i="4"/>
  <c r="L44" i="4" s="1"/>
  <c r="D2" i="6"/>
  <c r="J55" i="2"/>
  <c r="S31" i="4"/>
  <c r="L43" i="4" s="1"/>
  <c r="F4" i="6"/>
  <c r="L57" i="2"/>
  <c r="R55" i="2" s="1"/>
  <c r="V55" i="2" s="1"/>
  <c r="T32" i="4"/>
  <c r="M44" i="4" s="1"/>
  <c r="T33" i="4"/>
  <c r="M45" i="4" s="1"/>
  <c r="J57" i="2"/>
  <c r="D4" i="6"/>
  <c r="R31" i="4"/>
  <c r="K43" i="4" s="1"/>
  <c r="R44" i="4" s="1"/>
  <c r="L56" i="2"/>
  <c r="F3" i="6"/>
  <c r="E3" i="6"/>
  <c r="K56" i="2"/>
  <c r="J56" i="2"/>
  <c r="D3" i="6"/>
  <c r="T31" i="4"/>
  <c r="M43" i="4" s="1"/>
  <c r="T43" i="4" s="1"/>
  <c r="F2" i="6"/>
  <c r="L55" i="2"/>
  <c r="Q33" i="4"/>
  <c r="J45" i="4" s="1"/>
  <c r="Q32" i="4"/>
  <c r="J44" i="4" s="1"/>
  <c r="S30" i="4"/>
  <c r="L42" i="4" s="1"/>
  <c r="M58" i="2"/>
  <c r="G5" i="6"/>
  <c r="K55" i="2"/>
  <c r="E2" i="6"/>
  <c r="E4" i="6"/>
  <c r="K57" i="2"/>
  <c r="E5" i="6"/>
  <c r="K58" i="2"/>
  <c r="Q30" i="4"/>
  <c r="J42" i="4" s="1"/>
  <c r="M57" i="2"/>
  <c r="Q57" i="2" s="1"/>
  <c r="G4" i="6"/>
  <c r="L9" i="6" l="1"/>
  <c r="K57" i="4"/>
  <c r="N8" i="6"/>
  <c r="M56" i="4"/>
  <c r="Q56" i="4" s="1"/>
  <c r="T42" i="4"/>
  <c r="T44" i="4"/>
  <c r="R56" i="2"/>
  <c r="V56" i="2" s="1"/>
  <c r="R57" i="2"/>
  <c r="V57" i="2" s="1"/>
  <c r="T45" i="4"/>
  <c r="L7" i="6"/>
  <c r="K55" i="4"/>
  <c r="Q43" i="4"/>
  <c r="Q45" i="4"/>
  <c r="Q44" i="4"/>
  <c r="Q42" i="4"/>
  <c r="R43" i="4"/>
  <c r="S45" i="4"/>
  <c r="S44" i="4"/>
  <c r="S43" i="4"/>
  <c r="S42" i="4"/>
  <c r="K58" i="4"/>
  <c r="L10" i="6"/>
  <c r="Y55" i="2" l="1"/>
  <c r="Z56" i="2"/>
  <c r="Y57" i="2"/>
  <c r="X57" i="2"/>
  <c r="X56" i="2"/>
  <c r="X55" i="2"/>
  <c r="J58" i="4"/>
  <c r="K10" i="6"/>
  <c r="K7" i="6"/>
  <c r="J55" i="4"/>
  <c r="M57" i="4"/>
  <c r="Q57" i="4" s="1"/>
  <c r="N9" i="6"/>
  <c r="M8" i="6"/>
  <c r="L56" i="4"/>
  <c r="Z57" i="2"/>
  <c r="N7" i="6"/>
  <c r="M55" i="4"/>
  <c r="Q55" i="4" s="1"/>
  <c r="J57" i="4"/>
  <c r="K9" i="6"/>
  <c r="K8" i="6"/>
  <c r="J56" i="4"/>
  <c r="M58" i="4"/>
  <c r="N10" i="6"/>
  <c r="R56" i="4"/>
  <c r="V56" i="4" s="1"/>
  <c r="Z55" i="2"/>
  <c r="Y56" i="2"/>
  <c r="L55" i="4"/>
  <c r="M7" i="6"/>
  <c r="L57" i="4"/>
  <c r="R55" i="4" s="1"/>
  <c r="V55" i="4" s="1"/>
  <c r="M9" i="6"/>
  <c r="M10" i="6"/>
  <c r="L58" i="4"/>
  <c r="K56" i="4"/>
  <c r="L8" i="6"/>
  <c r="Y57" i="4" l="1"/>
  <c r="X57" i="4"/>
  <c r="N2" i="6"/>
  <c r="M2" i="6"/>
  <c r="K2" i="6"/>
  <c r="L2" i="6"/>
  <c r="S55" i="2"/>
  <c r="S56" i="2" s="1"/>
  <c r="S57" i="2" s="1"/>
  <c r="N4" i="6"/>
  <c r="M4" i="6"/>
  <c r="L4" i="6"/>
  <c r="K4" i="6"/>
  <c r="Z57" i="4"/>
  <c r="N5" i="6"/>
  <c r="M5" i="6"/>
  <c r="L5" i="6"/>
  <c r="K5" i="6"/>
  <c r="N3" i="6"/>
  <c r="M3" i="6"/>
  <c r="K3" i="6"/>
  <c r="L3" i="6"/>
  <c r="R57" i="4"/>
  <c r="V57" i="4" s="1"/>
  <c r="X55" i="4" s="1"/>
  <c r="E14" i="6" l="1"/>
  <c r="D15" i="6"/>
  <c r="Z55" i="4"/>
  <c r="D14" i="6"/>
  <c r="F15" i="6"/>
  <c r="Y56" i="4"/>
  <c r="F14" i="6"/>
  <c r="G15" i="6"/>
  <c r="K15" i="6" s="1"/>
  <c r="D16" i="6"/>
  <c r="G14" i="6"/>
  <c r="K14" i="6" s="1"/>
  <c r="E15" i="6"/>
  <c r="D17" i="6"/>
  <c r="E16" i="6"/>
  <c r="X56" i="4"/>
  <c r="E17" i="6"/>
  <c r="F16" i="6"/>
  <c r="L14" i="6" s="1"/>
  <c r="Y55" i="4"/>
  <c r="S55" i="4" s="1"/>
  <c r="S56" i="4" s="1"/>
  <c r="S57" i="4" s="1"/>
  <c r="Z56" i="4"/>
  <c r="F17" i="6"/>
  <c r="G16" i="6"/>
  <c r="K16" i="6" s="1"/>
  <c r="G17" i="6"/>
  <c r="L15" i="6" l="1"/>
  <c r="L16" i="6"/>
  <c r="M9" i="9"/>
  <c r="M10" i="9"/>
  <c r="M8" i="9"/>
  <c r="M11" i="9"/>
  <c r="C3" i="5"/>
  <c r="D3" i="5" s="1"/>
  <c r="A8" i="5" s="1"/>
  <c r="P14" i="6"/>
  <c r="O8" i="9"/>
  <c r="O11" i="9"/>
  <c r="O10" i="9"/>
  <c r="O9" i="9"/>
  <c r="P11" i="9"/>
  <c r="P9" i="9"/>
  <c r="P10" i="9"/>
  <c r="P8" i="9"/>
  <c r="N8" i="9"/>
  <c r="N11" i="9"/>
  <c r="N9" i="9"/>
  <c r="N10" i="9"/>
  <c r="E8" i="5" l="1"/>
  <c r="E9" i="5"/>
  <c r="D9" i="5"/>
  <c r="D8" i="5"/>
  <c r="P16" i="6"/>
  <c r="C5" i="5"/>
  <c r="D5" i="5" s="1"/>
  <c r="A16" i="5" s="1"/>
  <c r="T16" i="6"/>
  <c r="P15" i="6"/>
  <c r="C4" i="5"/>
  <c r="D4" i="5" s="1"/>
  <c r="A12" i="5" s="1"/>
  <c r="S14" i="6" l="1"/>
  <c r="T15" i="6"/>
  <c r="S15" i="6"/>
  <c r="D16" i="5"/>
  <c r="D15" i="5"/>
  <c r="C16" i="5"/>
  <c r="C15" i="5"/>
  <c r="I12" i="5"/>
  <c r="I16" i="5" s="1"/>
  <c r="H12" i="5"/>
  <c r="H16" i="5" s="1"/>
  <c r="G12" i="5"/>
  <c r="I13" i="5"/>
  <c r="G13" i="5"/>
  <c r="H13" i="5"/>
  <c r="T14" i="6"/>
  <c r="E13" i="5"/>
  <c r="C11" i="5"/>
  <c r="C13" i="5"/>
  <c r="E11" i="5"/>
  <c r="S16" i="6"/>
  <c r="R16" i="6"/>
  <c r="R15" i="6"/>
  <c r="R14" i="6"/>
  <c r="I15" i="5" l="1"/>
  <c r="G15" i="5"/>
  <c r="G21" i="5" s="1"/>
  <c r="H15" i="5"/>
  <c r="H21" i="5" s="1"/>
  <c r="I17" i="5"/>
  <c r="H17" i="5"/>
  <c r="G17" i="5"/>
  <c r="G16" i="5"/>
  <c r="M14" i="6"/>
  <c r="M15" i="6" s="1"/>
  <c r="M16" i="6" s="1"/>
  <c r="I21" i="5" l="1"/>
  <c r="I20" i="5"/>
  <c r="H19" i="5"/>
  <c r="G20" i="5"/>
  <c r="H20" i="5"/>
  <c r="G19" i="5"/>
  <c r="I19" i="5"/>
  <c r="D26" i="5" l="1"/>
  <c r="C26" i="5" s="1"/>
  <c r="L17" i="6" s="1"/>
  <c r="D27" i="5" l="1"/>
  <c r="C27" i="5" s="1"/>
  <c r="L18" i="6" s="1"/>
  <c r="D28" i="5"/>
  <c r="C28" i="5" s="1"/>
  <c r="L19" i="6" s="1"/>
</calcChain>
</file>

<file path=xl/sharedStrings.xml><?xml version="1.0" encoding="utf-8"?>
<sst xmlns="http://schemas.openxmlformats.org/spreadsheetml/2006/main" count="277" uniqueCount="44">
  <si>
    <t>ZYX</t>
  </si>
  <si>
    <t>Rad</t>
  </si>
  <si>
    <t>x</t>
  </si>
  <si>
    <t>y</t>
  </si>
  <si>
    <t>z</t>
  </si>
  <si>
    <t>I</t>
  </si>
  <si>
    <t>J</t>
  </si>
  <si>
    <t>K</t>
  </si>
  <si>
    <t>Rz</t>
  </si>
  <si>
    <t>| |</t>
  </si>
  <si>
    <t>Ry</t>
  </si>
  <si>
    <t>Rx</t>
  </si>
  <si>
    <t>XYZ</t>
  </si>
  <si>
    <t>Translation</t>
  </si>
  <si>
    <t>a</t>
  </si>
  <si>
    <t>T</t>
  </si>
  <si>
    <t>=</t>
  </si>
  <si>
    <t>b</t>
  </si>
  <si>
    <t>c</t>
  </si>
  <si>
    <t>RAD</t>
  </si>
  <si>
    <t>DEG</t>
  </si>
  <si>
    <t>Rotation</t>
  </si>
  <si>
    <t>α</t>
  </si>
  <si>
    <t>Rx(α)</t>
  </si>
  <si>
    <t>Ry(β)</t>
  </si>
  <si>
    <t>Rz(γ)</t>
  </si>
  <si>
    <t>β</t>
  </si>
  <si>
    <t>γ</t>
  </si>
  <si>
    <t>Scale</t>
  </si>
  <si>
    <t>xyz</t>
  </si>
  <si>
    <t>s</t>
  </si>
  <si>
    <t>MULTIPLICATION</t>
  </si>
  <si>
    <t>RxRyRz</t>
  </si>
  <si>
    <t>S</t>
  </si>
  <si>
    <t>SxT</t>
  </si>
  <si>
    <t>EXTRACTION</t>
  </si>
  <si>
    <t>Trans</t>
  </si>
  <si>
    <t>Rot</t>
  </si>
  <si>
    <t>Afin</t>
  </si>
  <si>
    <t>C</t>
  </si>
  <si>
    <t>B</t>
  </si>
  <si>
    <t>A</t>
  </si>
  <si>
    <t>CxB</t>
  </si>
  <si>
    <t>Inv(B)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</si>
</sst>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  <family val="2"/>
      <charset val="1"/>
    </font>
    <font>
      <sz val="10"/>
      <color rgb="FFFFFFFF"/>
      <name val="Arial"/>
    </font>
    <font>
      <sz val="11"/>
      <color rgb="FFFFFFFF"/>
      <name val="Calibri"/>
      <family val="2"/>
      <charset val="1"/>
    </font>
    <font>
      <b/>
      <sz val="11"/>
      <color rgb="FFFF6600"/>
      <name val="Calibri"/>
      <family val="2"/>
      <charset val="1"/>
    </font>
    <font>
      <sz val="10"/>
      <color rgb="FF00CCFF"/>
      <name val="Arial"/>
    </font>
    <font>
      <sz val="11"/>
      <color rgb="FFF2F2F2"/>
      <name val="Calibri"/>
      <family val="2"/>
      <charset val="1"/>
    </font>
    <font>
      <sz val="11"/>
      <color rgb="FF9DC3E6"/>
      <name val="Calibri"/>
      <family val="2"/>
      <charset val="1"/>
    </font>
    <font>
      <sz val="12"/>
      <color rgb="FFF2F2F2"/>
      <name val="Calibri"/>
      <family val="2"/>
      <charset val="1"/>
    </font>
    <font>
      <b/>
      <sz val="11"/>
      <color rgb="FF00B0F0"/>
      <name val="Calibri"/>
      <family val="2"/>
      <charset val="1"/>
    </font>
    <font>
      <sz val="12"/>
      <color rgb="FFF2F2F2"/>
      <name val="Times New Roman"/>
      <family val="1"/>
      <charset val="1"/>
    </font>
    <font>
      <sz val="16"/>
      <color rgb="FFF2F2F2"/>
      <name val="Calibri"/>
      <family val="2"/>
      <charset val="1"/>
    </font>
    <font>
      <b/>
      <sz val="11"/>
      <color rgb="FFF2F2F2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66CCFF"/>
      <name val="Calibri"/>
      <family val="2"/>
      <charset val="1"/>
    </font>
    <font>
      <b/>
      <sz val="11"/>
      <color rgb="FF92D050"/>
      <name val="Calibri"/>
      <family val="2"/>
      <charset val="1"/>
    </font>
    <font>
      <sz val="11"/>
      <color rgb="FF00CCFF"/>
      <name val="Calibri"/>
      <family val="2"/>
      <charset val="1"/>
    </font>
    <font>
      <sz val="10"/>
      <color rgb="FFFF6600"/>
      <name val="Arial"/>
    </font>
    <font>
      <b/>
      <sz val="11"/>
      <color rgb="FF00CCFF"/>
      <name val="Calibri"/>
      <family val="2"/>
      <charset val="1"/>
    </font>
    <font>
      <sz val="11"/>
      <color rgb="FFFFD966"/>
      <name val="Calibri"/>
      <family val="2"/>
      <charset val="1"/>
    </font>
    <font>
      <sz val="11"/>
      <color rgb="FFFF6600"/>
      <name val="Calibri"/>
      <family val="2"/>
      <charset val="1"/>
    </font>
    <font>
      <sz val="11"/>
      <color rgb="FF92D050"/>
      <name val="Calibri"/>
      <family val="2"/>
      <charset val="1"/>
    </font>
    <font>
      <sz val="11"/>
      <color rgb="FF666666"/>
      <name val="Calibri"/>
      <family val="2"/>
      <charset val="1"/>
    </font>
    <font>
      <b/>
      <sz val="11"/>
      <color rgb="FFF2F2F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1C1C1C"/>
        <bgColor rgb="FF262626"/>
      </patternFill>
    </fill>
    <fill>
      <patternFill patternType="solid">
        <fgColor rgb="FF262626"/>
        <bgColor rgb="FF1C1C1C"/>
      </patternFill>
    </fill>
    <fill>
      <patternFill patternType="solid">
        <fgColor rgb="FF404040"/>
        <bgColor rgb="FF535353"/>
      </patternFill>
    </fill>
    <fill>
      <patternFill patternType="solid">
        <fgColor rgb="FF0D0D0D"/>
        <bgColor rgb="FF000000"/>
      </patternFill>
    </fill>
    <fill>
      <patternFill patternType="solid">
        <fgColor rgb="FF203864"/>
        <bgColor rgb="FF1F4E79"/>
      </patternFill>
    </fill>
    <fill>
      <patternFill patternType="solid">
        <fgColor rgb="FF1F4E79"/>
        <bgColor rgb="FF203864"/>
      </patternFill>
    </fill>
    <fill>
      <patternFill patternType="solid">
        <fgColor rgb="FF385724"/>
        <bgColor rgb="FF404040"/>
      </patternFill>
    </fill>
    <fill>
      <patternFill patternType="solid">
        <fgColor rgb="FF548235"/>
        <bgColor rgb="FF666666"/>
      </patternFill>
    </fill>
    <fill>
      <patternFill patternType="solid">
        <fgColor rgb="FF535353"/>
        <bgColor rgb="FF404040"/>
      </patternFill>
    </fill>
    <fill>
      <patternFill patternType="solid">
        <fgColor theme="1" tint="0.14999847407452621"/>
        <bgColor rgb="FF262626"/>
      </patternFill>
    </fill>
    <fill>
      <patternFill patternType="solid">
        <fgColor theme="1" tint="0.14999847407452621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6000"/>
      </left>
      <right style="thin">
        <color rgb="FF806000"/>
      </right>
      <top style="thin">
        <color rgb="FF806000"/>
      </top>
      <bottom style="thin">
        <color rgb="FF806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0" fillId="6" borderId="0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right" vertical="center"/>
    </xf>
    <xf numFmtId="0" fontId="11" fillId="5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right" vertical="center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right" vertical="center"/>
    </xf>
    <xf numFmtId="0" fontId="8" fillId="3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right" vertical="center"/>
    </xf>
    <xf numFmtId="0" fontId="6" fillId="3" borderId="2" xfId="0" applyFont="1" applyFill="1" applyBorder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12" fillId="7" borderId="2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5" fillId="8" borderId="0" xfId="0" applyFont="1" applyFill="1" applyAlignment="1">
      <alignment vertical="center"/>
    </xf>
    <xf numFmtId="0" fontId="5" fillId="8" borderId="0" xfId="0" applyFont="1" applyFill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right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5" fillId="3" borderId="0" xfId="0" applyFont="1" applyFill="1"/>
    <xf numFmtId="0" fontId="17" fillId="9" borderId="2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8" fillId="3" borderId="0" xfId="0" applyFont="1" applyFill="1"/>
    <xf numFmtId="0" fontId="5" fillId="3" borderId="4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right" vertical="center"/>
    </xf>
    <xf numFmtId="0" fontId="20" fillId="6" borderId="4" xfId="0" applyFont="1" applyFill="1" applyBorder="1" applyAlignment="1">
      <alignment horizontal="center" vertical="center"/>
    </xf>
    <xf numFmtId="0" fontId="20" fillId="8" borderId="4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14" fillId="3" borderId="0" xfId="0" applyFont="1" applyFill="1" applyAlignment="1">
      <alignment horizontal="left" vertical="center"/>
    </xf>
    <xf numFmtId="0" fontId="21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0" fillId="12" borderId="0" xfId="0" applyFill="1"/>
    <xf numFmtId="0" fontId="15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6" fillId="11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5724"/>
      <rgbColor rgb="FF000080"/>
      <rgbColor rgb="FF806000"/>
      <rgbColor rgb="FF800080"/>
      <rgbColor rgb="FF00B0F0"/>
      <rgbColor rgb="FFC0C0C0"/>
      <rgbColor rgb="FF535353"/>
      <rgbColor rgb="FF9999FF"/>
      <rgbColor rgb="FF40404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D966"/>
      <rgbColor rgb="FF3366FF"/>
      <rgbColor rgb="FF66CCFF"/>
      <rgbColor rgb="FF92D050"/>
      <rgbColor rgb="FFFFCC00"/>
      <rgbColor rgb="FFFF9900"/>
      <rgbColor rgb="FFFF6600"/>
      <rgbColor rgb="FF666666"/>
      <rgbColor rgb="FF969696"/>
      <rgbColor rgb="FF203864"/>
      <rgbColor rgb="FF548235"/>
      <rgbColor rgb="FF0D0D0D"/>
      <rgbColor rgb="FF1C1C1C"/>
      <rgbColor rgb="FF993300"/>
      <rgbColor rgb="FF993366"/>
      <rgbColor rgb="FF1F4E7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"/>
  <sheetViews>
    <sheetView zoomScaleNormal="100" workbookViewId="0">
      <selection activeCell="K18" sqref="K18"/>
    </sheetView>
  </sheetViews>
  <sheetFormatPr defaultRowHeight="15" x14ac:dyDescent="0.25"/>
  <cols>
    <col min="1" max="1025" width="11.5703125" style="6"/>
  </cols>
  <sheetData>
    <row r="1" spans="1:9" x14ac:dyDescent="0.25">
      <c r="A1" s="7"/>
      <c r="B1" s="7"/>
      <c r="C1" s="7"/>
      <c r="D1" s="7"/>
      <c r="E1" s="7"/>
      <c r="F1" s="7"/>
      <c r="G1" s="7"/>
      <c r="H1" s="7"/>
      <c r="I1" s="7"/>
    </row>
    <row r="2" spans="1:9" x14ac:dyDescent="0.25">
      <c r="A2" s="7"/>
      <c r="B2" s="7"/>
      <c r="C2" s="8" t="s">
        <v>0</v>
      </c>
      <c r="D2" s="7" t="s">
        <v>1</v>
      </c>
      <c r="E2" s="7"/>
      <c r="F2" s="7"/>
      <c r="G2" s="7"/>
      <c r="H2" s="7"/>
      <c r="I2" s="7"/>
    </row>
    <row r="3" spans="1:9" x14ac:dyDescent="0.25">
      <c r="A3" s="7"/>
      <c r="B3" s="7" t="s">
        <v>2</v>
      </c>
      <c r="C3" s="9">
        <v>56.154944999999998</v>
      </c>
      <c r="D3" s="7">
        <f>RADIANS(C3)</f>
        <v>0.98008868152632711</v>
      </c>
      <c r="E3" s="7"/>
      <c r="F3" s="7"/>
      <c r="G3" s="7"/>
      <c r="H3" s="7"/>
      <c r="I3" s="7"/>
    </row>
    <row r="4" spans="1:9" x14ac:dyDescent="0.25">
      <c r="A4" s="7"/>
      <c r="B4" s="7" t="s">
        <v>3</v>
      </c>
      <c r="C4" s="9">
        <v>-2.3687170000000002</v>
      </c>
      <c r="D4" s="7">
        <f>RADIANS(C4)</f>
        <v>-4.1341910697962524E-2</v>
      </c>
      <c r="E4" s="7"/>
      <c r="F4" s="7"/>
      <c r="G4" s="7"/>
      <c r="H4" s="7"/>
      <c r="I4" s="7"/>
    </row>
    <row r="5" spans="1:9" x14ac:dyDescent="0.25">
      <c r="A5" s="7"/>
      <c r="B5" s="7" t="s">
        <v>4</v>
      </c>
      <c r="C5" s="9">
        <v>48.837997000000001</v>
      </c>
      <c r="D5" s="7">
        <f>RADIANS(C5)</f>
        <v>0.85238384772911313</v>
      </c>
      <c r="E5" s="7"/>
      <c r="F5" s="7"/>
      <c r="G5" s="7"/>
      <c r="H5" s="7"/>
      <c r="I5" s="7"/>
    </row>
    <row r="6" spans="1:9" x14ac:dyDescent="0.25">
      <c r="A6" s="7"/>
      <c r="B6" s="7"/>
      <c r="C6" s="7"/>
      <c r="D6" s="7"/>
      <c r="E6" s="7"/>
      <c r="F6" s="7"/>
      <c r="G6" s="7" t="s">
        <v>5</v>
      </c>
      <c r="H6" s="7" t="s">
        <v>6</v>
      </c>
      <c r="I6" s="7" t="s">
        <v>7</v>
      </c>
    </row>
    <row r="7" spans="1:9" x14ac:dyDescent="0.25">
      <c r="A7" s="7"/>
      <c r="B7" s="7"/>
      <c r="C7" s="10">
        <f>COS(A8)</f>
        <v>0.6581903342413753</v>
      </c>
      <c r="D7" s="10">
        <f>-SIN(A8)</f>
        <v>-0.75285156831292233</v>
      </c>
      <c r="E7" s="10">
        <v>0</v>
      </c>
      <c r="F7" s="7"/>
      <c r="G7" s="10">
        <v>1</v>
      </c>
      <c r="H7" s="10">
        <v>0</v>
      </c>
      <c r="I7" s="10">
        <v>0</v>
      </c>
    </row>
    <row r="8" spans="1:9" x14ac:dyDescent="0.25">
      <c r="A8" s="7">
        <f>D5</f>
        <v>0.85238384772911313</v>
      </c>
      <c r="B8" s="7" t="s">
        <v>8</v>
      </c>
      <c r="C8" s="10">
        <f>SIN(A8)</f>
        <v>0.75285156831292233</v>
      </c>
      <c r="D8" s="10">
        <f>COS(A8)</f>
        <v>0.6581903342413753</v>
      </c>
      <c r="E8" s="10">
        <v>0</v>
      </c>
      <c r="F8" s="7" t="s">
        <v>2</v>
      </c>
      <c r="G8" s="10">
        <v>0</v>
      </c>
      <c r="H8" s="10">
        <v>1</v>
      </c>
      <c r="I8" s="10">
        <v>0</v>
      </c>
    </row>
    <row r="9" spans="1:9" x14ac:dyDescent="0.25">
      <c r="A9" s="7"/>
      <c r="B9" s="7"/>
      <c r="C9" s="10">
        <v>0</v>
      </c>
      <c r="D9" s="10">
        <v>0</v>
      </c>
      <c r="E9" s="10">
        <v>1</v>
      </c>
      <c r="F9" s="7"/>
      <c r="G9" s="10">
        <v>0</v>
      </c>
      <c r="H9" s="10">
        <v>0</v>
      </c>
      <c r="I9" s="10">
        <v>1</v>
      </c>
    </row>
    <row r="10" spans="1:9" x14ac:dyDescent="0.25">
      <c r="A10" s="7"/>
      <c r="B10" s="7"/>
      <c r="C10" s="7"/>
      <c r="D10" s="7"/>
      <c r="E10" s="7"/>
      <c r="F10" s="7"/>
      <c r="G10" s="7"/>
      <c r="H10" s="7" t="s">
        <v>9</v>
      </c>
      <c r="I10" s="7"/>
    </row>
    <row r="11" spans="1:9" x14ac:dyDescent="0.25">
      <c r="A11" s="7"/>
      <c r="B11" s="7"/>
      <c r="C11" s="10">
        <f>COS(A12)</f>
        <v>0.9991455449199016</v>
      </c>
      <c r="D11" s="10">
        <v>0</v>
      </c>
      <c r="E11" s="10">
        <f>SIN(A12)</f>
        <v>-4.1330135091876871E-2</v>
      </c>
      <c r="F11" s="7"/>
      <c r="G11" s="10">
        <f>C7*G7+D7*G8+E7*G9</f>
        <v>0.6581903342413753</v>
      </c>
      <c r="H11" s="10">
        <f>C7*H7+D7*H8+E7*H9</f>
        <v>-0.75285156831292233</v>
      </c>
      <c r="I11" s="10">
        <f>C7*I7+D7*I8+E7*I9</f>
        <v>0</v>
      </c>
    </row>
    <row r="12" spans="1:9" x14ac:dyDescent="0.25">
      <c r="A12" s="7">
        <f>D4</f>
        <v>-4.1341910697962524E-2</v>
      </c>
      <c r="B12" s="7" t="s">
        <v>10</v>
      </c>
      <c r="C12" s="10">
        <v>0</v>
      </c>
      <c r="D12" s="10">
        <v>1</v>
      </c>
      <c r="E12" s="10">
        <v>0</v>
      </c>
      <c r="F12" s="7" t="s">
        <v>2</v>
      </c>
      <c r="G12" s="10">
        <f>C8*G7+D8*G8+E8*G9</f>
        <v>0.75285156831292233</v>
      </c>
      <c r="H12" s="10">
        <f>C8*H7+D8*H8+E8*H9</f>
        <v>0.6581903342413753</v>
      </c>
      <c r="I12" s="10">
        <f>C8*I7+D8*I8+E8*I9</f>
        <v>0</v>
      </c>
    </row>
    <row r="13" spans="1:9" x14ac:dyDescent="0.25">
      <c r="A13" s="7"/>
      <c r="B13" s="7"/>
      <c r="C13" s="10">
        <f>-SIN(A12)</f>
        <v>4.1330135091876871E-2</v>
      </c>
      <c r="D13" s="10">
        <v>0</v>
      </c>
      <c r="E13" s="10">
        <f>COS(A12)</f>
        <v>0.9991455449199016</v>
      </c>
      <c r="F13" s="7"/>
      <c r="G13" s="10">
        <f>C9*G7+D9*G8+E9*G9</f>
        <v>0</v>
      </c>
      <c r="H13" s="10">
        <f>C9*H7+D9*H8+E9*H9</f>
        <v>0</v>
      </c>
      <c r="I13" s="10">
        <f>C9*I7+D9*I8+E9*I9</f>
        <v>1</v>
      </c>
    </row>
    <row r="14" spans="1:9" x14ac:dyDescent="0.25">
      <c r="A14" s="7"/>
      <c r="B14" s="7"/>
      <c r="C14" s="7"/>
      <c r="D14" s="7"/>
      <c r="E14" s="7"/>
      <c r="F14" s="7"/>
      <c r="G14" s="7"/>
      <c r="H14" s="7" t="s">
        <v>9</v>
      </c>
      <c r="I14" s="7"/>
    </row>
    <row r="15" spans="1:9" x14ac:dyDescent="0.25">
      <c r="A15" s="7"/>
      <c r="B15" s="7"/>
      <c r="C15" s="10">
        <v>1</v>
      </c>
      <c r="D15" s="10">
        <v>0</v>
      </c>
      <c r="E15" s="10">
        <v>0</v>
      </c>
      <c r="F15" s="7"/>
      <c r="G15" s="10">
        <f>C11*G11+D11*G12+E11*G13</f>
        <v>0.65762794016661108</v>
      </c>
      <c r="H15" s="10">
        <f>C11*H11+D11*H12+E11*H13</f>
        <v>-0.75220829046581728</v>
      </c>
      <c r="I15" s="10">
        <f>C11*I11+D11*I12+E11*I13</f>
        <v>-4.1330135091876871E-2</v>
      </c>
    </row>
    <row r="16" spans="1:9" x14ac:dyDescent="0.25">
      <c r="A16" s="7">
        <f>D3</f>
        <v>0.98008868152632711</v>
      </c>
      <c r="B16" s="7" t="s">
        <v>11</v>
      </c>
      <c r="C16" s="10">
        <v>0</v>
      </c>
      <c r="D16" s="10">
        <f>COS(A16)</f>
        <v>0.55694889480156029</v>
      </c>
      <c r="E16" s="10">
        <f>-SIN(A16)</f>
        <v>-0.83054676483586432</v>
      </c>
      <c r="F16" s="7" t="s">
        <v>2</v>
      </c>
      <c r="G16" s="10">
        <f>C12*G11+D12*G12+E12*G13</f>
        <v>0.75285156831292233</v>
      </c>
      <c r="H16" s="10">
        <f>C12*H11+D12*H12+E12*H13</f>
        <v>0.6581903342413753</v>
      </c>
      <c r="I16" s="10">
        <f>C12*I11+D12*I12+E12*I13</f>
        <v>0</v>
      </c>
    </row>
    <row r="17" spans="1:9" x14ac:dyDescent="0.25">
      <c r="A17" s="7"/>
      <c r="B17" s="7"/>
      <c r="C17" s="10">
        <v>0</v>
      </c>
      <c r="D17" s="10">
        <f>SIN(A16)</f>
        <v>0.83054676483586432</v>
      </c>
      <c r="E17" s="10">
        <f>COS(A16)</f>
        <v>0.55694889480156029</v>
      </c>
      <c r="F17" s="7"/>
      <c r="G17" s="10">
        <f>C13*G11+D13*G12+E13*G13</f>
        <v>2.7203095430363634E-2</v>
      </c>
      <c r="H17" s="10">
        <f>C13*H11+D13*H12+E13*H13</f>
        <v>-3.1115457022504449E-2</v>
      </c>
      <c r="I17" s="10">
        <f>C13*I11+D13*I12+E13*I13</f>
        <v>0.9991455449199016</v>
      </c>
    </row>
    <row r="18" spans="1:9" x14ac:dyDescent="0.25">
      <c r="A18" s="7"/>
      <c r="B18" s="7"/>
      <c r="C18" s="7"/>
      <c r="D18" s="7"/>
      <c r="E18" s="7"/>
      <c r="F18" s="7"/>
      <c r="G18" s="7"/>
      <c r="H18" s="7" t="s">
        <v>9</v>
      </c>
      <c r="I18" s="7"/>
    </row>
    <row r="19" spans="1:9" x14ac:dyDescent="0.25">
      <c r="A19" s="7"/>
      <c r="B19" s="7"/>
      <c r="C19" s="7"/>
      <c r="D19" s="7"/>
      <c r="E19" s="7"/>
      <c r="F19" s="7"/>
      <c r="G19" s="10">
        <f>C15*G15+D15*G16+E15*G17</f>
        <v>0.65762794016661108</v>
      </c>
      <c r="H19" s="10">
        <f>C15*H15+D15*H16+E15*H17</f>
        <v>-0.75220829046581728</v>
      </c>
      <c r="I19" s="10">
        <f>C15*I15+D15*I16+E15*I17</f>
        <v>-4.1330135091876871E-2</v>
      </c>
    </row>
    <row r="20" spans="1:9" x14ac:dyDescent="0.25">
      <c r="A20" s="7"/>
      <c r="B20" s="7"/>
      <c r="C20" s="7"/>
      <c r="D20" s="7"/>
      <c r="E20" s="7"/>
      <c r="F20" s="7"/>
      <c r="G20" s="10">
        <f>C16*G15+D16*G16+E16*G17</f>
        <v>0.39670640601829366</v>
      </c>
      <c r="H20" s="10">
        <f>C16*H15+D16*H16+E16*H17</f>
        <v>0.39242122139123398</v>
      </c>
      <c r="I20" s="10">
        <f>C16*I15+D16*I16+E16*I17</f>
        <v>-0.82983709993339105</v>
      </c>
    </row>
    <row r="21" spans="1:9" x14ac:dyDescent="0.25">
      <c r="A21" s="7"/>
      <c r="B21" s="7"/>
      <c r="C21" s="7"/>
      <c r="D21" s="7"/>
      <c r="E21" s="7"/>
      <c r="F21" s="7"/>
      <c r="G21" s="10">
        <f>C17*G15+D17*G16+E17*G17</f>
        <v>0.64042916839902675</v>
      </c>
      <c r="H21" s="10">
        <f>C17*H15+D17*H16+E17*H17</f>
        <v>0.52932813335048112</v>
      </c>
      <c r="I21" s="10">
        <f>C17*I15+D17*I16+E17*I17</f>
        <v>0.5564730069890419</v>
      </c>
    </row>
    <row r="22" spans="1:9" x14ac:dyDescent="0.25">
      <c r="A22" s="7"/>
      <c r="B22" s="7"/>
      <c r="C22" s="7"/>
      <c r="D22" s="7"/>
      <c r="E22" s="7"/>
      <c r="F22" s="7"/>
      <c r="G22" s="7"/>
      <c r="H22" s="7"/>
      <c r="I22" s="7"/>
    </row>
    <row r="23" spans="1:9" x14ac:dyDescent="0.25">
      <c r="A23" s="7"/>
      <c r="B23" s="7"/>
      <c r="C23" s="7"/>
      <c r="D23" s="7"/>
      <c r="E23" s="7"/>
      <c r="F23" s="7"/>
      <c r="G23" s="7"/>
      <c r="H23" s="7"/>
      <c r="I23" s="7"/>
    </row>
    <row r="24" spans="1:9" x14ac:dyDescent="0.25">
      <c r="A24" s="7"/>
      <c r="B24" s="7"/>
      <c r="C24" s="7"/>
      <c r="D24" s="7"/>
      <c r="E24" s="7"/>
      <c r="F24" s="7"/>
      <c r="G24" s="7"/>
      <c r="H24" s="7"/>
      <c r="I24" s="7"/>
    </row>
    <row r="25" spans="1:9" x14ac:dyDescent="0.25">
      <c r="A25" s="7"/>
      <c r="B25" s="7"/>
      <c r="C25" s="7" t="s">
        <v>12</v>
      </c>
      <c r="D25" s="7" t="s">
        <v>1</v>
      </c>
      <c r="E25" s="7"/>
      <c r="F25" s="7"/>
      <c r="G25" s="7"/>
      <c r="H25" s="7"/>
      <c r="I25" s="7"/>
    </row>
    <row r="26" spans="1:9" x14ac:dyDescent="0.25">
      <c r="A26" s="7"/>
      <c r="B26" s="7" t="s">
        <v>2</v>
      </c>
      <c r="C26" s="11">
        <f>DEGREES(D26)</f>
        <v>43.567911982939343</v>
      </c>
      <c r="D26" s="7">
        <f>ATAN2(H20*COS(D28)-H19*SIN(D28),I19*SIN(D28)-I20*COS(D28))</f>
        <v>0.76040351232138315</v>
      </c>
      <c r="E26" s="7"/>
      <c r="F26" s="7"/>
      <c r="G26" s="7"/>
      <c r="H26" s="7"/>
      <c r="I26" s="7"/>
    </row>
    <row r="27" spans="1:9" x14ac:dyDescent="0.25">
      <c r="A27" s="7"/>
      <c r="B27" s="7" t="s">
        <v>3</v>
      </c>
      <c r="C27" s="11">
        <f>DEGREES(D27)</f>
        <v>-39.823828954117666</v>
      </c>
      <c r="D27" s="7">
        <f>ATAN2(G19*COS(D28)+G20*SIN(D28),-G21)</f>
        <v>-0.69505693600040308</v>
      </c>
      <c r="E27" s="7"/>
      <c r="F27" s="7"/>
      <c r="G27" s="7"/>
      <c r="H27" s="7"/>
      <c r="I27" s="7"/>
    </row>
    <row r="28" spans="1:9" x14ac:dyDescent="0.25">
      <c r="A28" s="7"/>
      <c r="B28" s="7" t="s">
        <v>4</v>
      </c>
      <c r="C28" s="11">
        <f>DEGREES(D28)</f>
        <v>31.099991691819955</v>
      </c>
      <c r="D28" s="7">
        <f>ATAN2(G19,G20)</f>
        <v>0.54279725236513987</v>
      </c>
      <c r="E28" s="7"/>
      <c r="F28" s="7"/>
      <c r="G28" s="7"/>
      <c r="H28" s="7"/>
      <c r="I28" s="7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F30" sqref="F30"/>
    </sheetView>
  </sheetViews>
  <sheetFormatPr defaultRowHeight="15" x14ac:dyDescent="0.25"/>
  <cols>
    <col min="1" max="16384" width="9.140625" style="51"/>
  </cols>
  <sheetData>
    <row r="1" spans="1:9" x14ac:dyDescent="0.25">
      <c r="A1" s="50"/>
      <c r="B1" s="50"/>
      <c r="C1" s="50"/>
      <c r="D1" s="50"/>
      <c r="E1" s="50"/>
      <c r="F1" s="50"/>
      <c r="G1" s="50"/>
      <c r="H1" s="50"/>
      <c r="I1" s="50"/>
    </row>
    <row r="2" spans="1:9" x14ac:dyDescent="0.25">
      <c r="A2" s="50"/>
      <c r="B2" s="50"/>
      <c r="C2" s="50" t="s">
        <v>12</v>
      </c>
      <c r="D2" s="50" t="s">
        <v>1</v>
      </c>
      <c r="E2" s="50"/>
      <c r="F2" s="50"/>
      <c r="G2" s="50"/>
      <c r="H2" s="50"/>
      <c r="I2" s="50"/>
    </row>
    <row r="3" spans="1:9" x14ac:dyDescent="0.25">
      <c r="A3" s="50"/>
      <c r="B3" s="50" t="s">
        <v>2</v>
      </c>
      <c r="C3" s="52">
        <f>'new C'!N20</f>
        <v>43.567911982939343</v>
      </c>
      <c r="D3" s="50">
        <f>RADIANS(C3)</f>
        <v>0.76040351232138315</v>
      </c>
      <c r="E3" s="50"/>
      <c r="F3" s="50"/>
      <c r="G3" s="50"/>
      <c r="H3" s="50"/>
      <c r="I3" s="50"/>
    </row>
    <row r="4" spans="1:9" x14ac:dyDescent="0.25">
      <c r="A4" s="50"/>
      <c r="B4" s="50" t="s">
        <v>3</v>
      </c>
      <c r="C4" s="52">
        <f>'new C'!N21</f>
        <v>-39.823828954117658</v>
      </c>
      <c r="D4" s="50">
        <f>RADIANS(C4)</f>
        <v>-0.69505693600040297</v>
      </c>
      <c r="E4" s="50"/>
      <c r="F4" s="50"/>
      <c r="G4" s="50"/>
      <c r="H4" s="50"/>
      <c r="I4" s="50"/>
    </row>
    <row r="5" spans="1:9" x14ac:dyDescent="0.25">
      <c r="A5" s="50"/>
      <c r="B5" s="50" t="s">
        <v>4</v>
      </c>
      <c r="C5" s="52">
        <f>'new C'!N22</f>
        <v>31.099991691819962</v>
      </c>
      <c r="D5" s="50">
        <f>RADIANS(C5)</f>
        <v>0.54279725236513998</v>
      </c>
      <c r="E5" s="50"/>
      <c r="F5" s="50"/>
      <c r="G5" s="50"/>
      <c r="H5" s="50"/>
      <c r="I5" s="50"/>
    </row>
    <row r="6" spans="1:9" x14ac:dyDescent="0.25">
      <c r="A6" s="50"/>
      <c r="B6" s="50"/>
      <c r="C6" s="50"/>
      <c r="D6" s="50"/>
      <c r="E6" s="50"/>
      <c r="F6" s="50"/>
      <c r="G6" s="50" t="s">
        <v>5</v>
      </c>
      <c r="H6" s="50" t="s">
        <v>6</v>
      </c>
      <c r="I6" s="50" t="s">
        <v>7</v>
      </c>
    </row>
    <row r="7" spans="1:9" x14ac:dyDescent="0.25">
      <c r="A7" s="53"/>
      <c r="B7" s="53"/>
      <c r="C7" s="54">
        <v>1</v>
      </c>
      <c r="D7" s="54">
        <v>0</v>
      </c>
      <c r="E7" s="54">
        <v>0</v>
      </c>
      <c r="F7" s="53"/>
      <c r="G7" s="54">
        <v>1</v>
      </c>
      <c r="H7" s="54">
        <v>0</v>
      </c>
      <c r="I7" s="54">
        <v>0</v>
      </c>
    </row>
    <row r="8" spans="1:9" x14ac:dyDescent="0.25">
      <c r="A8" s="53">
        <f>D3</f>
        <v>0.76040351232138315</v>
      </c>
      <c r="B8" s="53" t="s">
        <v>11</v>
      </c>
      <c r="C8" s="54">
        <v>0</v>
      </c>
      <c r="D8" s="54">
        <f>COS(A8)</f>
        <v>0.72455796344718792</v>
      </c>
      <c r="E8" s="54">
        <f>-SIN(A8)</f>
        <v>-0.68921386927808082</v>
      </c>
      <c r="F8" s="53" t="s">
        <v>2</v>
      </c>
      <c r="G8" s="54">
        <v>0</v>
      </c>
      <c r="H8" s="54">
        <v>1</v>
      </c>
      <c r="I8" s="54">
        <v>0</v>
      </c>
    </row>
    <row r="9" spans="1:9" x14ac:dyDescent="0.25">
      <c r="A9" s="53"/>
      <c r="B9" s="53"/>
      <c r="C9" s="54">
        <v>0</v>
      </c>
      <c r="D9" s="54">
        <f>SIN(A8)</f>
        <v>0.68921386927808082</v>
      </c>
      <c r="E9" s="54">
        <f>COS(A8)</f>
        <v>0.72455796344718792</v>
      </c>
      <c r="F9" s="53"/>
      <c r="G9" s="54">
        <v>0</v>
      </c>
      <c r="H9" s="54">
        <v>0</v>
      </c>
      <c r="I9" s="54">
        <v>1</v>
      </c>
    </row>
    <row r="10" spans="1:9" x14ac:dyDescent="0.25">
      <c r="A10" s="53"/>
      <c r="B10" s="53"/>
      <c r="C10" s="53"/>
      <c r="D10" s="53"/>
      <c r="E10" s="53"/>
      <c r="F10" s="53"/>
      <c r="G10" s="53"/>
      <c r="H10" s="53" t="s">
        <v>9</v>
      </c>
      <c r="I10" s="53"/>
    </row>
    <row r="11" spans="1:9" x14ac:dyDescent="0.25">
      <c r="A11" s="53"/>
      <c r="B11" s="53"/>
      <c r="C11" s="54">
        <f>COS(A12)</f>
        <v>0.76801723956154211</v>
      </c>
      <c r="D11" s="54">
        <v>0</v>
      </c>
      <c r="E11" s="54">
        <f>SIN(A12)</f>
        <v>-0.64042916839902675</v>
      </c>
      <c r="F11" s="53"/>
      <c r="G11" s="54">
        <f>C7*G7+D7*G8+E7*G9</f>
        <v>1</v>
      </c>
      <c r="H11" s="54">
        <f>C7*H7+D7*H8+E7*H9</f>
        <v>0</v>
      </c>
      <c r="I11" s="54">
        <f>C7*I7+D7*I8+E7*I9</f>
        <v>0</v>
      </c>
    </row>
    <row r="12" spans="1:9" x14ac:dyDescent="0.25">
      <c r="A12" s="53">
        <f>D4</f>
        <v>-0.69505693600040297</v>
      </c>
      <c r="B12" s="53" t="s">
        <v>10</v>
      </c>
      <c r="C12" s="54">
        <v>0</v>
      </c>
      <c r="D12" s="54">
        <v>1</v>
      </c>
      <c r="E12" s="54">
        <v>0</v>
      </c>
      <c r="F12" s="53" t="s">
        <v>2</v>
      </c>
      <c r="G12" s="54">
        <f>C8*G7+D8*G8+E8*G9</f>
        <v>0</v>
      </c>
      <c r="H12" s="54">
        <f>C8*H7+D8*H8+E8*H9</f>
        <v>0.72455796344718792</v>
      </c>
      <c r="I12" s="54">
        <f>C8*I7+D8*I8+E8*I9</f>
        <v>-0.68921386927808082</v>
      </c>
    </row>
    <row r="13" spans="1:9" x14ac:dyDescent="0.25">
      <c r="A13" s="53"/>
      <c r="B13" s="53"/>
      <c r="C13" s="54">
        <f>-SIN(A12)</f>
        <v>0.64042916839902675</v>
      </c>
      <c r="D13" s="54">
        <v>0</v>
      </c>
      <c r="E13" s="54">
        <f>COS(A12)</f>
        <v>0.76801723956154211</v>
      </c>
      <c r="F13" s="53"/>
      <c r="G13" s="54">
        <f>C9*G7+D9*G8+E9*G9</f>
        <v>0</v>
      </c>
      <c r="H13" s="54">
        <f>C9*H7+D9*H8+E9*H9</f>
        <v>0.68921386927808082</v>
      </c>
      <c r="I13" s="54">
        <f>C9*I7+D9*I8+E9*I9</f>
        <v>0.72455796344718792</v>
      </c>
    </row>
    <row r="14" spans="1:9" x14ac:dyDescent="0.25">
      <c r="A14" s="53"/>
      <c r="B14" s="53"/>
      <c r="C14" s="53"/>
      <c r="D14" s="53"/>
      <c r="E14" s="53"/>
      <c r="F14" s="53"/>
      <c r="G14" s="53"/>
      <c r="H14" s="53" t="s">
        <v>9</v>
      </c>
      <c r="I14" s="53"/>
    </row>
    <row r="15" spans="1:9" x14ac:dyDescent="0.25">
      <c r="A15" s="53"/>
      <c r="B15" s="53"/>
      <c r="C15" s="54">
        <f>COS(A16)</f>
        <v>0.85626715950028442</v>
      </c>
      <c r="D15" s="54">
        <f>-SIN(A16)</f>
        <v>-0.51653320470354525</v>
      </c>
      <c r="E15" s="54">
        <v>0</v>
      </c>
      <c r="F15" s="53"/>
      <c r="G15" s="54">
        <f>C11*G11+D11*G12+E11*G13</f>
        <v>0.76801723956154211</v>
      </c>
      <c r="H15" s="54">
        <f>C11*H11+D11*H12+E11*H13</f>
        <v>-0.4413926651508368</v>
      </c>
      <c r="I15" s="54">
        <f>C11*I11+D11*I12+E11*I13</f>
        <v>-0.46402805398737501</v>
      </c>
    </row>
    <row r="16" spans="1:9" x14ac:dyDescent="0.25">
      <c r="A16" s="53">
        <f>D5</f>
        <v>0.54279725236513998</v>
      </c>
      <c r="B16" s="53" t="s">
        <v>8</v>
      </c>
      <c r="C16" s="54">
        <f>SIN(A16)</f>
        <v>0.51653320470354525</v>
      </c>
      <c r="D16" s="54">
        <f>COS(A16)</f>
        <v>0.85626715950028442</v>
      </c>
      <c r="E16" s="54">
        <v>0</v>
      </c>
      <c r="F16" s="53" t="s">
        <v>2</v>
      </c>
      <c r="G16" s="54">
        <f>C12*G11+D12*G12+E12*G13</f>
        <v>0</v>
      </c>
      <c r="H16" s="54">
        <f>C12*H11+D12*H12+E12*H13</f>
        <v>0.72455796344718792</v>
      </c>
      <c r="I16" s="54">
        <f>C12*I11+D12*I12+E12*I13</f>
        <v>-0.68921386927808082</v>
      </c>
    </row>
    <row r="17" spans="1:9" x14ac:dyDescent="0.25">
      <c r="A17" s="53"/>
      <c r="B17" s="53"/>
      <c r="C17" s="54">
        <v>0</v>
      </c>
      <c r="D17" s="54">
        <v>0</v>
      </c>
      <c r="E17" s="54">
        <v>1</v>
      </c>
      <c r="F17" s="53"/>
      <c r="G17" s="54">
        <f>C13*G11+D13*G12+E13*G13</f>
        <v>0.64042916839902675</v>
      </c>
      <c r="H17" s="54">
        <f>C13*H11+D13*H12+E13*H13</f>
        <v>0.52932813335048112</v>
      </c>
      <c r="I17" s="54">
        <f>C13*I11+D13*I12+E13*I13</f>
        <v>0.55647300698904201</v>
      </c>
    </row>
    <row r="18" spans="1:9" x14ac:dyDescent="0.25">
      <c r="A18" s="53"/>
      <c r="B18" s="53"/>
      <c r="C18" s="53"/>
      <c r="D18" s="53"/>
      <c r="E18" s="53"/>
      <c r="F18" s="53"/>
      <c r="G18" s="53"/>
      <c r="H18" s="53" t="s">
        <v>9</v>
      </c>
      <c r="I18" s="53"/>
    </row>
    <row r="19" spans="1:9" x14ac:dyDescent="0.25">
      <c r="A19" s="53"/>
      <c r="B19" s="53"/>
      <c r="C19" s="53"/>
      <c r="D19" s="53"/>
      <c r="E19" s="53"/>
      <c r="F19" s="53"/>
      <c r="G19" s="54">
        <f>C15*G15+D15*G16+E15*G17</f>
        <v>0.65762794016661108</v>
      </c>
      <c r="H19" s="54">
        <f>C15*H15+D15*H16+E15*H17</f>
        <v>-0.75220829046581739</v>
      </c>
      <c r="I19" s="54">
        <f>C15*I15+D15*I16+E15*I17</f>
        <v>-4.1330135091876885E-2</v>
      </c>
    </row>
    <row r="20" spans="1:9" x14ac:dyDescent="0.25">
      <c r="A20" s="53"/>
      <c r="B20" s="53"/>
      <c r="C20" s="53"/>
      <c r="D20" s="53"/>
      <c r="E20" s="53"/>
      <c r="F20" s="53"/>
      <c r="G20" s="54">
        <f>C16*G15+D16*G16+E16*G17</f>
        <v>0.39670640601829377</v>
      </c>
      <c r="H20" s="54">
        <f>C16*H15+D16*H16+E16*H17</f>
        <v>0.39242122139123398</v>
      </c>
      <c r="I20" s="54">
        <f>C16*I15+D16*I16+E16*I17</f>
        <v>-0.82983709993339116</v>
      </c>
    </row>
    <row r="21" spans="1:9" x14ac:dyDescent="0.25">
      <c r="A21" s="53"/>
      <c r="B21" s="53"/>
      <c r="C21" s="53"/>
      <c r="D21" s="53"/>
      <c r="E21" s="53"/>
      <c r="F21" s="53"/>
      <c r="G21" s="54">
        <f>C17*G15+D17*G16+E17*G17</f>
        <v>0.64042916839902675</v>
      </c>
      <c r="H21" s="54">
        <f>C17*H15+D17*H16+E17*H17</f>
        <v>0.52932813335048112</v>
      </c>
      <c r="I21" s="54">
        <f>C17*I15+D17*I16+E17*I17</f>
        <v>0.55647300698904201</v>
      </c>
    </row>
    <row r="22" spans="1:9" x14ac:dyDescent="0.25">
      <c r="A22" s="53"/>
      <c r="B22" s="53"/>
      <c r="C22" s="53"/>
      <c r="D22" s="53"/>
      <c r="E22" s="53"/>
      <c r="F22" s="53"/>
      <c r="G22" s="53"/>
      <c r="H22" s="53"/>
      <c r="I22" s="53"/>
    </row>
    <row r="23" spans="1:9" x14ac:dyDescent="0.25">
      <c r="A23" s="53"/>
      <c r="B23" s="53"/>
      <c r="C23" s="53"/>
      <c r="D23" s="53"/>
      <c r="E23" s="53"/>
      <c r="F23" s="53"/>
      <c r="G23" s="53"/>
      <c r="H23" s="53"/>
      <c r="I23" s="53"/>
    </row>
    <row r="24" spans="1:9" x14ac:dyDescent="0.25">
      <c r="A24" s="53"/>
      <c r="B24" s="53"/>
      <c r="C24" s="53"/>
      <c r="D24" s="53"/>
      <c r="E24" s="53"/>
      <c r="F24" s="53"/>
      <c r="G24" s="53"/>
      <c r="H24" s="53"/>
      <c r="I24" s="53"/>
    </row>
    <row r="25" spans="1:9" x14ac:dyDescent="0.25">
      <c r="A25" s="53"/>
      <c r="B25" s="53"/>
      <c r="C25" s="53" t="s">
        <v>0</v>
      </c>
      <c r="D25" s="53" t="s">
        <v>1</v>
      </c>
      <c r="E25" s="53"/>
      <c r="F25" s="53"/>
      <c r="G25" s="53"/>
      <c r="H25" s="53"/>
      <c r="I25" s="53"/>
    </row>
    <row r="26" spans="1:9" x14ac:dyDescent="0.25">
      <c r="A26" s="53"/>
      <c r="B26" s="53" t="s">
        <v>2</v>
      </c>
      <c r="C26" s="55">
        <f>DEGREES(D26)</f>
        <v>56.154944999999991</v>
      </c>
      <c r="D26" s="53">
        <f>ATAN2(I21,-I20)</f>
        <v>0.980088681526327</v>
      </c>
      <c r="E26" s="53"/>
      <c r="F26" s="53"/>
      <c r="G26" s="53"/>
      <c r="H26" s="53"/>
      <c r="I26" s="53"/>
    </row>
    <row r="27" spans="1:9" x14ac:dyDescent="0.25">
      <c r="A27" s="53"/>
      <c r="B27" s="53" t="s">
        <v>3</v>
      </c>
      <c r="C27" s="55">
        <f>DEGREES(D27)</f>
        <v>-2.3687170000000011</v>
      </c>
      <c r="D27" s="53">
        <f>ATAN2(I21*COS(D26)-I20*SIN(D26),I19)</f>
        <v>-4.1341910697962538E-2</v>
      </c>
      <c r="E27" s="53"/>
      <c r="F27" s="53"/>
      <c r="G27" s="53"/>
      <c r="H27" s="53"/>
      <c r="I27" s="53"/>
    </row>
    <row r="28" spans="1:9" x14ac:dyDescent="0.25">
      <c r="A28" s="53"/>
      <c r="B28" s="53" t="s">
        <v>4</v>
      </c>
      <c r="C28" s="55">
        <f>DEGREES(D28)</f>
        <v>48.837997000000001</v>
      </c>
      <c r="D28" s="53">
        <f>ATAN2(H20*COS(D26)+H21*SIN(D26),G20*COS(D26)+G21*SIN(D26))</f>
        <v>0.85238384772911313</v>
      </c>
      <c r="E28" s="53"/>
      <c r="F28" s="53"/>
      <c r="G28" s="53"/>
      <c r="H28" s="53"/>
      <c r="I28" s="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MK60"/>
  <sheetViews>
    <sheetView topLeftCell="A43" zoomScaleNormal="100" workbookViewId="0">
      <selection activeCell="E22" sqref="E22"/>
    </sheetView>
  </sheetViews>
  <sheetFormatPr defaultRowHeight="15.75" x14ac:dyDescent="0.25"/>
  <cols>
    <col min="1" max="1" width="8.7109375" style="12"/>
    <col min="2" max="2" width="11" style="12"/>
    <col min="3" max="4" width="3.5703125" style="13"/>
    <col min="5" max="5" width="18.140625" style="14"/>
    <col min="6" max="6" width="14" style="14"/>
    <col min="7" max="7" width="1.42578125" style="12"/>
    <col min="8" max="8" width="13.42578125" style="15"/>
    <col min="9" max="9" width="2.42578125" style="12"/>
    <col min="10" max="12" width="7.28515625" style="13"/>
    <col min="13" max="13" width="12.28515625" style="13"/>
    <col min="14" max="14" width="8.7109375" style="12"/>
    <col min="15" max="15" width="24.42578125" style="15"/>
    <col min="16" max="16" width="2.42578125" style="13"/>
    <col min="17" max="20" width="7.140625" style="13"/>
    <col min="21" max="21" width="8.7109375" style="12"/>
    <col min="22" max="22" width="7.42578125" style="15"/>
    <col min="23" max="23" width="2.42578125" style="12"/>
    <col min="24" max="24" width="7.85546875" style="13"/>
    <col min="25" max="25" width="7.140625" style="13"/>
    <col min="26" max="27" width="6.140625" style="13"/>
    <col min="28" max="1025" width="8.7109375" style="12"/>
  </cols>
  <sheetData>
    <row r="6" spans="2:27" ht="19.5" customHeight="1" x14ac:dyDescent="0.25">
      <c r="B6" s="12" t="s">
        <v>13</v>
      </c>
      <c r="C6" s="13" t="s">
        <v>2</v>
      </c>
      <c r="D6" s="13" t="s">
        <v>14</v>
      </c>
      <c r="E6" s="16">
        <v>-119.69586200000001</v>
      </c>
      <c r="H6" s="5" t="s">
        <v>15</v>
      </c>
      <c r="I6" s="4" t="s">
        <v>16</v>
      </c>
      <c r="J6" s="17">
        <v>1</v>
      </c>
      <c r="K6" s="17">
        <v>0</v>
      </c>
      <c r="L6" s="17">
        <v>0</v>
      </c>
      <c r="M6" s="18">
        <f>-E6</f>
        <v>119.69586200000001</v>
      </c>
      <c r="P6" s="19"/>
      <c r="W6" s="20"/>
    </row>
    <row r="7" spans="2:27" ht="19.5" customHeight="1" x14ac:dyDescent="0.25">
      <c r="C7" s="13" t="s">
        <v>3</v>
      </c>
      <c r="D7" s="13" t="s">
        <v>17</v>
      </c>
      <c r="E7" s="16">
        <v>-69.403580000000005</v>
      </c>
      <c r="H7" s="5"/>
      <c r="I7" s="4"/>
      <c r="J7" s="17">
        <v>0</v>
      </c>
      <c r="K7" s="17">
        <v>1</v>
      </c>
      <c r="L7" s="17">
        <v>0</v>
      </c>
      <c r="M7" s="18">
        <f>-E7</f>
        <v>69.403580000000005</v>
      </c>
      <c r="P7" s="19"/>
      <c r="W7" s="20"/>
    </row>
    <row r="8" spans="2:27" ht="19.5" customHeight="1" x14ac:dyDescent="0.25">
      <c r="C8" s="13" t="s">
        <v>4</v>
      </c>
      <c r="D8" s="13" t="s">
        <v>18</v>
      </c>
      <c r="E8" s="16">
        <v>519.78448500000002</v>
      </c>
      <c r="H8" s="5"/>
      <c r="I8" s="4"/>
      <c r="J8" s="17">
        <v>0</v>
      </c>
      <c r="K8" s="17">
        <v>0</v>
      </c>
      <c r="L8" s="17">
        <v>1</v>
      </c>
      <c r="M8" s="18">
        <f>-E8</f>
        <v>-519.78448500000002</v>
      </c>
      <c r="P8" s="19"/>
      <c r="W8" s="20"/>
    </row>
    <row r="9" spans="2:27" ht="19.5" customHeight="1" x14ac:dyDescent="0.25">
      <c r="H9" s="5"/>
      <c r="I9" s="4"/>
      <c r="J9" s="17">
        <v>0</v>
      </c>
      <c r="K9" s="17">
        <v>0</v>
      </c>
      <c r="L9" s="17">
        <v>0</v>
      </c>
      <c r="M9" s="17">
        <v>1</v>
      </c>
      <c r="P9" s="19"/>
      <c r="W9" s="20"/>
    </row>
    <row r="10" spans="2:27" ht="19.5" customHeight="1" x14ac:dyDescent="0.25">
      <c r="E10" s="14" t="s">
        <v>19</v>
      </c>
      <c r="F10" s="14" t="s">
        <v>20</v>
      </c>
      <c r="I10" s="13"/>
      <c r="J10" s="21"/>
      <c r="K10" s="21"/>
      <c r="L10" s="21"/>
      <c r="M10" s="21"/>
      <c r="W10" s="13"/>
    </row>
    <row r="11" spans="2:27" ht="19.5" customHeight="1" x14ac:dyDescent="0.25">
      <c r="B11" s="12" t="s">
        <v>21</v>
      </c>
      <c r="C11" s="13" t="s">
        <v>2</v>
      </c>
      <c r="D11" s="13" t="s">
        <v>22</v>
      </c>
      <c r="E11" s="14">
        <f>RADIANS(F11)</f>
        <v>0.76040351232138315</v>
      </c>
      <c r="F11" s="16">
        <f>'C ZYX'!C26</f>
        <v>43.567911982939343</v>
      </c>
      <c r="H11" s="5" t="s">
        <v>23</v>
      </c>
      <c r="I11" s="4" t="s">
        <v>16</v>
      </c>
      <c r="J11" s="17">
        <v>1</v>
      </c>
      <c r="K11" s="17">
        <v>0</v>
      </c>
      <c r="L11" s="17">
        <v>0</v>
      </c>
      <c r="M11" s="17">
        <v>0</v>
      </c>
      <c r="O11" s="5" t="s">
        <v>24</v>
      </c>
      <c r="P11" s="4" t="s">
        <v>16</v>
      </c>
      <c r="Q11" s="18">
        <f>COS(E12)</f>
        <v>0.768017239561542</v>
      </c>
      <c r="R11" s="17">
        <v>0</v>
      </c>
      <c r="S11" s="18">
        <f>SIN(E12)</f>
        <v>-0.64042916839902675</v>
      </c>
      <c r="T11" s="17">
        <v>0</v>
      </c>
      <c r="V11" s="5" t="s">
        <v>25</v>
      </c>
      <c r="W11" s="4" t="s">
        <v>16</v>
      </c>
      <c r="X11" s="18">
        <f>COS(E13)</f>
        <v>0.85626715950028442</v>
      </c>
      <c r="Y11" s="18">
        <f>-SIN(E13)</f>
        <v>-0.51653320470354513</v>
      </c>
      <c r="Z11" s="17">
        <v>0</v>
      </c>
      <c r="AA11" s="17">
        <v>0</v>
      </c>
    </row>
    <row r="12" spans="2:27" ht="19.5" customHeight="1" x14ac:dyDescent="0.25">
      <c r="C12" s="13" t="s">
        <v>3</v>
      </c>
      <c r="D12" s="13" t="s">
        <v>26</v>
      </c>
      <c r="E12" s="14">
        <f>RADIANS(F12)</f>
        <v>-0.69505693600040308</v>
      </c>
      <c r="F12" s="16">
        <f>'C ZYX'!C27</f>
        <v>-39.823828954117666</v>
      </c>
      <c r="H12" s="5"/>
      <c r="I12" s="4"/>
      <c r="J12" s="17">
        <v>0</v>
      </c>
      <c r="K12" s="18">
        <f>COS(E11)</f>
        <v>0.72455796344718792</v>
      </c>
      <c r="L12" s="18">
        <f>-SIN(E11)</f>
        <v>-0.68921386927808082</v>
      </c>
      <c r="M12" s="17">
        <v>0</v>
      </c>
      <c r="O12" s="5"/>
      <c r="P12" s="4"/>
      <c r="Q12" s="17">
        <v>0</v>
      </c>
      <c r="R12" s="17">
        <v>1</v>
      </c>
      <c r="S12" s="17">
        <v>0</v>
      </c>
      <c r="T12" s="17">
        <v>0</v>
      </c>
      <c r="V12" s="5"/>
      <c r="W12" s="4"/>
      <c r="X12" s="18">
        <f>-Y11</f>
        <v>0.51653320470354513</v>
      </c>
      <c r="Y12" s="18">
        <f>X11</f>
        <v>0.85626715950028442</v>
      </c>
      <c r="Z12" s="17">
        <v>0</v>
      </c>
      <c r="AA12" s="17">
        <v>0</v>
      </c>
    </row>
    <row r="13" spans="2:27" ht="19.5" customHeight="1" x14ac:dyDescent="0.25">
      <c r="C13" s="13" t="s">
        <v>4</v>
      </c>
      <c r="D13" s="13" t="s">
        <v>27</v>
      </c>
      <c r="E13" s="14">
        <f>RADIANS(F13)</f>
        <v>0.54279725236513987</v>
      </c>
      <c r="F13" s="16">
        <f>'C ZYX'!C28</f>
        <v>31.099991691819955</v>
      </c>
      <c r="H13" s="5"/>
      <c r="I13" s="4"/>
      <c r="J13" s="17">
        <v>0</v>
      </c>
      <c r="K13" s="18">
        <f>-L12</f>
        <v>0.68921386927808082</v>
      </c>
      <c r="L13" s="18">
        <f>K12</f>
        <v>0.72455796344718792</v>
      </c>
      <c r="M13" s="17">
        <v>0</v>
      </c>
      <c r="O13" s="5"/>
      <c r="P13" s="4"/>
      <c r="Q13" s="18">
        <f>-S11</f>
        <v>0.64042916839902675</v>
      </c>
      <c r="R13" s="17">
        <v>0</v>
      </c>
      <c r="S13" s="18">
        <f>Q11</f>
        <v>0.768017239561542</v>
      </c>
      <c r="T13" s="17">
        <v>0</v>
      </c>
      <c r="V13" s="5"/>
      <c r="W13" s="4"/>
      <c r="X13" s="17">
        <v>0</v>
      </c>
      <c r="Y13" s="17">
        <v>0</v>
      </c>
      <c r="Z13" s="17">
        <v>1</v>
      </c>
      <c r="AA13" s="17">
        <v>0</v>
      </c>
    </row>
    <row r="14" spans="2:27" ht="19.5" customHeight="1" x14ac:dyDescent="0.25">
      <c r="H14" s="5"/>
      <c r="I14" s="4"/>
      <c r="J14" s="17">
        <v>0</v>
      </c>
      <c r="K14" s="17">
        <v>0</v>
      </c>
      <c r="L14" s="17">
        <v>0</v>
      </c>
      <c r="M14" s="17">
        <v>1</v>
      </c>
      <c r="O14" s="5"/>
      <c r="P14" s="4"/>
      <c r="Q14" s="17">
        <v>0</v>
      </c>
      <c r="R14" s="17">
        <v>0</v>
      </c>
      <c r="S14" s="17">
        <v>0</v>
      </c>
      <c r="T14" s="17">
        <v>1</v>
      </c>
      <c r="V14" s="5"/>
      <c r="W14" s="4"/>
      <c r="X14" s="17">
        <v>0</v>
      </c>
      <c r="Y14" s="17">
        <v>0</v>
      </c>
      <c r="Z14" s="17">
        <v>0</v>
      </c>
      <c r="AA14" s="17">
        <v>1</v>
      </c>
    </row>
    <row r="15" spans="2:27" ht="19.5" customHeight="1" x14ac:dyDescent="0.25">
      <c r="B15" s="12" t="s">
        <v>28</v>
      </c>
      <c r="C15" s="13" t="s">
        <v>29</v>
      </c>
      <c r="D15" s="13" t="s">
        <v>30</v>
      </c>
      <c r="E15" s="16">
        <v>1.2</v>
      </c>
      <c r="H15" s="22"/>
      <c r="I15" s="19"/>
      <c r="J15" s="21"/>
      <c r="K15" s="21"/>
      <c r="L15" s="21"/>
      <c r="M15" s="21"/>
      <c r="O15" s="22"/>
      <c r="P15" s="19"/>
      <c r="Q15" s="21"/>
      <c r="R15" s="21"/>
      <c r="S15" s="21"/>
      <c r="T15" s="21"/>
      <c r="V15" s="22"/>
      <c r="W15" s="19"/>
      <c r="X15" s="21"/>
      <c r="Y15" s="21"/>
      <c r="Z15" s="21"/>
      <c r="AA15" s="21"/>
    </row>
    <row r="16" spans="2:27" ht="19.5" customHeight="1" x14ac:dyDescent="0.25">
      <c r="E16" s="14">
        <f>E15</f>
        <v>1.2</v>
      </c>
      <c r="H16" s="22"/>
      <c r="I16" s="19"/>
      <c r="J16" s="3" t="s">
        <v>31</v>
      </c>
      <c r="K16" s="3"/>
      <c r="L16" s="3"/>
      <c r="M16" s="3"/>
      <c r="N16" s="3"/>
      <c r="O16" s="3"/>
      <c r="P16" s="3"/>
      <c r="Q16" s="3"/>
      <c r="R16" s="3"/>
      <c r="S16" s="3"/>
      <c r="T16" s="3"/>
      <c r="V16" s="22"/>
      <c r="W16" s="19"/>
      <c r="X16" s="21"/>
      <c r="Y16" s="21"/>
      <c r="Z16" s="21"/>
      <c r="AA16" s="21"/>
    </row>
    <row r="17" spans="5:27" ht="19.5" customHeight="1" x14ac:dyDescent="0.25">
      <c r="E17" s="14">
        <f>E16</f>
        <v>1.2</v>
      </c>
      <c r="H17" s="22"/>
      <c r="I17" s="19"/>
      <c r="J17" s="21"/>
      <c r="K17" s="21"/>
      <c r="L17" s="21"/>
      <c r="M17" s="21"/>
      <c r="O17" s="22"/>
      <c r="P17" s="19"/>
      <c r="Q17" s="21"/>
      <c r="R17" s="21"/>
      <c r="S17" s="21"/>
      <c r="T17" s="21"/>
      <c r="V17" s="22"/>
      <c r="W17" s="19"/>
      <c r="X17" s="21"/>
      <c r="Y17" s="21"/>
      <c r="Z17" s="21"/>
      <c r="AA17" s="21"/>
    </row>
    <row r="18" spans="5:27" ht="19.5" customHeight="1" x14ac:dyDescent="0.25">
      <c r="H18" s="5" t="str">
        <f>H11</f>
        <v>Rx(α)</v>
      </c>
      <c r="I18" s="4" t="s">
        <v>16</v>
      </c>
      <c r="J18" s="23">
        <f t="shared" ref="J18:M21" si="0">J11</f>
        <v>1</v>
      </c>
      <c r="K18" s="23">
        <f t="shared" si="0"/>
        <v>0</v>
      </c>
      <c r="L18" s="23">
        <f t="shared" si="0"/>
        <v>0</v>
      </c>
      <c r="M18" s="23">
        <f t="shared" si="0"/>
        <v>0</v>
      </c>
      <c r="N18" s="24"/>
      <c r="O18" s="2" t="str">
        <f>H18&amp;" x "&amp;O23</f>
        <v>Rx(α) x Ry(β)</v>
      </c>
      <c r="P18" s="1" t="s">
        <v>16</v>
      </c>
      <c r="Q18" s="25">
        <f>Q23*J18+R23*J19+S23*J20+T23*J21</f>
        <v>0.768017239561542</v>
      </c>
      <c r="R18" s="25">
        <f>Q23*K18+R23*K19+S23*K20+T23*K21</f>
        <v>-0.4413926651508368</v>
      </c>
      <c r="S18" s="25">
        <f>Q23*L18+R23*L19+S23*L20+T23*L21</f>
        <v>-0.46402805398737501</v>
      </c>
      <c r="T18" s="25">
        <f>Q23*M18+R23*M19+S23*M20+T23*M21</f>
        <v>0</v>
      </c>
      <c r="V18" s="22"/>
      <c r="W18" s="19"/>
      <c r="X18" s="21"/>
      <c r="Y18" s="21"/>
      <c r="Z18" s="21"/>
      <c r="AA18" s="21"/>
    </row>
    <row r="19" spans="5:27" ht="19.5" customHeight="1" x14ac:dyDescent="0.25">
      <c r="H19" s="5"/>
      <c r="I19" s="4"/>
      <c r="J19" s="23">
        <f t="shared" si="0"/>
        <v>0</v>
      </c>
      <c r="K19" s="23">
        <f t="shared" si="0"/>
        <v>0.72455796344718792</v>
      </c>
      <c r="L19" s="23">
        <f t="shared" si="0"/>
        <v>-0.68921386927808082</v>
      </c>
      <c r="M19" s="23">
        <f t="shared" si="0"/>
        <v>0</v>
      </c>
      <c r="N19" s="24"/>
      <c r="O19" s="2"/>
      <c r="P19" s="1"/>
      <c r="Q19" s="25">
        <f>Q24*J18+R24*J19+S24*J20+T24*J21</f>
        <v>0</v>
      </c>
      <c r="R19" s="25">
        <f>Q24*K18+R24*K19+S24*K20+T24*K21</f>
        <v>0.72455796344718792</v>
      </c>
      <c r="S19" s="25">
        <f>Q24*L18+R24*L19+S24*L20+T24*L21</f>
        <v>-0.68921386927808082</v>
      </c>
      <c r="T19" s="25">
        <f>Q24*M18+R24*M19+S24*M20+T24*M21</f>
        <v>0</v>
      </c>
      <c r="V19" s="22"/>
      <c r="W19" s="19"/>
      <c r="X19" s="21"/>
      <c r="Y19" s="21"/>
      <c r="Z19" s="21"/>
      <c r="AA19" s="21"/>
    </row>
    <row r="20" spans="5:27" ht="19.5" customHeight="1" x14ac:dyDescent="0.25">
      <c r="H20" s="5"/>
      <c r="I20" s="4"/>
      <c r="J20" s="23">
        <f t="shared" si="0"/>
        <v>0</v>
      </c>
      <c r="K20" s="23">
        <f t="shared" si="0"/>
        <v>0.68921386927808082</v>
      </c>
      <c r="L20" s="23">
        <f t="shared" si="0"/>
        <v>0.72455796344718792</v>
      </c>
      <c r="M20" s="23">
        <f t="shared" si="0"/>
        <v>0</v>
      </c>
      <c r="N20" s="24"/>
      <c r="O20" s="2"/>
      <c r="P20" s="1"/>
      <c r="Q20" s="25">
        <f>Q25*J18+R25*J19+S25*J20+T25*J21</f>
        <v>0.64042916839902675</v>
      </c>
      <c r="R20" s="25">
        <f>Q25*K18+R25*K19+S25*K20+T25*K21</f>
        <v>0.52932813335048112</v>
      </c>
      <c r="S20" s="25">
        <f>Q25*L18+R25*L19+S25*L20+T25*L21</f>
        <v>0.5564730069890419</v>
      </c>
      <c r="T20" s="25">
        <f>Q25*M18+R25*M19+S25*M20+T25*M21</f>
        <v>0</v>
      </c>
      <c r="V20" s="22"/>
      <c r="W20" s="19"/>
      <c r="X20" s="21"/>
      <c r="Y20" s="21"/>
      <c r="Z20" s="21"/>
      <c r="AA20" s="21"/>
    </row>
    <row r="21" spans="5:27" ht="19.5" customHeight="1" x14ac:dyDescent="0.25">
      <c r="H21" s="5"/>
      <c r="I21" s="4"/>
      <c r="J21" s="23">
        <f t="shared" si="0"/>
        <v>0</v>
      </c>
      <c r="K21" s="23">
        <f t="shared" si="0"/>
        <v>0</v>
      </c>
      <c r="L21" s="23">
        <f t="shared" si="0"/>
        <v>0</v>
      </c>
      <c r="M21" s="23">
        <f t="shared" si="0"/>
        <v>1</v>
      </c>
      <c r="N21" s="24"/>
      <c r="O21" s="2"/>
      <c r="P21" s="1"/>
      <c r="Q21" s="25">
        <f>Q26*J18+R26*J19+S26*J20+T26*J21</f>
        <v>0</v>
      </c>
      <c r="R21" s="25">
        <f>Q26*K18+R26*K19+S26*K20+T26*K21</f>
        <v>0</v>
      </c>
      <c r="S21" s="25">
        <f>Q26*L18+R26*L19+S26*L20+T26*L21</f>
        <v>0</v>
      </c>
      <c r="T21" s="25">
        <f>Q26*M18+R26*M19+S26*M20+T26*M21</f>
        <v>1</v>
      </c>
      <c r="V21" s="22"/>
      <c r="W21" s="19"/>
      <c r="X21" s="21"/>
      <c r="Y21" s="21"/>
      <c r="Z21" s="21"/>
      <c r="AA21" s="21"/>
    </row>
    <row r="22" spans="5:27" ht="19.5" customHeight="1" x14ac:dyDescent="0.25">
      <c r="G22" s="14"/>
      <c r="H22" s="14"/>
      <c r="I22" s="14"/>
      <c r="J22" s="14"/>
      <c r="K22" s="14"/>
      <c r="L22" s="14"/>
      <c r="M22" s="14"/>
      <c r="O22" s="22"/>
      <c r="P22" s="19"/>
      <c r="Q22" s="26"/>
      <c r="R22" s="26"/>
      <c r="S22" s="26"/>
      <c r="T22" s="26"/>
      <c r="V22" s="22"/>
      <c r="W22" s="19"/>
      <c r="X22" s="21"/>
      <c r="Y22" s="21"/>
      <c r="Z22" s="21"/>
      <c r="AA22" s="21"/>
    </row>
    <row r="23" spans="5:27" ht="19.5" customHeight="1" x14ac:dyDescent="0.25">
      <c r="E23" s="16"/>
      <c r="G23" s="14"/>
      <c r="H23" s="14"/>
      <c r="I23" s="14"/>
      <c r="J23" s="14"/>
      <c r="K23" s="14"/>
      <c r="L23" s="14"/>
      <c r="M23" s="14"/>
      <c r="O23" s="5" t="s">
        <v>24</v>
      </c>
      <c r="P23" s="4" t="s">
        <v>16</v>
      </c>
      <c r="Q23" s="23">
        <f t="shared" ref="Q23:T26" si="1">Q11</f>
        <v>0.768017239561542</v>
      </c>
      <c r="R23" s="23">
        <f t="shared" si="1"/>
        <v>0</v>
      </c>
      <c r="S23" s="23">
        <f t="shared" si="1"/>
        <v>-0.64042916839902675</v>
      </c>
      <c r="T23" s="23">
        <f t="shared" si="1"/>
        <v>0</v>
      </c>
    </row>
    <row r="24" spans="5:27" ht="19.5" customHeight="1" x14ac:dyDescent="0.25">
      <c r="G24" s="14"/>
      <c r="H24" s="14"/>
      <c r="I24" s="14"/>
      <c r="J24" s="14"/>
      <c r="K24" s="14"/>
      <c r="L24" s="14"/>
      <c r="M24" s="14"/>
      <c r="O24" s="5"/>
      <c r="P24" s="4"/>
      <c r="Q24" s="23">
        <f t="shared" si="1"/>
        <v>0</v>
      </c>
      <c r="R24" s="23">
        <f t="shared" si="1"/>
        <v>1</v>
      </c>
      <c r="S24" s="23">
        <f t="shared" si="1"/>
        <v>0</v>
      </c>
      <c r="T24" s="23">
        <f t="shared" si="1"/>
        <v>0</v>
      </c>
    </row>
    <row r="25" spans="5:27" ht="19.5" customHeight="1" x14ac:dyDescent="0.25">
      <c r="G25" s="14"/>
      <c r="H25" s="14"/>
      <c r="I25" s="14"/>
      <c r="J25" s="14"/>
      <c r="K25" s="14"/>
      <c r="L25" s="14"/>
      <c r="M25" s="14"/>
      <c r="O25" s="5"/>
      <c r="P25" s="4"/>
      <c r="Q25" s="23">
        <f t="shared" si="1"/>
        <v>0.64042916839902675</v>
      </c>
      <c r="R25" s="23">
        <f t="shared" si="1"/>
        <v>0</v>
      </c>
      <c r="S25" s="23">
        <f t="shared" si="1"/>
        <v>0.768017239561542</v>
      </c>
      <c r="T25" s="23">
        <f t="shared" si="1"/>
        <v>0</v>
      </c>
    </row>
    <row r="26" spans="5:27" ht="19.5" customHeight="1" x14ac:dyDescent="0.25">
      <c r="G26" s="14"/>
      <c r="H26" s="14"/>
      <c r="I26" s="14"/>
      <c r="J26" s="14"/>
      <c r="K26" s="14"/>
      <c r="L26" s="14"/>
      <c r="M26" s="14"/>
      <c r="O26" s="5"/>
      <c r="P26" s="4"/>
      <c r="Q26" s="23">
        <f t="shared" si="1"/>
        <v>0</v>
      </c>
      <c r="R26" s="23">
        <f t="shared" si="1"/>
        <v>0</v>
      </c>
      <c r="S26" s="23">
        <f t="shared" si="1"/>
        <v>0</v>
      </c>
      <c r="T26" s="23">
        <f t="shared" si="1"/>
        <v>1</v>
      </c>
    </row>
    <row r="27" spans="5:27" ht="19.5" customHeight="1" x14ac:dyDescent="0.25">
      <c r="G27" s="14"/>
      <c r="H27" s="14"/>
      <c r="I27" s="14"/>
      <c r="J27" s="14"/>
      <c r="K27" s="14"/>
      <c r="L27" s="14"/>
      <c r="M27" s="14"/>
      <c r="O27" s="22"/>
      <c r="P27" s="19"/>
      <c r="Q27" s="21"/>
      <c r="R27" s="21"/>
      <c r="S27" s="21"/>
      <c r="T27" s="21"/>
      <c r="V27" s="22"/>
      <c r="W27" s="19"/>
      <c r="X27" s="21"/>
      <c r="Y27" s="21"/>
      <c r="Z27" s="21"/>
      <c r="AA27" s="21"/>
    </row>
    <row r="28" spans="5:27" ht="19.5" customHeight="1" x14ac:dyDescent="0.25">
      <c r="H28" s="22"/>
      <c r="I28" s="19"/>
      <c r="J28" s="3" t="s">
        <v>31</v>
      </c>
      <c r="K28" s="3"/>
      <c r="L28" s="3"/>
      <c r="M28" s="3"/>
      <c r="N28" s="3"/>
      <c r="O28" s="3"/>
      <c r="P28" s="3"/>
      <c r="Q28" s="3"/>
      <c r="R28" s="3"/>
      <c r="S28" s="3"/>
      <c r="T28" s="3"/>
      <c r="V28" s="22"/>
      <c r="W28" s="19"/>
      <c r="X28" s="21"/>
      <c r="Y28" s="21"/>
      <c r="Z28" s="21"/>
      <c r="AA28" s="21"/>
    </row>
    <row r="29" spans="5:27" ht="19.5" customHeight="1" x14ac:dyDescent="0.25">
      <c r="H29" s="22"/>
      <c r="I29" s="19"/>
      <c r="J29" s="21"/>
      <c r="K29" s="21"/>
      <c r="L29" s="21"/>
      <c r="M29" s="21"/>
      <c r="O29" s="22"/>
      <c r="P29" s="19"/>
      <c r="Q29" s="21"/>
      <c r="R29" s="21"/>
      <c r="S29" s="21"/>
      <c r="T29" s="21"/>
      <c r="V29" s="22"/>
      <c r="W29" s="19"/>
      <c r="X29" s="21"/>
      <c r="Y29" s="21"/>
      <c r="Z29" s="21"/>
      <c r="AA29" s="21"/>
    </row>
    <row r="30" spans="5:27" ht="19.5" customHeight="1" x14ac:dyDescent="0.25">
      <c r="H30" s="5" t="str">
        <f>O18</f>
        <v>Rx(α) x Ry(β)</v>
      </c>
      <c r="I30" s="4" t="s">
        <v>16</v>
      </c>
      <c r="J30" s="23">
        <f t="shared" ref="J30:M33" si="2">Q18</f>
        <v>0.768017239561542</v>
      </c>
      <c r="K30" s="23">
        <f t="shared" si="2"/>
        <v>-0.4413926651508368</v>
      </c>
      <c r="L30" s="23">
        <f t="shared" si="2"/>
        <v>-0.46402805398737501</v>
      </c>
      <c r="M30" s="23">
        <f t="shared" si="2"/>
        <v>0</v>
      </c>
      <c r="N30" s="24"/>
      <c r="O30" s="2" t="str">
        <f>H30&amp;" x "&amp;O35</f>
        <v>Rx(α) x Ry(β) x Rz(γ)</v>
      </c>
      <c r="P30" s="1" t="s">
        <v>16</v>
      </c>
      <c r="Q30" s="25">
        <f>Q35*J30+R35*J31+S35*J32+T35*J33</f>
        <v>0.65762794016661108</v>
      </c>
      <c r="R30" s="25">
        <f>Q35*K30+R35*K31+S35*K32+T35*K33</f>
        <v>-0.75220829046581728</v>
      </c>
      <c r="S30" s="25">
        <f>Q35*L30+R35*L31+S35*L32+T35*L33</f>
        <v>-4.1330135091876941E-2</v>
      </c>
      <c r="T30" s="25">
        <f>Q35*M30+R35*M31+S35*M32+T35*M33</f>
        <v>0</v>
      </c>
      <c r="V30" s="22"/>
      <c r="W30" s="19"/>
      <c r="X30" s="21"/>
      <c r="Y30" s="21"/>
      <c r="Z30" s="21"/>
      <c r="AA30" s="21"/>
    </row>
    <row r="31" spans="5:27" ht="19.5" customHeight="1" x14ac:dyDescent="0.25">
      <c r="H31" s="5"/>
      <c r="I31" s="4"/>
      <c r="J31" s="23">
        <f t="shared" si="2"/>
        <v>0</v>
      </c>
      <c r="K31" s="23">
        <f t="shared" si="2"/>
        <v>0.72455796344718792</v>
      </c>
      <c r="L31" s="23">
        <f t="shared" si="2"/>
        <v>-0.68921386927808082</v>
      </c>
      <c r="M31" s="23">
        <f t="shared" si="2"/>
        <v>0</v>
      </c>
      <c r="N31" s="24"/>
      <c r="O31" s="2"/>
      <c r="P31" s="1"/>
      <c r="Q31" s="25">
        <f>Q36*J30+R36*J31+S36*J32+T36*J33</f>
        <v>0.39670640601829366</v>
      </c>
      <c r="R31" s="25">
        <f>Q36*K30+R36*K31+S36*K32+T36*K33</f>
        <v>0.39242122139123403</v>
      </c>
      <c r="S31" s="25">
        <f>Q36*L30+R36*L31+S36*L32+T36*L33</f>
        <v>-0.82983709993339116</v>
      </c>
      <c r="T31" s="25">
        <f>Q36*M30+R36*M31+S36*M32+T36*M33</f>
        <v>0</v>
      </c>
      <c r="V31" s="22"/>
      <c r="W31" s="19"/>
      <c r="X31" s="21"/>
      <c r="Y31" s="21"/>
      <c r="Z31" s="21"/>
      <c r="AA31" s="21"/>
    </row>
    <row r="32" spans="5:27" ht="19.5" customHeight="1" x14ac:dyDescent="0.25">
      <c r="H32" s="5"/>
      <c r="I32" s="4"/>
      <c r="J32" s="23">
        <f t="shared" si="2"/>
        <v>0.64042916839902675</v>
      </c>
      <c r="K32" s="23">
        <f t="shared" si="2"/>
        <v>0.52932813335048112</v>
      </c>
      <c r="L32" s="23">
        <f t="shared" si="2"/>
        <v>0.5564730069890419</v>
      </c>
      <c r="M32" s="23">
        <f t="shared" si="2"/>
        <v>0</v>
      </c>
      <c r="N32" s="24"/>
      <c r="O32" s="2"/>
      <c r="P32" s="1"/>
      <c r="Q32" s="25">
        <f>Q37*J30+R37*J31+S37*J32+T37*J33</f>
        <v>0.64042916839902675</v>
      </c>
      <c r="R32" s="25">
        <f>Q37*K30+R37*K31+S37*K32+T37*K33</f>
        <v>0.52932813335048112</v>
      </c>
      <c r="S32" s="25">
        <f>Q37*L30+R37*L31+S37*L32+T37*L33</f>
        <v>0.5564730069890419</v>
      </c>
      <c r="T32" s="25">
        <f>Q37*M30+R37*M31+S37*M32+T37*M33</f>
        <v>0</v>
      </c>
      <c r="V32" s="22"/>
      <c r="W32" s="19"/>
      <c r="X32" s="21"/>
      <c r="Y32" s="21"/>
      <c r="Z32" s="21"/>
      <c r="AA32" s="21"/>
    </row>
    <row r="33" spans="5:27" ht="19.5" customHeight="1" x14ac:dyDescent="0.25">
      <c r="H33" s="5"/>
      <c r="I33" s="4"/>
      <c r="J33" s="23">
        <f t="shared" si="2"/>
        <v>0</v>
      </c>
      <c r="K33" s="23">
        <f t="shared" si="2"/>
        <v>0</v>
      </c>
      <c r="L33" s="23">
        <f t="shared" si="2"/>
        <v>0</v>
      </c>
      <c r="M33" s="23">
        <f t="shared" si="2"/>
        <v>1</v>
      </c>
      <c r="N33" s="24"/>
      <c r="O33" s="2"/>
      <c r="P33" s="1"/>
      <c r="Q33" s="25">
        <f>Q38*J30+R38*J31+S38*J32+T38*J33</f>
        <v>0</v>
      </c>
      <c r="R33" s="25">
        <f>Q38*K30+R38*K31+S38*K32+T38*K33</f>
        <v>0</v>
      </c>
      <c r="S33" s="25">
        <f>Q38*L30+R38*L31+S38*L32+T38*L33</f>
        <v>0</v>
      </c>
      <c r="T33" s="25">
        <f>Q38*M30+R38*M31+S38*M32+T38*M33</f>
        <v>1</v>
      </c>
      <c r="V33" s="22"/>
      <c r="W33" s="19"/>
      <c r="X33" s="21"/>
      <c r="Y33" s="21"/>
      <c r="Z33" s="21"/>
      <c r="AA33" s="21"/>
    </row>
    <row r="34" spans="5:27" ht="19.5" customHeight="1" x14ac:dyDescent="0.25">
      <c r="G34" s="14"/>
      <c r="H34" s="14"/>
      <c r="I34" s="14"/>
      <c r="J34" s="14"/>
      <c r="K34" s="14"/>
      <c r="L34" s="14"/>
      <c r="M34" s="14"/>
      <c r="O34" s="22"/>
      <c r="P34" s="19"/>
      <c r="Q34" s="26"/>
      <c r="R34" s="26"/>
      <c r="S34" s="26"/>
      <c r="T34" s="26"/>
      <c r="V34" s="22"/>
      <c r="W34" s="19"/>
      <c r="X34" s="21"/>
      <c r="Y34" s="21"/>
      <c r="Z34" s="21"/>
      <c r="AA34" s="21"/>
    </row>
    <row r="35" spans="5:27" ht="19.5" customHeight="1" x14ac:dyDescent="0.25">
      <c r="E35" s="16"/>
      <c r="G35" s="14"/>
      <c r="H35" s="14"/>
      <c r="I35" s="14"/>
      <c r="J35" s="14"/>
      <c r="K35" s="14"/>
      <c r="L35" s="14"/>
      <c r="M35" s="14"/>
      <c r="O35" s="5" t="str">
        <f>V11</f>
        <v>Rz(γ)</v>
      </c>
      <c r="P35" s="4" t="s">
        <v>16</v>
      </c>
      <c r="Q35" s="23">
        <f t="shared" ref="Q35:T38" si="3">X11</f>
        <v>0.85626715950028442</v>
      </c>
      <c r="R35" s="23">
        <f t="shared" si="3"/>
        <v>-0.51653320470354513</v>
      </c>
      <c r="S35" s="23">
        <f t="shared" si="3"/>
        <v>0</v>
      </c>
      <c r="T35" s="23">
        <f t="shared" si="3"/>
        <v>0</v>
      </c>
    </row>
    <row r="36" spans="5:27" ht="19.5" customHeight="1" x14ac:dyDescent="0.25">
      <c r="G36" s="14"/>
      <c r="H36" s="14"/>
      <c r="I36" s="14"/>
      <c r="J36" s="14"/>
      <c r="K36" s="14"/>
      <c r="L36" s="14"/>
      <c r="M36" s="14"/>
      <c r="O36" s="5"/>
      <c r="P36" s="4"/>
      <c r="Q36" s="23">
        <f t="shared" si="3"/>
        <v>0.51653320470354513</v>
      </c>
      <c r="R36" s="23">
        <f t="shared" si="3"/>
        <v>0.85626715950028442</v>
      </c>
      <c r="S36" s="23">
        <f t="shared" si="3"/>
        <v>0</v>
      </c>
      <c r="T36" s="23">
        <f t="shared" si="3"/>
        <v>0</v>
      </c>
    </row>
    <row r="37" spans="5:27" ht="19.5" customHeight="1" x14ac:dyDescent="0.25">
      <c r="G37" s="14"/>
      <c r="H37" s="14"/>
      <c r="I37" s="14"/>
      <c r="J37" s="14"/>
      <c r="K37" s="14"/>
      <c r="L37" s="14"/>
      <c r="M37" s="14"/>
      <c r="O37" s="5"/>
      <c r="P37" s="4"/>
      <c r="Q37" s="23">
        <f t="shared" si="3"/>
        <v>0</v>
      </c>
      <c r="R37" s="23">
        <f t="shared" si="3"/>
        <v>0</v>
      </c>
      <c r="S37" s="23">
        <f t="shared" si="3"/>
        <v>1</v>
      </c>
      <c r="T37" s="23">
        <f t="shared" si="3"/>
        <v>0</v>
      </c>
    </row>
    <row r="38" spans="5:27" ht="19.5" customHeight="1" x14ac:dyDescent="0.25">
      <c r="G38" s="14"/>
      <c r="H38" s="14"/>
      <c r="I38" s="14"/>
      <c r="J38" s="14"/>
      <c r="K38" s="14"/>
      <c r="L38" s="14"/>
      <c r="M38" s="14"/>
      <c r="O38" s="5"/>
      <c r="P38" s="4"/>
      <c r="Q38" s="23">
        <f t="shared" si="3"/>
        <v>0</v>
      </c>
      <c r="R38" s="23">
        <f t="shared" si="3"/>
        <v>0</v>
      </c>
      <c r="S38" s="23">
        <f t="shared" si="3"/>
        <v>0</v>
      </c>
      <c r="T38" s="23">
        <f t="shared" si="3"/>
        <v>1</v>
      </c>
    </row>
    <row r="39" spans="5:27" ht="19.5" customHeight="1" x14ac:dyDescent="0.25">
      <c r="G39" s="14"/>
      <c r="H39" s="14"/>
      <c r="I39" s="14"/>
      <c r="J39" s="14"/>
      <c r="K39" s="14"/>
      <c r="L39" s="14"/>
      <c r="M39" s="14"/>
      <c r="O39" s="22"/>
      <c r="P39" s="19"/>
      <c r="Q39" s="21"/>
      <c r="R39" s="21"/>
      <c r="S39" s="21"/>
      <c r="T39" s="21"/>
      <c r="V39" s="22"/>
      <c r="W39" s="19"/>
      <c r="X39" s="21"/>
      <c r="Y39" s="21"/>
      <c r="Z39" s="21"/>
      <c r="AA39" s="21"/>
    </row>
    <row r="40" spans="5:27" ht="19.5" customHeight="1" x14ac:dyDescent="0.25">
      <c r="H40" s="22"/>
      <c r="I40" s="19"/>
      <c r="J40" s="3" t="s">
        <v>31</v>
      </c>
      <c r="K40" s="3"/>
      <c r="L40" s="3"/>
      <c r="M40" s="3"/>
      <c r="N40" s="3"/>
      <c r="O40" s="3"/>
      <c r="P40" s="3"/>
      <c r="Q40" s="3"/>
      <c r="R40" s="3"/>
      <c r="S40" s="3"/>
      <c r="T40" s="3"/>
      <c r="V40" s="22"/>
      <c r="W40" s="19"/>
      <c r="X40" s="21"/>
      <c r="Y40" s="21"/>
      <c r="Z40" s="21"/>
      <c r="AA40" s="21"/>
    </row>
    <row r="41" spans="5:27" ht="19.5" customHeight="1" x14ac:dyDescent="0.25">
      <c r="H41" s="22"/>
      <c r="I41" s="19"/>
      <c r="J41" s="21"/>
      <c r="K41" s="21"/>
      <c r="L41" s="21"/>
      <c r="M41" s="21"/>
      <c r="O41" s="22"/>
      <c r="P41" s="19"/>
      <c r="Q41" s="21"/>
      <c r="R41" s="21"/>
      <c r="S41" s="21"/>
      <c r="T41" s="21"/>
      <c r="V41" s="22"/>
      <c r="W41" s="19"/>
      <c r="X41" s="21"/>
      <c r="Y41" s="21"/>
      <c r="Z41" s="21"/>
      <c r="AA41" s="21"/>
    </row>
    <row r="42" spans="5:27" ht="19.5" customHeight="1" x14ac:dyDescent="0.25">
      <c r="H42" s="5" t="s">
        <v>32</v>
      </c>
      <c r="I42" s="4" t="s">
        <v>16</v>
      </c>
      <c r="J42" s="18">
        <f t="shared" ref="J42:M45" si="4">Q30</f>
        <v>0.65762794016661108</v>
      </c>
      <c r="K42" s="18">
        <f t="shared" si="4"/>
        <v>-0.75220829046581728</v>
      </c>
      <c r="L42" s="18">
        <f t="shared" si="4"/>
        <v>-4.1330135091876941E-2</v>
      </c>
      <c r="M42" s="18">
        <f t="shared" si="4"/>
        <v>0</v>
      </c>
      <c r="N42" s="24"/>
      <c r="O42" s="2" t="str">
        <f>H42&amp;" x "&amp;O47</f>
        <v>RxRyRz x SxT</v>
      </c>
      <c r="P42" s="1" t="s">
        <v>16</v>
      </c>
      <c r="Q42" s="25">
        <f>Q47*J42+R47*J43+S47*J44+T47*J45</f>
        <v>0.78915352819993323</v>
      </c>
      <c r="R42" s="25">
        <f>Q47*K42+R47*K43+S47*K44+T47*K45</f>
        <v>-0.90264994855898073</v>
      </c>
      <c r="S42" s="25">
        <f>Q47*L42+R47*L43+S47*L44+T47*L45</f>
        <v>-4.9596162110252327E-2</v>
      </c>
      <c r="T42" s="25">
        <f>Q47*M42+R47*M43+S47*M44+T47*M45</f>
        <v>119.69586200000001</v>
      </c>
      <c r="V42" s="22"/>
      <c r="W42" s="19"/>
      <c r="X42" s="21"/>
      <c r="Y42" s="21"/>
      <c r="Z42" s="21"/>
      <c r="AA42" s="21"/>
    </row>
    <row r="43" spans="5:27" ht="19.5" customHeight="1" x14ac:dyDescent="0.25">
      <c r="H43" s="5"/>
      <c r="I43" s="4"/>
      <c r="J43" s="18">
        <f t="shared" si="4"/>
        <v>0.39670640601829366</v>
      </c>
      <c r="K43" s="18">
        <f t="shared" si="4"/>
        <v>0.39242122139123403</v>
      </c>
      <c r="L43" s="18">
        <f t="shared" si="4"/>
        <v>-0.82983709993339116</v>
      </c>
      <c r="M43" s="18">
        <f t="shared" si="4"/>
        <v>0</v>
      </c>
      <c r="N43" s="24"/>
      <c r="O43" s="2"/>
      <c r="P43" s="1"/>
      <c r="Q43" s="25">
        <f>Q48*J42+R48*J43+S48*J44+T48*J45</f>
        <v>0.47604768722195234</v>
      </c>
      <c r="R43" s="25">
        <f>Q48*K42+R48*K43+S48*K44+T48*K45</f>
        <v>0.47090546566948083</v>
      </c>
      <c r="S43" s="25">
        <f>Q48*L42+R48*L43+S48*L44+T48*L45</f>
        <v>-0.99580451992006935</v>
      </c>
      <c r="T43" s="25">
        <f>Q48*M42+R48*M43+S48*M44+T48*M45</f>
        <v>69.403580000000005</v>
      </c>
      <c r="V43" s="22"/>
      <c r="W43" s="19"/>
      <c r="X43" s="21"/>
      <c r="Y43" s="21"/>
      <c r="Z43" s="21"/>
      <c r="AA43" s="21"/>
    </row>
    <row r="44" spans="5:27" ht="19.5" customHeight="1" x14ac:dyDescent="0.25">
      <c r="H44" s="5"/>
      <c r="I44" s="4"/>
      <c r="J44" s="18">
        <f t="shared" si="4"/>
        <v>0.64042916839902675</v>
      </c>
      <c r="K44" s="18">
        <f t="shared" si="4"/>
        <v>0.52932813335048112</v>
      </c>
      <c r="L44" s="18">
        <f t="shared" si="4"/>
        <v>0.5564730069890419</v>
      </c>
      <c r="M44" s="18">
        <f t="shared" si="4"/>
        <v>0</v>
      </c>
      <c r="N44" s="24"/>
      <c r="O44" s="2"/>
      <c r="P44" s="1"/>
      <c r="Q44" s="25">
        <f>Q49*J42+R49*J43+S49*J44+T49*J45</f>
        <v>0.76851500207883205</v>
      </c>
      <c r="R44" s="25">
        <f>Q49*K42+R49*K43+S49*K44+T49*K45</f>
        <v>0.63519376002057737</v>
      </c>
      <c r="S44" s="25">
        <f>Q49*L42+R49*L43+S49*L44+T49*L45</f>
        <v>0.66776760838685023</v>
      </c>
      <c r="T44" s="25">
        <f>Q49*M42+R49*M43+S49*M44+T49*M45</f>
        <v>-519.78448500000002</v>
      </c>
      <c r="V44" s="22"/>
      <c r="W44" s="19"/>
      <c r="X44" s="21"/>
      <c r="Y44" s="21"/>
      <c r="Z44" s="21"/>
      <c r="AA44" s="21"/>
    </row>
    <row r="45" spans="5:27" ht="19.5" customHeight="1" x14ac:dyDescent="0.25">
      <c r="H45" s="5"/>
      <c r="I45" s="4"/>
      <c r="J45" s="18">
        <f t="shared" si="4"/>
        <v>0</v>
      </c>
      <c r="K45" s="18">
        <f t="shared" si="4"/>
        <v>0</v>
      </c>
      <c r="L45" s="18">
        <f t="shared" si="4"/>
        <v>0</v>
      </c>
      <c r="M45" s="18">
        <f t="shared" si="4"/>
        <v>1</v>
      </c>
      <c r="N45" s="24"/>
      <c r="O45" s="2"/>
      <c r="P45" s="1"/>
      <c r="Q45" s="25">
        <f>Q50*J42+R50*J43+S50*J44+T50*J45</f>
        <v>0</v>
      </c>
      <c r="R45" s="25">
        <f>Q50*K42+R50*K43+S50*K44+T50*K45</f>
        <v>0</v>
      </c>
      <c r="S45" s="25">
        <f>Q50*L42+R50*L43+S50*L44+T50*L45</f>
        <v>0</v>
      </c>
      <c r="T45" s="25">
        <f>Q50*M42+R50*M43+S50*M44+T50*M45</f>
        <v>1</v>
      </c>
      <c r="V45" s="22"/>
      <c r="W45" s="19"/>
      <c r="X45" s="21"/>
      <c r="Y45" s="21"/>
      <c r="Z45" s="21"/>
      <c r="AA45" s="21"/>
    </row>
    <row r="46" spans="5:27" ht="19.5" customHeight="1" x14ac:dyDescent="0.25">
      <c r="H46" s="22"/>
      <c r="I46" s="19"/>
      <c r="J46" s="21"/>
      <c r="K46" s="21"/>
      <c r="L46" s="21"/>
      <c r="M46" s="21"/>
      <c r="O46" s="22"/>
      <c r="P46" s="19"/>
      <c r="Q46" s="26"/>
      <c r="R46" s="26"/>
      <c r="S46" s="26"/>
      <c r="T46" s="26"/>
      <c r="V46" s="22"/>
      <c r="W46" s="19"/>
      <c r="X46" s="21"/>
      <c r="Y46" s="21"/>
      <c r="Z46" s="21"/>
      <c r="AA46" s="21"/>
    </row>
    <row r="47" spans="5:27" ht="19.5" customHeight="1" x14ac:dyDescent="0.25">
      <c r="E47" s="27">
        <f>E15</f>
        <v>1.2</v>
      </c>
      <c r="H47" s="5" t="s">
        <v>33</v>
      </c>
      <c r="I47" s="4" t="s">
        <v>16</v>
      </c>
      <c r="J47" s="18">
        <f>E47</f>
        <v>1.2</v>
      </c>
      <c r="K47" s="17">
        <v>0</v>
      </c>
      <c r="L47" s="17">
        <v>0</v>
      </c>
      <c r="M47" s="17">
        <v>0</v>
      </c>
      <c r="O47" s="5" t="s">
        <v>34</v>
      </c>
      <c r="P47" s="4" t="s">
        <v>16</v>
      </c>
      <c r="Q47" s="23">
        <f>J47</f>
        <v>1.2</v>
      </c>
      <c r="R47" s="17">
        <v>0</v>
      </c>
      <c r="S47" s="17">
        <v>0</v>
      </c>
      <c r="T47" s="18">
        <f>M6</f>
        <v>119.69586200000001</v>
      </c>
    </row>
    <row r="48" spans="5:27" ht="19.5" customHeight="1" x14ac:dyDescent="0.25">
      <c r="E48" s="27">
        <f>E16</f>
        <v>1.2</v>
      </c>
      <c r="H48" s="5"/>
      <c r="I48" s="4"/>
      <c r="J48" s="17">
        <v>0</v>
      </c>
      <c r="K48" s="18">
        <f>E48</f>
        <v>1.2</v>
      </c>
      <c r="L48" s="17">
        <v>0</v>
      </c>
      <c r="M48" s="17">
        <v>0</v>
      </c>
      <c r="O48" s="5"/>
      <c r="P48" s="4"/>
      <c r="Q48" s="17">
        <v>0</v>
      </c>
      <c r="R48" s="23">
        <f>K48</f>
        <v>1.2</v>
      </c>
      <c r="S48" s="17">
        <v>0</v>
      </c>
      <c r="T48" s="18">
        <f>M7</f>
        <v>69.403580000000005</v>
      </c>
    </row>
    <row r="49" spans="5:26" ht="19.5" customHeight="1" x14ac:dyDescent="0.25">
      <c r="E49" s="27">
        <f>E17</f>
        <v>1.2</v>
      </c>
      <c r="H49" s="5"/>
      <c r="I49" s="4"/>
      <c r="J49" s="17">
        <v>0</v>
      </c>
      <c r="K49" s="17">
        <v>0</v>
      </c>
      <c r="L49" s="18">
        <f>E49</f>
        <v>1.2</v>
      </c>
      <c r="M49" s="17">
        <v>0</v>
      </c>
      <c r="O49" s="5"/>
      <c r="P49" s="4"/>
      <c r="Q49" s="17">
        <v>0</v>
      </c>
      <c r="R49" s="17">
        <v>0</v>
      </c>
      <c r="S49" s="23">
        <f>L49</f>
        <v>1.2</v>
      </c>
      <c r="T49" s="18">
        <f>M8</f>
        <v>-519.78448500000002</v>
      </c>
    </row>
    <row r="50" spans="5:26" ht="19.5" customHeight="1" x14ac:dyDescent="0.25">
      <c r="H50" s="5"/>
      <c r="I50" s="4"/>
      <c r="J50" s="17">
        <v>0</v>
      </c>
      <c r="K50" s="17">
        <v>0</v>
      </c>
      <c r="L50" s="17">
        <v>0</v>
      </c>
      <c r="M50" s="17">
        <v>1</v>
      </c>
      <c r="O50" s="5"/>
      <c r="P50" s="4"/>
      <c r="Q50" s="17">
        <v>0</v>
      </c>
      <c r="R50" s="17">
        <v>0</v>
      </c>
      <c r="S50" s="17">
        <v>0</v>
      </c>
      <c r="T50" s="17">
        <v>1</v>
      </c>
    </row>
    <row r="53" spans="5:26" ht="19.5" customHeight="1" x14ac:dyDescent="0.25">
      <c r="J53" s="3" t="s">
        <v>35</v>
      </c>
      <c r="K53" s="3"/>
      <c r="L53" s="3"/>
      <c r="M53" s="3"/>
      <c r="N53" s="3"/>
      <c r="O53" s="3"/>
      <c r="P53" s="3"/>
      <c r="Q53" s="3"/>
      <c r="R53" s="3"/>
      <c r="S53" s="3"/>
    </row>
    <row r="54" spans="5:26" ht="19.5" customHeight="1" x14ac:dyDescent="0.25">
      <c r="Q54" s="13" t="s">
        <v>36</v>
      </c>
      <c r="R54" s="13" t="s">
        <v>37</v>
      </c>
      <c r="S54" s="13" t="s">
        <v>28</v>
      </c>
    </row>
    <row r="55" spans="5:26" ht="19.5" customHeight="1" x14ac:dyDescent="0.25">
      <c r="H55" s="5" t="s">
        <v>38</v>
      </c>
      <c r="I55" s="4" t="s">
        <v>16</v>
      </c>
      <c r="J55" s="18">
        <f t="shared" ref="J55:M58" si="5">Q42</f>
        <v>0.78915352819993323</v>
      </c>
      <c r="K55" s="18">
        <f t="shared" si="5"/>
        <v>-0.90264994855898073</v>
      </c>
      <c r="L55" s="18">
        <f t="shared" si="5"/>
        <v>-4.9596162110252327E-2</v>
      </c>
      <c r="M55" s="18">
        <f t="shared" si="5"/>
        <v>119.69586200000001</v>
      </c>
      <c r="N55" s="28"/>
      <c r="O55" s="28"/>
      <c r="P55" s="29" t="s">
        <v>2</v>
      </c>
      <c r="Q55" s="30">
        <f>-M55</f>
        <v>-119.69586200000001</v>
      </c>
      <c r="R55" s="30">
        <f>DEGREES(ATAN2(L57,K57))</f>
        <v>43.56791198293935</v>
      </c>
      <c r="S55" s="30">
        <f>(J55+K55+L55+J56+K56+L56+J57+K57+L57)/(X55+Y55+Z55+X56+Y57+Y56+Z56+Z57+X57)</f>
        <v>1.1999999999999997</v>
      </c>
      <c r="V55" s="15">
        <f>RADIANS(R55)</f>
        <v>0.76040351232138326</v>
      </c>
      <c r="X55" s="31">
        <f>COS(V56)*COS(V57)</f>
        <v>0.65762794016661108</v>
      </c>
      <c r="Y55" s="31">
        <f>COS(V57)*SIN(V55)*SIN(V56)-COS(V55)*SIN(V57)</f>
        <v>-0.75220829046581739</v>
      </c>
      <c r="Z55" s="32">
        <f>COS(V55)*COS(V57)*SIN(V56) + SIN(V55)*SIN(V57)</f>
        <v>-4.1330135091876885E-2</v>
      </c>
    </row>
    <row r="56" spans="5:26" ht="19.5" customHeight="1" x14ac:dyDescent="0.25">
      <c r="H56" s="5"/>
      <c r="I56" s="4"/>
      <c r="J56" s="18">
        <f t="shared" si="5"/>
        <v>0.47604768722195234</v>
      </c>
      <c r="K56" s="18">
        <f t="shared" si="5"/>
        <v>0.47090546566948083</v>
      </c>
      <c r="L56" s="18">
        <f t="shared" si="5"/>
        <v>-0.99580451992006935</v>
      </c>
      <c r="M56" s="18">
        <f t="shared" si="5"/>
        <v>69.403580000000005</v>
      </c>
      <c r="N56" s="28"/>
      <c r="O56" s="33"/>
      <c r="P56" s="29" t="s">
        <v>3</v>
      </c>
      <c r="Q56" s="30">
        <f>-M56</f>
        <v>-69.403580000000005</v>
      </c>
      <c r="R56" s="30">
        <f>DEGREES(ATAN2(SQRT(K57*K57 + L57*L57),-J57))</f>
        <v>-39.823828954117658</v>
      </c>
      <c r="S56" s="30">
        <f>S55</f>
        <v>1.1999999999999997</v>
      </c>
      <c r="V56" s="15">
        <f>RADIANS(R56)</f>
        <v>-0.69505693600040297</v>
      </c>
      <c r="X56" s="31">
        <f>COS(V56)*SIN(V57)</f>
        <v>0.39670640601829371</v>
      </c>
      <c r="Y56" s="31">
        <f>COS(V55)*COS(V57) + SIN(V55)*SIN(V56)*SIN(V57)</f>
        <v>0.39242122139123392</v>
      </c>
      <c r="Z56" s="32">
        <f>-COS(V57)*SIN(V55) + COS(V55)*SIN(V56)*SIN(V57)</f>
        <v>-0.82983709993339116</v>
      </c>
    </row>
    <row r="57" spans="5:26" ht="19.5" customHeight="1" x14ac:dyDescent="0.25">
      <c r="H57" s="5"/>
      <c r="I57" s="4"/>
      <c r="J57" s="18">
        <f t="shared" si="5"/>
        <v>0.76851500207883205</v>
      </c>
      <c r="K57" s="18">
        <f t="shared" si="5"/>
        <v>0.63519376002057737</v>
      </c>
      <c r="L57" s="18">
        <f t="shared" si="5"/>
        <v>0.66776760838685023</v>
      </c>
      <c r="M57" s="18">
        <f t="shared" si="5"/>
        <v>-519.78448500000002</v>
      </c>
      <c r="N57" s="28"/>
      <c r="O57" s="33"/>
      <c r="P57" s="29" t="s">
        <v>4</v>
      </c>
      <c r="Q57" s="30">
        <f>-M57</f>
        <v>519.78448500000002</v>
      </c>
      <c r="R57" s="30">
        <f>DEGREES(ATAN2(J55,J56))</f>
        <v>31.099991691819955</v>
      </c>
      <c r="S57" s="30">
        <f>S56</f>
        <v>1.1999999999999997</v>
      </c>
      <c r="V57" s="15">
        <f>RADIANS(R57)</f>
        <v>0.54279725236513987</v>
      </c>
      <c r="X57" s="31">
        <f>-SIN(V56)</f>
        <v>0.64042916839902675</v>
      </c>
      <c r="Y57" s="31">
        <f>COS(V56)*SIN(V55)</f>
        <v>0.52932813335048123</v>
      </c>
      <c r="Z57" s="32">
        <f>COS(V55)*COS(V56)</f>
        <v>0.55647300698904201</v>
      </c>
    </row>
    <row r="58" spans="5:26" ht="19.5" customHeight="1" x14ac:dyDescent="0.25">
      <c r="H58" s="5"/>
      <c r="I58" s="4"/>
      <c r="J58" s="18">
        <f t="shared" si="5"/>
        <v>0</v>
      </c>
      <c r="K58" s="18">
        <f t="shared" si="5"/>
        <v>0</v>
      </c>
      <c r="L58" s="18">
        <f t="shared" si="5"/>
        <v>0</v>
      </c>
      <c r="M58" s="18">
        <f t="shared" si="5"/>
        <v>1</v>
      </c>
      <c r="Q58" s="13">
        <f>E6</f>
        <v>-119.69586200000001</v>
      </c>
      <c r="R58" s="13">
        <f>F11</f>
        <v>43.567911982939343</v>
      </c>
      <c r="S58" s="13">
        <f>E47</f>
        <v>1.2</v>
      </c>
    </row>
    <row r="59" spans="5:26" ht="19.5" customHeight="1" x14ac:dyDescent="0.25">
      <c r="Q59" s="13">
        <f>E7</f>
        <v>-69.403580000000005</v>
      </c>
      <c r="R59" s="13">
        <f>F12</f>
        <v>-39.823828954117666</v>
      </c>
    </row>
    <row r="60" spans="5:26" ht="19.5" customHeight="1" x14ac:dyDescent="0.25">
      <c r="Q60" s="13">
        <f>E8</f>
        <v>519.78448500000002</v>
      </c>
      <c r="R60" s="13">
        <f>F13</f>
        <v>31.099991691819955</v>
      </c>
    </row>
  </sheetData>
  <mergeCells count="34">
    <mergeCell ref="H55:H58"/>
    <mergeCell ref="I55:I58"/>
    <mergeCell ref="H47:H50"/>
    <mergeCell ref="I47:I50"/>
    <mergeCell ref="O47:O50"/>
    <mergeCell ref="P47:P50"/>
    <mergeCell ref="J53:S53"/>
    <mergeCell ref="O35:O38"/>
    <mergeCell ref="P35:P38"/>
    <mergeCell ref="J40:T40"/>
    <mergeCell ref="H42:H45"/>
    <mergeCell ref="I42:I45"/>
    <mergeCell ref="O42:O45"/>
    <mergeCell ref="P42:P45"/>
    <mergeCell ref="O23:O26"/>
    <mergeCell ref="P23:P26"/>
    <mergeCell ref="J28:T28"/>
    <mergeCell ref="H30:H33"/>
    <mergeCell ref="I30:I33"/>
    <mergeCell ref="O30:O33"/>
    <mergeCell ref="P30:P33"/>
    <mergeCell ref="P11:P14"/>
    <mergeCell ref="V11:V14"/>
    <mergeCell ref="W11:W14"/>
    <mergeCell ref="J16:T16"/>
    <mergeCell ref="H18:H21"/>
    <mergeCell ref="I18:I21"/>
    <mergeCell ref="O18:O21"/>
    <mergeCell ref="P18:P21"/>
    <mergeCell ref="H6:H9"/>
    <mergeCell ref="I6:I9"/>
    <mergeCell ref="H11:H14"/>
    <mergeCell ref="I11:I14"/>
    <mergeCell ref="O11:O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"/>
  <sheetViews>
    <sheetView zoomScaleNormal="100" workbookViewId="0">
      <selection activeCell="G39" sqref="G39"/>
    </sheetView>
  </sheetViews>
  <sheetFormatPr defaultRowHeight="15" x14ac:dyDescent="0.25"/>
  <cols>
    <col min="1" max="1025" width="11.5703125" style="6"/>
  </cols>
  <sheetData>
    <row r="1" spans="1:9" x14ac:dyDescent="0.25">
      <c r="A1" s="7"/>
      <c r="B1" s="7"/>
      <c r="C1" s="7"/>
      <c r="D1" s="7"/>
      <c r="E1" s="7"/>
      <c r="F1" s="7"/>
      <c r="G1" s="7"/>
      <c r="H1" s="7"/>
      <c r="I1" s="7"/>
    </row>
    <row r="2" spans="1:9" x14ac:dyDescent="0.25">
      <c r="A2" s="7"/>
      <c r="B2" s="7"/>
      <c r="C2" s="8" t="s">
        <v>0</v>
      </c>
      <c r="D2" s="7" t="s">
        <v>1</v>
      </c>
      <c r="E2" s="7"/>
      <c r="F2" s="7"/>
      <c r="G2" s="7"/>
      <c r="H2" s="7"/>
      <c r="I2" s="7"/>
    </row>
    <row r="3" spans="1:9" x14ac:dyDescent="0.25">
      <c r="A3" s="7"/>
      <c r="B3" s="7" t="s">
        <v>2</v>
      </c>
      <c r="C3" s="9">
        <v>-9.1497820000000001</v>
      </c>
      <c r="D3" s="7">
        <f>RADIANS(C3)</f>
        <v>-0.15969382173971181</v>
      </c>
      <c r="E3" s="7"/>
      <c r="F3" s="7"/>
      <c r="G3" s="7"/>
      <c r="H3" s="7"/>
      <c r="I3" s="7"/>
    </row>
    <row r="4" spans="1:9" x14ac:dyDescent="0.25">
      <c r="A4" s="7"/>
      <c r="B4" s="7" t="s">
        <v>3</v>
      </c>
      <c r="C4" s="9">
        <v>-8.5242430000000002</v>
      </c>
      <c r="D4" s="7">
        <f>RADIANS(C4)</f>
        <v>-0.148776106590079</v>
      </c>
      <c r="E4" s="7"/>
      <c r="F4" s="7"/>
      <c r="G4" s="7"/>
      <c r="H4" s="7"/>
      <c r="I4" s="7"/>
    </row>
    <row r="5" spans="1:9" x14ac:dyDescent="0.25">
      <c r="A5" s="7"/>
      <c r="B5" s="7" t="s">
        <v>4</v>
      </c>
      <c r="C5" s="9">
        <v>19.407502999999998</v>
      </c>
      <c r="D5" s="7">
        <f>RADIANS(C5)</f>
        <v>0.33872482694067702</v>
      </c>
      <c r="E5" s="7"/>
      <c r="F5" s="7"/>
      <c r="G5" s="7"/>
      <c r="H5" s="7"/>
      <c r="I5" s="7"/>
    </row>
    <row r="6" spans="1:9" x14ac:dyDescent="0.25">
      <c r="A6" s="7"/>
      <c r="B6" s="7"/>
      <c r="C6" s="7"/>
      <c r="D6" s="7"/>
      <c r="E6" s="7"/>
      <c r="F6" s="7"/>
      <c r="G6" s="7" t="s">
        <v>5</v>
      </c>
      <c r="H6" s="7" t="s">
        <v>6</v>
      </c>
      <c r="I6" s="7" t="s">
        <v>7</v>
      </c>
    </row>
    <row r="7" spans="1:9" x14ac:dyDescent="0.25">
      <c r="A7" s="7"/>
      <c r="B7" s="7"/>
      <c r="C7" s="10">
        <f>COS(A8)</f>
        <v>0.94317915267792141</v>
      </c>
      <c r="D7" s="10">
        <f>-SIN(A8)</f>
        <v>-0.33228464597955493</v>
      </c>
      <c r="E7" s="10">
        <v>0</v>
      </c>
      <c r="F7" s="7"/>
      <c r="G7" s="10">
        <v>1</v>
      </c>
      <c r="H7" s="10">
        <v>0</v>
      </c>
      <c r="I7" s="10">
        <v>0</v>
      </c>
    </row>
    <row r="8" spans="1:9" x14ac:dyDescent="0.25">
      <c r="A8" s="7">
        <f>D5</f>
        <v>0.33872482694067702</v>
      </c>
      <c r="B8" s="7" t="s">
        <v>8</v>
      </c>
      <c r="C8" s="10">
        <f>SIN(A8)</f>
        <v>0.33228464597955493</v>
      </c>
      <c r="D8" s="10">
        <f>COS(A8)</f>
        <v>0.94317915267792141</v>
      </c>
      <c r="E8" s="10">
        <v>0</v>
      </c>
      <c r="F8" s="7" t="s">
        <v>2</v>
      </c>
      <c r="G8" s="10">
        <v>0</v>
      </c>
      <c r="H8" s="10">
        <v>1</v>
      </c>
      <c r="I8" s="10">
        <v>0</v>
      </c>
    </row>
    <row r="9" spans="1:9" x14ac:dyDescent="0.25">
      <c r="A9" s="7"/>
      <c r="B9" s="7"/>
      <c r="C9" s="10">
        <v>0</v>
      </c>
      <c r="D9" s="10">
        <v>0</v>
      </c>
      <c r="E9" s="10">
        <v>1</v>
      </c>
      <c r="F9" s="7"/>
      <c r="G9" s="10">
        <v>0</v>
      </c>
      <c r="H9" s="10">
        <v>0</v>
      </c>
      <c r="I9" s="10">
        <v>1</v>
      </c>
    </row>
    <row r="10" spans="1:9" x14ac:dyDescent="0.25">
      <c r="A10" s="7"/>
      <c r="B10" s="7"/>
      <c r="C10" s="7"/>
      <c r="D10" s="7"/>
      <c r="E10" s="7"/>
      <c r="F10" s="7"/>
      <c r="G10" s="7"/>
      <c r="H10" s="7" t="s">
        <v>9</v>
      </c>
      <c r="I10" s="7"/>
    </row>
    <row r="11" spans="1:9" x14ac:dyDescent="0.25">
      <c r="A11" s="7"/>
      <c r="B11" s="7"/>
      <c r="C11" s="10">
        <f>COS(A12)</f>
        <v>0.9889532336884459</v>
      </c>
      <c r="D11" s="10">
        <v>0</v>
      </c>
      <c r="E11" s="10">
        <f>SIN(A12)</f>
        <v>-0.14822787044670788</v>
      </c>
      <c r="F11" s="7"/>
      <c r="G11" s="10">
        <f>C7*G7+D7*G8+E7*G9</f>
        <v>0.94317915267792141</v>
      </c>
      <c r="H11" s="10">
        <f>C7*H7+D7*H8+E7*H9</f>
        <v>-0.33228464597955493</v>
      </c>
      <c r="I11" s="10">
        <f>C7*I7+D7*I8+E7*I9</f>
        <v>0</v>
      </c>
    </row>
    <row r="12" spans="1:9" x14ac:dyDescent="0.25">
      <c r="A12" s="7">
        <f>D4</f>
        <v>-0.148776106590079</v>
      </c>
      <c r="B12" s="7" t="s">
        <v>10</v>
      </c>
      <c r="C12" s="10">
        <v>0</v>
      </c>
      <c r="D12" s="10">
        <v>1</v>
      </c>
      <c r="E12" s="10">
        <v>0</v>
      </c>
      <c r="F12" s="7" t="s">
        <v>2</v>
      </c>
      <c r="G12" s="10">
        <f>C8*G7+D8*G8+E8*G9</f>
        <v>0.33228464597955493</v>
      </c>
      <c r="H12" s="10">
        <f>C8*H7+D8*H8+E8*H9</f>
        <v>0.94317915267792141</v>
      </c>
      <c r="I12" s="10">
        <f>C8*I7+D8*I8+E8*I9</f>
        <v>0</v>
      </c>
    </row>
    <row r="13" spans="1:9" x14ac:dyDescent="0.25">
      <c r="A13" s="7"/>
      <c r="B13" s="7"/>
      <c r="C13" s="10">
        <f>-SIN(A12)</f>
        <v>0.14822787044670788</v>
      </c>
      <c r="D13" s="10">
        <v>0</v>
      </c>
      <c r="E13" s="10">
        <f>COS(A12)</f>
        <v>0.9889532336884459</v>
      </c>
      <c r="F13" s="7"/>
      <c r="G13" s="10">
        <f>C9*G7+D9*G8+E9*G9</f>
        <v>0</v>
      </c>
      <c r="H13" s="10">
        <f>C9*H7+D9*H8+E9*H9</f>
        <v>0</v>
      </c>
      <c r="I13" s="10">
        <f>C9*I7+D9*I8+E9*I9</f>
        <v>1</v>
      </c>
    </row>
    <row r="14" spans="1:9" x14ac:dyDescent="0.25">
      <c r="A14" s="7"/>
      <c r="B14" s="7"/>
      <c r="C14" s="7"/>
      <c r="D14" s="7"/>
      <c r="E14" s="7"/>
      <c r="F14" s="7"/>
      <c r="G14" s="7"/>
      <c r="H14" s="7" t="s">
        <v>9</v>
      </c>
      <c r="I14" s="7"/>
    </row>
    <row r="15" spans="1:9" x14ac:dyDescent="0.25">
      <c r="A15" s="7"/>
      <c r="B15" s="7"/>
      <c r="C15" s="10">
        <v>1</v>
      </c>
      <c r="D15" s="10">
        <v>0</v>
      </c>
      <c r="E15" s="10">
        <v>0</v>
      </c>
      <c r="F15" s="7"/>
      <c r="G15" s="10">
        <f>C11*G11+D11*G12+E11*G13</f>
        <v>0.93276007298835883</v>
      </c>
      <c r="H15" s="10">
        <f>C11*H11+D11*H12+E11*H13</f>
        <v>-0.32861397514650131</v>
      </c>
      <c r="I15" s="10">
        <f>C11*I11+D11*I12+E11*I13</f>
        <v>-0.14822787044670788</v>
      </c>
    </row>
    <row r="16" spans="1:9" x14ac:dyDescent="0.25">
      <c r="A16" s="7">
        <f>D3</f>
        <v>-0.15969382173971181</v>
      </c>
      <c r="B16" s="7" t="s">
        <v>11</v>
      </c>
      <c r="C16" s="10">
        <v>0</v>
      </c>
      <c r="D16" s="10">
        <f>COS(A16)</f>
        <v>0.98727601687232502</v>
      </c>
      <c r="E16" s="10">
        <f>-SIN(A16)</f>
        <v>0.15901593161918295</v>
      </c>
      <c r="F16" s="7" t="s">
        <v>2</v>
      </c>
      <c r="G16" s="10">
        <f>C12*G11+D12*G12+E12*G13</f>
        <v>0.33228464597955493</v>
      </c>
      <c r="H16" s="10">
        <f>C12*H11+D12*H12+E12*H13</f>
        <v>0.94317915267792141</v>
      </c>
      <c r="I16" s="10">
        <f>C12*I11+D12*I12+E12*I13</f>
        <v>0</v>
      </c>
    </row>
    <row r="17" spans="1:9" x14ac:dyDescent="0.25">
      <c r="A17" s="7"/>
      <c r="B17" s="7"/>
      <c r="C17" s="10">
        <v>0</v>
      </c>
      <c r="D17" s="10">
        <f>SIN(A16)</f>
        <v>-0.15901593161918295</v>
      </c>
      <c r="E17" s="10">
        <f>COS(A16)</f>
        <v>0.98727601687232502</v>
      </c>
      <c r="F17" s="7"/>
      <c r="G17" s="10">
        <f>C13*G11+D13*G12+E13*G13</f>
        <v>0.13980543725117864</v>
      </c>
      <c r="H17" s="10">
        <f>C13*H11+D13*H12+E13*H13</f>
        <v>-4.9253845455687659E-2</v>
      </c>
      <c r="I17" s="10">
        <f>C13*I11+D13*I12+E13*I13</f>
        <v>0.9889532336884459</v>
      </c>
    </row>
    <row r="18" spans="1:9" x14ac:dyDescent="0.25">
      <c r="A18" s="7"/>
      <c r="B18" s="7"/>
      <c r="C18" s="7"/>
      <c r="D18" s="7"/>
      <c r="E18" s="7"/>
      <c r="F18" s="7"/>
      <c r="G18" s="7"/>
      <c r="H18" s="7" t="s">
        <v>9</v>
      </c>
      <c r="I18" s="7"/>
    </row>
    <row r="19" spans="1:9" x14ac:dyDescent="0.25">
      <c r="A19" s="7"/>
      <c r="B19" s="7"/>
      <c r="C19" s="7"/>
      <c r="D19" s="7"/>
      <c r="E19" s="7"/>
      <c r="F19" s="7"/>
      <c r="G19" s="10">
        <f>C15*G15+D15*G16+E15*G17</f>
        <v>0.93276007298835883</v>
      </c>
      <c r="H19" s="10">
        <f>C15*H15+D15*H16+E15*H17</f>
        <v>-0.32861397514650131</v>
      </c>
      <c r="I19" s="10">
        <f>C15*I15+D15*I16+E15*I17</f>
        <v>-0.14822787044670788</v>
      </c>
    </row>
    <row r="20" spans="1:9" x14ac:dyDescent="0.25">
      <c r="A20" s="7"/>
      <c r="B20" s="7"/>
      <c r="C20" s="7"/>
      <c r="D20" s="7"/>
      <c r="E20" s="7"/>
      <c r="F20" s="7"/>
      <c r="G20" s="10">
        <f>C16*G15+D16*G16+E16*G17</f>
        <v>0.35028795360044901</v>
      </c>
      <c r="H20" s="10">
        <f>C16*H15+D16*H16+E16*H17</f>
        <v>0.92334601093190938</v>
      </c>
      <c r="I20" s="10">
        <f>C16*I15+D16*I16+E16*I17</f>
        <v>0.15725931978277177</v>
      </c>
    </row>
    <row r="21" spans="1:9" x14ac:dyDescent="0.25">
      <c r="A21" s="7"/>
      <c r="B21" s="7"/>
      <c r="C21" s="7"/>
      <c r="D21" s="7"/>
      <c r="E21" s="7"/>
      <c r="F21" s="7"/>
      <c r="G21" s="10">
        <f>C17*G15+D17*G16+E17*G17</f>
        <v>8.5188002683248096E-2</v>
      </c>
      <c r="H21" s="10">
        <f>C17*H15+D17*H16+E17*H17</f>
        <v>-0.19860765200400765</v>
      </c>
      <c r="I21" s="10">
        <f>C17*I15+D17*I16+E17*I17</f>
        <v>0.97636980942893448</v>
      </c>
    </row>
    <row r="22" spans="1:9" x14ac:dyDescent="0.25">
      <c r="A22" s="7"/>
      <c r="B22" s="7"/>
      <c r="C22" s="7"/>
      <c r="D22" s="7"/>
      <c r="E22" s="7"/>
      <c r="F22" s="7"/>
      <c r="G22" s="7"/>
      <c r="H22" s="7"/>
      <c r="I22" s="7"/>
    </row>
    <row r="23" spans="1:9" x14ac:dyDescent="0.25">
      <c r="A23" s="7"/>
      <c r="B23" s="7"/>
      <c r="C23" s="7"/>
      <c r="D23" s="7"/>
      <c r="E23" s="7"/>
      <c r="F23" s="7"/>
      <c r="G23" s="7"/>
      <c r="H23" s="7"/>
      <c r="I23" s="7"/>
    </row>
    <row r="24" spans="1:9" x14ac:dyDescent="0.25">
      <c r="A24" s="7"/>
      <c r="B24" s="7"/>
      <c r="C24" s="7"/>
      <c r="D24" s="7"/>
      <c r="E24" s="7"/>
      <c r="F24" s="7"/>
      <c r="G24" s="7"/>
      <c r="H24" s="7"/>
      <c r="I24" s="7"/>
    </row>
    <row r="25" spans="1:9" x14ac:dyDescent="0.25">
      <c r="A25" s="7"/>
      <c r="B25" s="7"/>
      <c r="C25" s="7" t="s">
        <v>12</v>
      </c>
      <c r="D25" s="7" t="s">
        <v>1</v>
      </c>
      <c r="E25" s="7"/>
      <c r="F25" s="7"/>
      <c r="G25" s="7"/>
      <c r="H25" s="7"/>
      <c r="I25" s="7"/>
    </row>
    <row r="26" spans="1:9" x14ac:dyDescent="0.25">
      <c r="A26" s="7"/>
      <c r="B26" s="7" t="s">
        <v>2</v>
      </c>
      <c r="C26" s="11">
        <f>DEGREES(D26)</f>
        <v>-11.497913299313241</v>
      </c>
      <c r="D26" s="7">
        <f>ATAN2(H20*COS(D28)-H19*SIN(D28),I19*SIN(D28)-I20*COS(D28))</f>
        <v>-0.20067644418186031</v>
      </c>
      <c r="E26" s="7"/>
      <c r="F26" s="7"/>
      <c r="G26" s="7"/>
      <c r="H26" s="7"/>
      <c r="I26" s="7"/>
    </row>
    <row r="27" spans="1:9" x14ac:dyDescent="0.25">
      <c r="A27" s="7"/>
      <c r="B27" s="7" t="s">
        <v>3</v>
      </c>
      <c r="C27" s="11">
        <f>DEGREES(D27)</f>
        <v>-4.8868358420960094</v>
      </c>
      <c r="D27" s="7">
        <f>ATAN2(G19*COS(D28)+G20*SIN(D28),-G21)</f>
        <v>-8.5291375449045082E-2</v>
      </c>
      <c r="E27" s="7"/>
      <c r="F27" s="7"/>
      <c r="G27" s="7"/>
      <c r="H27" s="7"/>
      <c r="I27" s="7"/>
    </row>
    <row r="28" spans="1:9" x14ac:dyDescent="0.25">
      <c r="A28" s="7"/>
      <c r="B28" s="7" t="s">
        <v>4</v>
      </c>
      <c r="C28" s="11">
        <f>DEGREES(D28)</f>
        <v>20.583124497186109</v>
      </c>
      <c r="D28" s="7">
        <f>ATAN2(G19,G20)</f>
        <v>0.35924329282379991</v>
      </c>
      <c r="E28" s="7"/>
      <c r="F28" s="7"/>
      <c r="G28" s="7"/>
      <c r="H28" s="7"/>
      <c r="I28" s="7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MK60"/>
  <sheetViews>
    <sheetView topLeftCell="A37" zoomScaleNormal="100" workbookViewId="0">
      <selection activeCell="H54" sqref="H54:Z60"/>
    </sheetView>
  </sheetViews>
  <sheetFormatPr defaultRowHeight="15.75" x14ac:dyDescent="0.25"/>
  <cols>
    <col min="1" max="1" width="8.7109375" style="12"/>
    <col min="2" max="2" width="11" style="12"/>
    <col min="3" max="4" width="3.5703125" style="13"/>
    <col min="5" max="5" width="16.5703125" style="14"/>
    <col min="6" max="6" width="21.42578125" style="14"/>
    <col min="7" max="7" width="1.42578125" style="12"/>
    <col min="8" max="8" width="13.42578125" style="15"/>
    <col min="9" max="9" width="2.42578125" style="12"/>
    <col min="10" max="13" width="7.28515625" style="13"/>
    <col min="14" max="14" width="8.7109375" style="12"/>
    <col min="15" max="15" width="22.5703125" style="15"/>
    <col min="16" max="16" width="2.42578125" style="13"/>
    <col min="17" max="20" width="7.140625" style="13"/>
    <col min="21" max="21" width="8.7109375" style="12"/>
    <col min="22" max="22" width="7.42578125" style="15"/>
    <col min="23" max="23" width="2.42578125" style="12"/>
    <col min="24" max="24" width="7.85546875" style="13"/>
    <col min="25" max="25" width="7.140625" style="13"/>
    <col min="26" max="27" width="6.140625" style="13"/>
    <col min="28" max="1025" width="8.7109375" style="12"/>
  </cols>
  <sheetData>
    <row r="6" spans="2:27" ht="19.5" customHeight="1" x14ac:dyDescent="0.25">
      <c r="B6" s="12" t="s">
        <v>13</v>
      </c>
      <c r="C6" s="13" t="s">
        <v>2</v>
      </c>
      <c r="D6" s="13" t="s">
        <v>14</v>
      </c>
      <c r="E6" s="16">
        <v>7.8001290000000001</v>
      </c>
      <c r="H6" s="5" t="s">
        <v>15</v>
      </c>
      <c r="I6" s="4" t="s">
        <v>16</v>
      </c>
      <c r="J6" s="17">
        <v>1</v>
      </c>
      <c r="K6" s="17">
        <v>0</v>
      </c>
      <c r="L6" s="17">
        <v>0</v>
      </c>
      <c r="M6" s="18">
        <f>-E6</f>
        <v>-7.8001290000000001</v>
      </c>
      <c r="P6" s="19"/>
      <c r="W6" s="20"/>
    </row>
    <row r="7" spans="2:27" ht="19.5" customHeight="1" x14ac:dyDescent="0.25">
      <c r="C7" s="13" t="s">
        <v>3</v>
      </c>
      <c r="D7" s="13" t="s">
        <v>17</v>
      </c>
      <c r="E7" s="16">
        <v>-55.813934000000003</v>
      </c>
      <c r="H7" s="5"/>
      <c r="I7" s="4"/>
      <c r="J7" s="17">
        <v>0</v>
      </c>
      <c r="K7" s="17">
        <v>1</v>
      </c>
      <c r="L7" s="17">
        <v>0</v>
      </c>
      <c r="M7" s="18">
        <f>-E7</f>
        <v>55.813934000000003</v>
      </c>
      <c r="P7" s="19"/>
      <c r="W7" s="20"/>
    </row>
    <row r="8" spans="2:27" ht="19.5" customHeight="1" x14ac:dyDescent="0.25">
      <c r="C8" s="13" t="s">
        <v>4</v>
      </c>
      <c r="D8" s="13" t="s">
        <v>18</v>
      </c>
      <c r="E8" s="16">
        <v>111.116089</v>
      </c>
      <c r="H8" s="5"/>
      <c r="I8" s="4"/>
      <c r="J8" s="17">
        <v>0</v>
      </c>
      <c r="K8" s="17">
        <v>0</v>
      </c>
      <c r="L8" s="17">
        <v>1</v>
      </c>
      <c r="M8" s="18">
        <f>-E8</f>
        <v>-111.116089</v>
      </c>
      <c r="P8" s="19"/>
      <c r="W8" s="20"/>
    </row>
    <row r="9" spans="2:27" ht="19.5" customHeight="1" x14ac:dyDescent="0.25">
      <c r="H9" s="5"/>
      <c r="I9" s="4"/>
      <c r="J9" s="17">
        <v>0</v>
      </c>
      <c r="K9" s="17">
        <v>0</v>
      </c>
      <c r="L9" s="17">
        <v>0</v>
      </c>
      <c r="M9" s="17">
        <v>1</v>
      </c>
      <c r="P9" s="19"/>
      <c r="W9" s="20"/>
    </row>
    <row r="10" spans="2:27" ht="19.5" customHeight="1" x14ac:dyDescent="0.25">
      <c r="E10" s="14" t="s">
        <v>19</v>
      </c>
      <c r="F10" s="14" t="s">
        <v>20</v>
      </c>
      <c r="I10" s="13"/>
      <c r="J10" s="21"/>
      <c r="K10" s="21"/>
      <c r="L10" s="21"/>
      <c r="M10" s="21"/>
      <c r="W10" s="13"/>
    </row>
    <row r="11" spans="2:27" ht="19.5" customHeight="1" x14ac:dyDescent="0.25">
      <c r="B11" s="12" t="s">
        <v>21</v>
      </c>
      <c r="C11" s="13" t="s">
        <v>2</v>
      </c>
      <c r="D11" s="13" t="s">
        <v>22</v>
      </c>
      <c r="E11" s="14">
        <f>RADIANS(F11)</f>
        <v>-0.20067644418186034</v>
      </c>
      <c r="F11" s="16">
        <f>'B ZYX'!C26</f>
        <v>-11.497913299313241</v>
      </c>
      <c r="H11" s="5" t="s">
        <v>23</v>
      </c>
      <c r="I11" s="4" t="s">
        <v>16</v>
      </c>
      <c r="J11" s="17">
        <v>1</v>
      </c>
      <c r="K11" s="17">
        <v>0</v>
      </c>
      <c r="L11" s="17">
        <v>0</v>
      </c>
      <c r="M11" s="17">
        <v>0</v>
      </c>
      <c r="O11" s="5" t="s">
        <v>24</v>
      </c>
      <c r="P11" s="4" t="s">
        <v>16</v>
      </c>
      <c r="Q11" s="18">
        <f>COS(E12)</f>
        <v>0.99636489510562287</v>
      </c>
      <c r="R11" s="17">
        <v>0</v>
      </c>
      <c r="S11" s="18">
        <f>SIN(E12)</f>
        <v>-8.5188002683248096E-2</v>
      </c>
      <c r="T11" s="17">
        <v>0</v>
      </c>
      <c r="V11" s="5" t="s">
        <v>25</v>
      </c>
      <c r="W11" s="4" t="s">
        <v>16</v>
      </c>
      <c r="X11" s="18">
        <f>COS(E13)</f>
        <v>0.93616312414286595</v>
      </c>
      <c r="Y11" s="18">
        <f>-SIN(E13)</f>
        <v>-0.35156593264289548</v>
      </c>
      <c r="Z11" s="17">
        <v>0</v>
      </c>
      <c r="AA11" s="17">
        <v>0</v>
      </c>
    </row>
    <row r="12" spans="2:27" ht="19.5" customHeight="1" x14ac:dyDescent="0.25">
      <c r="C12" s="13" t="s">
        <v>3</v>
      </c>
      <c r="D12" s="13" t="s">
        <v>26</v>
      </c>
      <c r="E12" s="14">
        <f>RADIANS(F12)</f>
        <v>-8.5291375449045082E-2</v>
      </c>
      <c r="F12" s="16">
        <f>'B ZYX'!C27</f>
        <v>-4.8868358420960094</v>
      </c>
      <c r="H12" s="5"/>
      <c r="I12" s="4"/>
      <c r="J12" s="17">
        <v>0</v>
      </c>
      <c r="K12" s="18">
        <f>COS(E11)</f>
        <v>0.97993196491073808</v>
      </c>
      <c r="L12" s="18">
        <f>-SIN(E11)</f>
        <v>0.19933224562568874</v>
      </c>
      <c r="M12" s="17">
        <v>0</v>
      </c>
      <c r="O12" s="5"/>
      <c r="P12" s="4"/>
      <c r="Q12" s="17">
        <v>0</v>
      </c>
      <c r="R12" s="17">
        <v>1</v>
      </c>
      <c r="S12" s="17">
        <v>0</v>
      </c>
      <c r="T12" s="17">
        <v>0</v>
      </c>
      <c r="V12" s="5"/>
      <c r="W12" s="4"/>
      <c r="X12" s="18">
        <f>-Y11</f>
        <v>0.35156593264289548</v>
      </c>
      <c r="Y12" s="18">
        <f>X11</f>
        <v>0.93616312414286595</v>
      </c>
      <c r="Z12" s="17">
        <v>0</v>
      </c>
      <c r="AA12" s="17">
        <v>0</v>
      </c>
    </row>
    <row r="13" spans="2:27" ht="19.5" customHeight="1" x14ac:dyDescent="0.25">
      <c r="C13" s="13" t="s">
        <v>4</v>
      </c>
      <c r="D13" s="13" t="s">
        <v>27</v>
      </c>
      <c r="E13" s="14">
        <f>RADIANS(F13)</f>
        <v>0.35924329282379991</v>
      </c>
      <c r="F13" s="16">
        <f>'B ZYX'!C28</f>
        <v>20.583124497186109</v>
      </c>
      <c r="H13" s="5"/>
      <c r="I13" s="4"/>
      <c r="J13" s="17">
        <v>0</v>
      </c>
      <c r="K13" s="18">
        <f>-L12</f>
        <v>-0.19933224562568874</v>
      </c>
      <c r="L13" s="18">
        <f>K12</f>
        <v>0.97993196491073808</v>
      </c>
      <c r="M13" s="17">
        <v>0</v>
      </c>
      <c r="O13" s="5"/>
      <c r="P13" s="4"/>
      <c r="Q13" s="18">
        <f>-S11</f>
        <v>8.5188002683248096E-2</v>
      </c>
      <c r="R13" s="17">
        <v>0</v>
      </c>
      <c r="S13" s="18">
        <f>Q11</f>
        <v>0.99636489510562287</v>
      </c>
      <c r="T13" s="17">
        <v>0</v>
      </c>
      <c r="V13" s="5"/>
      <c r="W13" s="4"/>
      <c r="X13" s="17">
        <v>0</v>
      </c>
      <c r="Y13" s="17">
        <v>0</v>
      </c>
      <c r="Z13" s="17">
        <v>1</v>
      </c>
      <c r="AA13" s="17">
        <v>0</v>
      </c>
    </row>
    <row r="14" spans="2:27" ht="19.5" customHeight="1" x14ac:dyDescent="0.25">
      <c r="H14" s="5"/>
      <c r="I14" s="4"/>
      <c r="J14" s="17">
        <v>0</v>
      </c>
      <c r="K14" s="17">
        <v>0</v>
      </c>
      <c r="L14" s="17">
        <v>0</v>
      </c>
      <c r="M14" s="17">
        <v>1</v>
      </c>
      <c r="O14" s="5"/>
      <c r="P14" s="4"/>
      <c r="Q14" s="17">
        <v>0</v>
      </c>
      <c r="R14" s="17">
        <v>0</v>
      </c>
      <c r="S14" s="17">
        <v>0</v>
      </c>
      <c r="T14" s="17">
        <v>1</v>
      </c>
      <c r="V14" s="5"/>
      <c r="W14" s="4"/>
      <c r="X14" s="17">
        <v>0</v>
      </c>
      <c r="Y14" s="17">
        <v>0</v>
      </c>
      <c r="Z14" s="17">
        <v>0</v>
      </c>
      <c r="AA14" s="17">
        <v>1</v>
      </c>
    </row>
    <row r="15" spans="2:27" ht="19.5" customHeight="1" x14ac:dyDescent="0.25">
      <c r="B15" s="12" t="s">
        <v>28</v>
      </c>
      <c r="C15" s="13" t="s">
        <v>29</v>
      </c>
      <c r="D15" s="13" t="s">
        <v>30</v>
      </c>
      <c r="E15" s="16">
        <v>0.6</v>
      </c>
      <c r="H15" s="22"/>
      <c r="I15" s="19"/>
      <c r="J15" s="21"/>
      <c r="K15" s="21"/>
      <c r="L15" s="21"/>
      <c r="M15" s="21"/>
      <c r="O15" s="22"/>
      <c r="P15" s="19"/>
      <c r="Q15" s="21"/>
      <c r="R15" s="21"/>
      <c r="S15" s="21"/>
      <c r="T15" s="21"/>
      <c r="V15" s="22"/>
      <c r="W15" s="19"/>
      <c r="X15" s="21"/>
      <c r="Y15" s="21"/>
      <c r="Z15" s="21"/>
      <c r="AA15" s="21"/>
    </row>
    <row r="16" spans="2:27" ht="19.5" customHeight="1" x14ac:dyDescent="0.25">
      <c r="E16" s="14">
        <f>E15</f>
        <v>0.6</v>
      </c>
      <c r="H16" s="22"/>
      <c r="I16" s="19"/>
      <c r="J16" s="3" t="s">
        <v>31</v>
      </c>
      <c r="K16" s="3"/>
      <c r="L16" s="3"/>
      <c r="M16" s="3"/>
      <c r="N16" s="3"/>
      <c r="O16" s="3"/>
      <c r="P16" s="3"/>
      <c r="Q16" s="3"/>
      <c r="R16" s="3"/>
      <c r="S16" s="3"/>
      <c r="T16" s="3"/>
      <c r="V16" s="22"/>
      <c r="W16" s="19"/>
      <c r="X16" s="21"/>
      <c r="Y16" s="21"/>
      <c r="Z16" s="21"/>
      <c r="AA16" s="21"/>
    </row>
    <row r="17" spans="5:27" ht="19.5" customHeight="1" x14ac:dyDescent="0.25">
      <c r="E17" s="14">
        <f>E16</f>
        <v>0.6</v>
      </c>
      <c r="H17" s="22"/>
      <c r="I17" s="19"/>
      <c r="J17" s="21"/>
      <c r="K17" s="21"/>
      <c r="L17" s="21"/>
      <c r="M17" s="21"/>
      <c r="O17" s="22"/>
      <c r="P17" s="19"/>
      <c r="Q17" s="21"/>
      <c r="R17" s="21"/>
      <c r="S17" s="21"/>
      <c r="T17" s="21"/>
      <c r="V17" s="22"/>
      <c r="W17" s="19"/>
      <c r="X17" s="21"/>
      <c r="Y17" s="21"/>
      <c r="Z17" s="21"/>
      <c r="AA17" s="21"/>
    </row>
    <row r="18" spans="5:27" ht="19.5" customHeight="1" x14ac:dyDescent="0.25">
      <c r="H18" s="5" t="str">
        <f>H11</f>
        <v>Rx(α)</v>
      </c>
      <c r="I18" s="4" t="s">
        <v>16</v>
      </c>
      <c r="J18" s="23">
        <f t="shared" ref="J18:M21" si="0">J11</f>
        <v>1</v>
      </c>
      <c r="K18" s="23">
        <f t="shared" si="0"/>
        <v>0</v>
      </c>
      <c r="L18" s="23">
        <f t="shared" si="0"/>
        <v>0</v>
      </c>
      <c r="M18" s="23">
        <f t="shared" si="0"/>
        <v>0</v>
      </c>
      <c r="N18" s="24"/>
      <c r="O18" s="2" t="str">
        <f>H18&amp;" x "&amp;O23</f>
        <v>Rx(α) x Ry(β)</v>
      </c>
      <c r="P18" s="1" t="s">
        <v>16</v>
      </c>
      <c r="Q18" s="25">
        <f>Q23*J18+R23*J19+S23*J20+T23*J21</f>
        <v>0.99636489510562287</v>
      </c>
      <c r="R18" s="25">
        <f>Q23*K18+R23*K19+S23*K20+T23*K21</f>
        <v>1.698071587521904E-2</v>
      </c>
      <c r="S18" s="25">
        <f>Q23*L18+R23*L19+S23*L20+T23*L21</f>
        <v>-8.347844685621654E-2</v>
      </c>
      <c r="T18" s="25">
        <f>Q23*M18+R23*M19+S23*M20+T23*M21</f>
        <v>0</v>
      </c>
      <c r="V18" s="22"/>
      <c r="W18" s="19"/>
      <c r="X18" s="21"/>
      <c r="Y18" s="21"/>
      <c r="Z18" s="21"/>
      <c r="AA18" s="21"/>
    </row>
    <row r="19" spans="5:27" ht="19.5" customHeight="1" x14ac:dyDescent="0.25">
      <c r="H19" s="5"/>
      <c r="I19" s="4"/>
      <c r="J19" s="23">
        <f t="shared" si="0"/>
        <v>0</v>
      </c>
      <c r="K19" s="23">
        <f t="shared" si="0"/>
        <v>0.97993196491073808</v>
      </c>
      <c r="L19" s="23">
        <f t="shared" si="0"/>
        <v>0.19933224562568874</v>
      </c>
      <c r="M19" s="23">
        <f t="shared" si="0"/>
        <v>0</v>
      </c>
      <c r="N19" s="24"/>
      <c r="O19" s="2"/>
      <c r="P19" s="1"/>
      <c r="Q19" s="25">
        <f>Q24*J18+R24*J19+S24*J20+T24*J21</f>
        <v>0</v>
      </c>
      <c r="R19" s="25">
        <f>Q24*K18+R24*K19+S24*K20+T24*K21</f>
        <v>0.97993196491073808</v>
      </c>
      <c r="S19" s="25">
        <f>Q24*L18+R24*L19+S24*L20+T24*L21</f>
        <v>0.19933224562568874</v>
      </c>
      <c r="T19" s="25">
        <f>Q24*M18+R24*M19+S24*M20+T24*M21</f>
        <v>0</v>
      </c>
      <c r="V19" s="22"/>
      <c r="W19" s="19"/>
      <c r="X19" s="21"/>
      <c r="Y19" s="21"/>
      <c r="Z19" s="21"/>
      <c r="AA19" s="21"/>
    </row>
    <row r="20" spans="5:27" ht="19.5" customHeight="1" x14ac:dyDescent="0.25">
      <c r="H20" s="5"/>
      <c r="I20" s="4"/>
      <c r="J20" s="23">
        <f t="shared" si="0"/>
        <v>0</v>
      </c>
      <c r="K20" s="23">
        <f t="shared" si="0"/>
        <v>-0.19933224562568874</v>
      </c>
      <c r="L20" s="23">
        <f t="shared" si="0"/>
        <v>0.97993196491073808</v>
      </c>
      <c r="M20" s="23">
        <f t="shared" si="0"/>
        <v>0</v>
      </c>
      <c r="N20" s="24"/>
      <c r="O20" s="2"/>
      <c r="P20" s="1"/>
      <c r="Q20" s="25">
        <f>Q25*J18+R25*J19+S25*J20+T25*J21</f>
        <v>8.5188002683248096E-2</v>
      </c>
      <c r="R20" s="25">
        <f>Q25*K18+R25*K19+S25*K20+T25*K21</f>
        <v>-0.19860765200400762</v>
      </c>
      <c r="S20" s="25">
        <f>Q25*L18+R25*L19+S25*L20+T25*L21</f>
        <v>0.97636980942893448</v>
      </c>
      <c r="T20" s="25">
        <f>Q25*M18+R25*M19+S25*M20+T25*M21</f>
        <v>0</v>
      </c>
      <c r="V20" s="22"/>
      <c r="W20" s="19"/>
      <c r="X20" s="21"/>
      <c r="Y20" s="21"/>
      <c r="Z20" s="21"/>
      <c r="AA20" s="21"/>
    </row>
    <row r="21" spans="5:27" ht="19.5" customHeight="1" x14ac:dyDescent="0.25">
      <c r="H21" s="5"/>
      <c r="I21" s="4"/>
      <c r="J21" s="23">
        <f t="shared" si="0"/>
        <v>0</v>
      </c>
      <c r="K21" s="23">
        <f t="shared" si="0"/>
        <v>0</v>
      </c>
      <c r="L21" s="23">
        <f t="shared" si="0"/>
        <v>0</v>
      </c>
      <c r="M21" s="23">
        <f t="shared" si="0"/>
        <v>1</v>
      </c>
      <c r="N21" s="24"/>
      <c r="O21" s="2"/>
      <c r="P21" s="1"/>
      <c r="Q21" s="25">
        <f>Q26*J18+R26*J19+S26*J20+T26*J21</f>
        <v>0</v>
      </c>
      <c r="R21" s="25">
        <f>Q26*K18+R26*K19+S26*K20+T26*K21</f>
        <v>0</v>
      </c>
      <c r="S21" s="25">
        <f>Q26*L18+R26*L19+S26*L20+T26*L21</f>
        <v>0</v>
      </c>
      <c r="T21" s="25">
        <f>Q26*M18+R26*M19+S26*M20+T26*M21</f>
        <v>1</v>
      </c>
      <c r="V21" s="22"/>
      <c r="W21" s="19"/>
      <c r="X21" s="21"/>
      <c r="Y21" s="21"/>
      <c r="Z21" s="21"/>
      <c r="AA21" s="21"/>
    </row>
    <row r="22" spans="5:27" ht="19.5" customHeight="1" x14ac:dyDescent="0.25">
      <c r="G22" s="14"/>
      <c r="H22" s="14"/>
      <c r="I22" s="14"/>
      <c r="J22" s="14"/>
      <c r="K22" s="14"/>
      <c r="L22" s="14"/>
      <c r="M22" s="14"/>
      <c r="O22" s="22"/>
      <c r="P22" s="19"/>
      <c r="Q22" s="26"/>
      <c r="R22" s="26"/>
      <c r="S22" s="26"/>
      <c r="T22" s="26"/>
      <c r="V22" s="22"/>
      <c r="W22" s="19"/>
      <c r="X22" s="21"/>
      <c r="Y22" s="21"/>
      <c r="Z22" s="21"/>
      <c r="AA22" s="21"/>
    </row>
    <row r="23" spans="5:27" ht="19.5" customHeight="1" x14ac:dyDescent="0.25">
      <c r="E23" s="16"/>
      <c r="G23" s="14"/>
      <c r="H23" s="14"/>
      <c r="I23" s="14"/>
      <c r="J23" s="14"/>
      <c r="K23" s="14"/>
      <c r="L23" s="14"/>
      <c r="M23" s="14"/>
      <c r="O23" s="5" t="s">
        <v>24</v>
      </c>
      <c r="P23" s="4" t="s">
        <v>16</v>
      </c>
      <c r="Q23" s="23">
        <f t="shared" ref="Q23:T26" si="1">Q11</f>
        <v>0.99636489510562287</v>
      </c>
      <c r="R23" s="23">
        <f t="shared" si="1"/>
        <v>0</v>
      </c>
      <c r="S23" s="23">
        <f t="shared" si="1"/>
        <v>-8.5188002683248096E-2</v>
      </c>
      <c r="T23" s="23">
        <f t="shared" si="1"/>
        <v>0</v>
      </c>
    </row>
    <row r="24" spans="5:27" ht="19.5" customHeight="1" x14ac:dyDescent="0.25">
      <c r="G24" s="14"/>
      <c r="H24" s="14"/>
      <c r="I24" s="14"/>
      <c r="J24" s="14"/>
      <c r="K24" s="14"/>
      <c r="L24" s="14"/>
      <c r="M24" s="14"/>
      <c r="O24" s="5"/>
      <c r="P24" s="4"/>
      <c r="Q24" s="23">
        <f t="shared" si="1"/>
        <v>0</v>
      </c>
      <c r="R24" s="23">
        <f t="shared" si="1"/>
        <v>1</v>
      </c>
      <c r="S24" s="23">
        <f t="shared" si="1"/>
        <v>0</v>
      </c>
      <c r="T24" s="23">
        <f t="shared" si="1"/>
        <v>0</v>
      </c>
    </row>
    <row r="25" spans="5:27" ht="19.5" customHeight="1" x14ac:dyDescent="0.25">
      <c r="G25" s="14"/>
      <c r="H25" s="14"/>
      <c r="I25" s="14"/>
      <c r="J25" s="14"/>
      <c r="K25" s="14"/>
      <c r="L25" s="14"/>
      <c r="M25" s="14"/>
      <c r="O25" s="5"/>
      <c r="P25" s="4"/>
      <c r="Q25" s="23">
        <f t="shared" si="1"/>
        <v>8.5188002683248096E-2</v>
      </c>
      <c r="R25" s="23">
        <f t="shared" si="1"/>
        <v>0</v>
      </c>
      <c r="S25" s="23">
        <f t="shared" si="1"/>
        <v>0.99636489510562287</v>
      </c>
      <c r="T25" s="23">
        <f t="shared" si="1"/>
        <v>0</v>
      </c>
    </row>
    <row r="26" spans="5:27" ht="19.5" customHeight="1" x14ac:dyDescent="0.25">
      <c r="G26" s="14"/>
      <c r="H26" s="14"/>
      <c r="I26" s="14"/>
      <c r="J26" s="14"/>
      <c r="K26" s="14"/>
      <c r="L26" s="14"/>
      <c r="M26" s="14"/>
      <c r="O26" s="5"/>
      <c r="P26" s="4"/>
      <c r="Q26" s="23">
        <f t="shared" si="1"/>
        <v>0</v>
      </c>
      <c r="R26" s="23">
        <f t="shared" si="1"/>
        <v>0</v>
      </c>
      <c r="S26" s="23">
        <f t="shared" si="1"/>
        <v>0</v>
      </c>
      <c r="T26" s="23">
        <f t="shared" si="1"/>
        <v>1</v>
      </c>
    </row>
    <row r="27" spans="5:27" ht="19.5" customHeight="1" x14ac:dyDescent="0.25">
      <c r="G27" s="14"/>
      <c r="H27" s="14"/>
      <c r="I27" s="14"/>
      <c r="J27" s="14"/>
      <c r="K27" s="14"/>
      <c r="L27" s="14"/>
      <c r="M27" s="14"/>
      <c r="O27" s="22"/>
      <c r="P27" s="19"/>
      <c r="Q27" s="21"/>
      <c r="R27" s="21"/>
      <c r="S27" s="21"/>
      <c r="T27" s="21"/>
      <c r="V27" s="22"/>
      <c r="W27" s="19"/>
      <c r="X27" s="21"/>
      <c r="Y27" s="21"/>
      <c r="Z27" s="21"/>
      <c r="AA27" s="21"/>
    </row>
    <row r="28" spans="5:27" ht="19.5" customHeight="1" x14ac:dyDescent="0.25">
      <c r="H28" s="22"/>
      <c r="I28" s="19"/>
      <c r="J28" s="3" t="s">
        <v>31</v>
      </c>
      <c r="K28" s="3"/>
      <c r="L28" s="3"/>
      <c r="M28" s="3"/>
      <c r="N28" s="3"/>
      <c r="O28" s="3"/>
      <c r="P28" s="3"/>
      <c r="Q28" s="3"/>
      <c r="R28" s="3"/>
      <c r="S28" s="3"/>
      <c r="T28" s="3"/>
      <c r="V28" s="22"/>
      <c r="W28" s="19"/>
      <c r="X28" s="21"/>
      <c r="Y28" s="21"/>
      <c r="Z28" s="21"/>
      <c r="AA28" s="21"/>
    </row>
    <row r="29" spans="5:27" ht="19.5" customHeight="1" x14ac:dyDescent="0.25">
      <c r="H29" s="22"/>
      <c r="I29" s="19"/>
      <c r="J29" s="21"/>
      <c r="K29" s="21"/>
      <c r="L29" s="21"/>
      <c r="M29" s="21"/>
      <c r="O29" s="22"/>
      <c r="P29" s="19"/>
      <c r="Q29" s="21"/>
      <c r="R29" s="21"/>
      <c r="S29" s="21"/>
      <c r="T29" s="21"/>
      <c r="V29" s="22"/>
      <c r="W29" s="19"/>
      <c r="X29" s="21"/>
      <c r="Y29" s="21"/>
      <c r="Z29" s="21"/>
      <c r="AA29" s="21"/>
    </row>
    <row r="30" spans="5:27" ht="19.5" customHeight="1" x14ac:dyDescent="0.25">
      <c r="H30" s="5" t="str">
        <f>O18</f>
        <v>Rx(α) x Ry(β)</v>
      </c>
      <c r="I30" s="4" t="s">
        <v>16</v>
      </c>
      <c r="J30" s="23">
        <f t="shared" ref="J30:M33" si="2">Q18</f>
        <v>0.99636489510562287</v>
      </c>
      <c r="K30" s="23">
        <f t="shared" si="2"/>
        <v>1.698071587521904E-2</v>
      </c>
      <c r="L30" s="23">
        <f t="shared" si="2"/>
        <v>-8.347844685621654E-2</v>
      </c>
      <c r="M30" s="23">
        <f t="shared" si="2"/>
        <v>0</v>
      </c>
      <c r="N30" s="24"/>
      <c r="O30" s="2" t="str">
        <f>H30&amp;" x "&amp;O35</f>
        <v>Rx(α) x Ry(β) x Rz(γ)</v>
      </c>
      <c r="P30" s="1" t="s">
        <v>16</v>
      </c>
      <c r="Q30" s="25">
        <f>Q35*J30+R35*J31+S35*J32+T35*J33</f>
        <v>0.93276007298835883</v>
      </c>
      <c r="R30" s="25">
        <f>Q35*K30+R35*K31+S35*K32+T35*K33</f>
        <v>-0.32861397514650137</v>
      </c>
      <c r="S30" s="25">
        <f>Q35*L30+R35*L31+S35*L32+T35*L33</f>
        <v>-0.14822787044670788</v>
      </c>
      <c r="T30" s="25">
        <f>Q35*M30+R35*M31+S35*M32+T35*M33</f>
        <v>0</v>
      </c>
      <c r="V30" s="22"/>
      <c r="W30" s="19"/>
      <c r="X30" s="21"/>
      <c r="Y30" s="21"/>
      <c r="Z30" s="21"/>
      <c r="AA30" s="21"/>
    </row>
    <row r="31" spans="5:27" ht="19.5" customHeight="1" x14ac:dyDescent="0.25">
      <c r="H31" s="5"/>
      <c r="I31" s="4"/>
      <c r="J31" s="23">
        <f t="shared" si="2"/>
        <v>0</v>
      </c>
      <c r="K31" s="23">
        <f t="shared" si="2"/>
        <v>0.97993196491073808</v>
      </c>
      <c r="L31" s="23">
        <f t="shared" si="2"/>
        <v>0.19933224562568874</v>
      </c>
      <c r="M31" s="23">
        <f t="shared" si="2"/>
        <v>0</v>
      </c>
      <c r="N31" s="24"/>
      <c r="O31" s="2"/>
      <c r="P31" s="1"/>
      <c r="Q31" s="25">
        <f>Q36*J30+R36*J31+S36*J32+T36*J33</f>
        <v>0.35028795360044901</v>
      </c>
      <c r="R31" s="25">
        <f>Q36*K30+R36*K31+S36*K32+T36*K33</f>
        <v>0.92334601093190927</v>
      </c>
      <c r="S31" s="25">
        <f>Q36*L30+R36*L31+S36*L32+T36*L33</f>
        <v>0.15725931978277174</v>
      </c>
      <c r="T31" s="25">
        <f>Q36*M30+R36*M31+S36*M32+T36*M33</f>
        <v>0</v>
      </c>
      <c r="V31" s="22"/>
      <c r="W31" s="19"/>
      <c r="X31" s="21"/>
      <c r="Y31" s="21"/>
      <c r="Z31" s="21"/>
      <c r="AA31" s="21"/>
    </row>
    <row r="32" spans="5:27" ht="19.5" customHeight="1" x14ac:dyDescent="0.25">
      <c r="H32" s="5"/>
      <c r="I32" s="4"/>
      <c r="J32" s="23">
        <f t="shared" si="2"/>
        <v>8.5188002683248096E-2</v>
      </c>
      <c r="K32" s="23">
        <f t="shared" si="2"/>
        <v>-0.19860765200400762</v>
      </c>
      <c r="L32" s="23">
        <f t="shared" si="2"/>
        <v>0.97636980942893448</v>
      </c>
      <c r="M32" s="23">
        <f t="shared" si="2"/>
        <v>0</v>
      </c>
      <c r="N32" s="24"/>
      <c r="O32" s="2"/>
      <c r="P32" s="1"/>
      <c r="Q32" s="25">
        <f>Q37*J30+R37*J31+S37*J32+T37*J33</f>
        <v>8.5188002683248096E-2</v>
      </c>
      <c r="R32" s="25">
        <f>Q37*K30+R37*K31+S37*K32+T37*K33</f>
        <v>-0.19860765200400762</v>
      </c>
      <c r="S32" s="25">
        <f>Q37*L30+R37*L31+S37*L32+T37*L33</f>
        <v>0.97636980942893448</v>
      </c>
      <c r="T32" s="25">
        <f>Q37*M30+R37*M31+S37*M32+T37*M33</f>
        <v>0</v>
      </c>
      <c r="V32" s="22"/>
      <c r="W32" s="19"/>
      <c r="X32" s="21"/>
      <c r="Y32" s="21"/>
      <c r="Z32" s="21"/>
      <c r="AA32" s="21"/>
    </row>
    <row r="33" spans="5:27" ht="19.5" customHeight="1" x14ac:dyDescent="0.25">
      <c r="H33" s="5"/>
      <c r="I33" s="4"/>
      <c r="J33" s="23">
        <f t="shared" si="2"/>
        <v>0</v>
      </c>
      <c r="K33" s="23">
        <f t="shared" si="2"/>
        <v>0</v>
      </c>
      <c r="L33" s="23">
        <f t="shared" si="2"/>
        <v>0</v>
      </c>
      <c r="M33" s="23">
        <f t="shared" si="2"/>
        <v>1</v>
      </c>
      <c r="N33" s="24"/>
      <c r="O33" s="2"/>
      <c r="P33" s="1"/>
      <c r="Q33" s="25">
        <f>Q38*J30+R38*J31+S38*J32+T38*J33</f>
        <v>0</v>
      </c>
      <c r="R33" s="25">
        <f>Q38*K30+R38*K31+S38*K32+T38*K33</f>
        <v>0</v>
      </c>
      <c r="S33" s="25">
        <f>Q38*L30+R38*L31+S38*L32+T38*L33</f>
        <v>0</v>
      </c>
      <c r="T33" s="25">
        <f>Q38*M30+R38*M31+S38*M32+T38*M33</f>
        <v>1</v>
      </c>
      <c r="V33" s="22"/>
      <c r="W33" s="19"/>
      <c r="X33" s="21"/>
      <c r="Y33" s="21"/>
      <c r="Z33" s="21"/>
      <c r="AA33" s="21"/>
    </row>
    <row r="34" spans="5:27" ht="19.5" customHeight="1" x14ac:dyDescent="0.25">
      <c r="G34" s="14"/>
      <c r="H34" s="14"/>
      <c r="I34" s="14"/>
      <c r="J34" s="14"/>
      <c r="K34" s="14"/>
      <c r="L34" s="14"/>
      <c r="M34" s="14"/>
      <c r="O34" s="22"/>
      <c r="P34" s="19"/>
      <c r="Q34" s="26"/>
      <c r="R34" s="26"/>
      <c r="S34" s="26"/>
      <c r="T34" s="26"/>
      <c r="V34" s="22"/>
      <c r="W34" s="19"/>
      <c r="X34" s="21"/>
      <c r="Y34" s="21"/>
      <c r="Z34" s="21"/>
      <c r="AA34" s="21"/>
    </row>
    <row r="35" spans="5:27" ht="19.5" customHeight="1" x14ac:dyDescent="0.25">
      <c r="E35" s="16"/>
      <c r="G35" s="14"/>
      <c r="H35" s="14"/>
      <c r="I35" s="14"/>
      <c r="J35" s="14"/>
      <c r="K35" s="14"/>
      <c r="L35" s="14"/>
      <c r="M35" s="14"/>
      <c r="O35" s="5" t="str">
        <f>V11</f>
        <v>Rz(γ)</v>
      </c>
      <c r="P35" s="4" t="s">
        <v>16</v>
      </c>
      <c r="Q35" s="23">
        <f t="shared" ref="Q35:T38" si="3">X11</f>
        <v>0.93616312414286595</v>
      </c>
      <c r="R35" s="23">
        <f t="shared" si="3"/>
        <v>-0.35156593264289548</v>
      </c>
      <c r="S35" s="23">
        <f t="shared" si="3"/>
        <v>0</v>
      </c>
      <c r="T35" s="23">
        <f t="shared" si="3"/>
        <v>0</v>
      </c>
    </row>
    <row r="36" spans="5:27" ht="19.5" customHeight="1" x14ac:dyDescent="0.25">
      <c r="G36" s="14"/>
      <c r="H36" s="14"/>
      <c r="I36" s="14"/>
      <c r="J36" s="14"/>
      <c r="K36" s="14"/>
      <c r="L36" s="14"/>
      <c r="M36" s="14"/>
      <c r="O36" s="5"/>
      <c r="P36" s="4"/>
      <c r="Q36" s="23">
        <f t="shared" si="3"/>
        <v>0.35156593264289548</v>
      </c>
      <c r="R36" s="23">
        <f t="shared" si="3"/>
        <v>0.93616312414286595</v>
      </c>
      <c r="S36" s="23">
        <f t="shared" si="3"/>
        <v>0</v>
      </c>
      <c r="T36" s="23">
        <f t="shared" si="3"/>
        <v>0</v>
      </c>
    </row>
    <row r="37" spans="5:27" ht="19.5" customHeight="1" x14ac:dyDescent="0.25">
      <c r="G37" s="14"/>
      <c r="H37" s="14"/>
      <c r="I37" s="14"/>
      <c r="J37" s="14"/>
      <c r="K37" s="14"/>
      <c r="L37" s="14"/>
      <c r="M37" s="14"/>
      <c r="O37" s="5"/>
      <c r="P37" s="4"/>
      <c r="Q37" s="23">
        <f t="shared" si="3"/>
        <v>0</v>
      </c>
      <c r="R37" s="23">
        <f t="shared" si="3"/>
        <v>0</v>
      </c>
      <c r="S37" s="23">
        <f t="shared" si="3"/>
        <v>1</v>
      </c>
      <c r="T37" s="23">
        <f t="shared" si="3"/>
        <v>0</v>
      </c>
    </row>
    <row r="38" spans="5:27" ht="19.5" customHeight="1" x14ac:dyDescent="0.25">
      <c r="G38" s="14"/>
      <c r="H38" s="14"/>
      <c r="I38" s="14"/>
      <c r="J38" s="14"/>
      <c r="K38" s="14"/>
      <c r="L38" s="14"/>
      <c r="M38" s="14"/>
      <c r="O38" s="5"/>
      <c r="P38" s="4"/>
      <c r="Q38" s="23">
        <f t="shared" si="3"/>
        <v>0</v>
      </c>
      <c r="R38" s="23">
        <f t="shared" si="3"/>
        <v>0</v>
      </c>
      <c r="S38" s="23">
        <f t="shared" si="3"/>
        <v>0</v>
      </c>
      <c r="T38" s="23">
        <f t="shared" si="3"/>
        <v>1</v>
      </c>
    </row>
    <row r="39" spans="5:27" ht="19.5" customHeight="1" x14ac:dyDescent="0.25">
      <c r="G39" s="14"/>
      <c r="H39" s="14"/>
      <c r="I39" s="14"/>
      <c r="J39" s="14"/>
      <c r="K39" s="14"/>
      <c r="L39" s="14"/>
      <c r="M39" s="14"/>
      <c r="O39" s="22"/>
      <c r="P39" s="19"/>
      <c r="Q39" s="21"/>
      <c r="R39" s="21"/>
      <c r="S39" s="21"/>
      <c r="T39" s="21"/>
      <c r="V39" s="22"/>
      <c r="W39" s="19"/>
      <c r="X39" s="21"/>
      <c r="Y39" s="21"/>
      <c r="Z39" s="21"/>
      <c r="AA39" s="21"/>
    </row>
    <row r="40" spans="5:27" ht="19.5" customHeight="1" x14ac:dyDescent="0.25">
      <c r="H40" s="22"/>
      <c r="I40" s="19"/>
      <c r="J40" s="3" t="s">
        <v>31</v>
      </c>
      <c r="K40" s="3"/>
      <c r="L40" s="3"/>
      <c r="M40" s="3"/>
      <c r="N40" s="3"/>
      <c r="O40" s="3"/>
      <c r="P40" s="3"/>
      <c r="Q40" s="3"/>
      <c r="R40" s="3"/>
      <c r="S40" s="3"/>
      <c r="T40" s="3"/>
      <c r="V40" s="22"/>
      <c r="W40" s="19"/>
      <c r="X40" s="21"/>
      <c r="Y40" s="21"/>
      <c r="Z40" s="21"/>
      <c r="AA40" s="21"/>
    </row>
    <row r="41" spans="5:27" ht="19.5" customHeight="1" x14ac:dyDescent="0.25">
      <c r="H41" s="22"/>
      <c r="I41" s="19"/>
      <c r="J41" s="21"/>
      <c r="K41" s="21"/>
      <c r="L41" s="21"/>
      <c r="M41" s="21"/>
      <c r="O41" s="22"/>
      <c r="P41" s="19"/>
      <c r="Q41" s="21"/>
      <c r="R41" s="21"/>
      <c r="S41" s="21"/>
      <c r="T41" s="21"/>
      <c r="V41" s="22"/>
      <c r="W41" s="19"/>
      <c r="X41" s="21"/>
      <c r="Y41" s="21"/>
      <c r="Z41" s="21"/>
      <c r="AA41" s="21"/>
    </row>
    <row r="42" spans="5:27" ht="19.5" customHeight="1" x14ac:dyDescent="0.25">
      <c r="H42" s="5" t="s">
        <v>32</v>
      </c>
      <c r="I42" s="4" t="s">
        <v>16</v>
      </c>
      <c r="J42" s="18">
        <f t="shared" ref="J42:M45" si="4">Q30</f>
        <v>0.93276007298835883</v>
      </c>
      <c r="K42" s="18">
        <f t="shared" si="4"/>
        <v>-0.32861397514650137</v>
      </c>
      <c r="L42" s="18">
        <f t="shared" si="4"/>
        <v>-0.14822787044670788</v>
      </c>
      <c r="M42" s="18">
        <f t="shared" si="4"/>
        <v>0</v>
      </c>
      <c r="N42" s="24"/>
      <c r="O42" s="2" t="str">
        <f>H42&amp;" x "&amp;O47</f>
        <v>RxRyRz x SxT</v>
      </c>
      <c r="P42" s="1" t="s">
        <v>16</v>
      </c>
      <c r="Q42" s="25">
        <f>Q47*J42+R47*J43+S47*J44+T47*J45</f>
        <v>0.55965604379301526</v>
      </c>
      <c r="R42" s="25">
        <f>Q47*K42+R47*K43+S47*K44+T47*K45</f>
        <v>-0.19716838508790083</v>
      </c>
      <c r="S42" s="25">
        <f>Q47*L42+R47*L43+S47*L44+T47*L45</f>
        <v>-8.8936722268024723E-2</v>
      </c>
      <c r="T42" s="25">
        <f>Q47*M42+R47*M43+S47*M44+T47*M45</f>
        <v>-7.8001290000000001</v>
      </c>
      <c r="V42" s="22"/>
      <c r="W42" s="19"/>
      <c r="X42" s="21"/>
      <c r="Y42" s="21"/>
      <c r="Z42" s="21"/>
      <c r="AA42" s="21"/>
    </row>
    <row r="43" spans="5:27" ht="19.5" customHeight="1" x14ac:dyDescent="0.25">
      <c r="H43" s="5"/>
      <c r="I43" s="4"/>
      <c r="J43" s="18">
        <f t="shared" si="4"/>
        <v>0.35028795360044901</v>
      </c>
      <c r="K43" s="18">
        <f t="shared" si="4"/>
        <v>0.92334601093190927</v>
      </c>
      <c r="L43" s="18">
        <f t="shared" si="4"/>
        <v>0.15725931978277174</v>
      </c>
      <c r="M43" s="18">
        <f t="shared" si="4"/>
        <v>0</v>
      </c>
      <c r="N43" s="24"/>
      <c r="O43" s="2"/>
      <c r="P43" s="1"/>
      <c r="Q43" s="25">
        <f>Q48*J42+R48*J43+S48*J44+T48*J45</f>
        <v>0.21017277216026939</v>
      </c>
      <c r="R43" s="25">
        <f>Q48*K42+R48*K43+S48*K44+T48*K45</f>
        <v>0.55400760655914549</v>
      </c>
      <c r="S43" s="25">
        <f>Q48*L42+R48*L43+S48*L44+T48*L45</f>
        <v>9.4355591869663039E-2</v>
      </c>
      <c r="T43" s="25">
        <f>Q48*M42+R48*M43+S48*M44+T48*M45</f>
        <v>55.813934000000003</v>
      </c>
      <c r="V43" s="22"/>
      <c r="W43" s="19"/>
      <c r="X43" s="21"/>
      <c r="Y43" s="21"/>
      <c r="Z43" s="21"/>
      <c r="AA43" s="21"/>
    </row>
    <row r="44" spans="5:27" ht="19.5" customHeight="1" x14ac:dyDescent="0.25">
      <c r="H44" s="5"/>
      <c r="I44" s="4"/>
      <c r="J44" s="18">
        <f t="shared" si="4"/>
        <v>8.5188002683248096E-2</v>
      </c>
      <c r="K44" s="18">
        <f t="shared" si="4"/>
        <v>-0.19860765200400762</v>
      </c>
      <c r="L44" s="18">
        <f t="shared" si="4"/>
        <v>0.97636980942893448</v>
      </c>
      <c r="M44" s="18">
        <f t="shared" si="4"/>
        <v>0</v>
      </c>
      <c r="N44" s="24"/>
      <c r="O44" s="2"/>
      <c r="P44" s="1"/>
      <c r="Q44" s="25">
        <f>Q49*J42+R49*J43+S49*J44+T49*J45</f>
        <v>5.1112801609948855E-2</v>
      </c>
      <c r="R44" s="25">
        <f>Q49*K42+R49*K43+S49*K44+T49*K45</f>
        <v>-0.11916459120240457</v>
      </c>
      <c r="S44" s="25">
        <f>Q49*L42+R49*L43+S49*L44+T49*L45</f>
        <v>0.58582188565736071</v>
      </c>
      <c r="T44" s="25">
        <f>Q49*M42+R49*M43+S49*M44+T49*M45</f>
        <v>-111.116089</v>
      </c>
      <c r="V44" s="22"/>
      <c r="W44" s="19"/>
      <c r="X44" s="21"/>
      <c r="Y44" s="21"/>
      <c r="Z44" s="21"/>
      <c r="AA44" s="21"/>
    </row>
    <row r="45" spans="5:27" ht="19.5" customHeight="1" x14ac:dyDescent="0.25">
      <c r="H45" s="5"/>
      <c r="I45" s="4"/>
      <c r="J45" s="18">
        <f t="shared" si="4"/>
        <v>0</v>
      </c>
      <c r="K45" s="18">
        <f t="shared" si="4"/>
        <v>0</v>
      </c>
      <c r="L45" s="18">
        <f t="shared" si="4"/>
        <v>0</v>
      </c>
      <c r="M45" s="18">
        <f t="shared" si="4"/>
        <v>1</v>
      </c>
      <c r="N45" s="24"/>
      <c r="O45" s="2"/>
      <c r="P45" s="1"/>
      <c r="Q45" s="25">
        <f>Q50*J42+R50*J43+S50*J44+T50*J45</f>
        <v>0</v>
      </c>
      <c r="R45" s="25">
        <f>Q50*K42+R50*K43+S50*K44+T50*K45</f>
        <v>0</v>
      </c>
      <c r="S45" s="25">
        <f>Q50*L42+R50*L43+S50*L44+T50*L45</f>
        <v>0</v>
      </c>
      <c r="T45" s="25">
        <f>Q50*M42+R50*M43+S50*M44+T50*M45</f>
        <v>1</v>
      </c>
      <c r="V45" s="22"/>
      <c r="W45" s="19"/>
      <c r="X45" s="21"/>
      <c r="Y45" s="21"/>
      <c r="Z45" s="21"/>
      <c r="AA45" s="21"/>
    </row>
    <row r="46" spans="5:27" ht="19.5" customHeight="1" x14ac:dyDescent="0.25">
      <c r="H46" s="22"/>
      <c r="I46" s="19"/>
      <c r="J46" s="21"/>
      <c r="K46" s="21"/>
      <c r="L46" s="21"/>
      <c r="M46" s="21"/>
      <c r="O46" s="22"/>
      <c r="P46" s="19"/>
      <c r="Q46" s="26"/>
      <c r="R46" s="26"/>
      <c r="S46" s="26"/>
      <c r="T46" s="26"/>
      <c r="V46" s="22"/>
      <c r="W46" s="19"/>
      <c r="X46" s="21"/>
      <c r="Y46" s="21"/>
      <c r="Z46" s="21"/>
      <c r="AA46" s="21"/>
    </row>
    <row r="47" spans="5:27" ht="19.5" customHeight="1" x14ac:dyDescent="0.25">
      <c r="E47" s="27">
        <f>E15</f>
        <v>0.6</v>
      </c>
      <c r="H47" s="5" t="s">
        <v>33</v>
      </c>
      <c r="I47" s="4" t="s">
        <v>16</v>
      </c>
      <c r="J47" s="18">
        <f>E47</f>
        <v>0.6</v>
      </c>
      <c r="K47" s="17">
        <v>0</v>
      </c>
      <c r="L47" s="17">
        <v>0</v>
      </c>
      <c r="M47" s="17">
        <v>0</v>
      </c>
      <c r="O47" s="5" t="s">
        <v>34</v>
      </c>
      <c r="P47" s="4" t="s">
        <v>16</v>
      </c>
      <c r="Q47" s="23">
        <f>J47</f>
        <v>0.6</v>
      </c>
      <c r="R47" s="17">
        <v>0</v>
      </c>
      <c r="S47" s="17">
        <v>0</v>
      </c>
      <c r="T47" s="18">
        <f>M6</f>
        <v>-7.8001290000000001</v>
      </c>
    </row>
    <row r="48" spans="5:27" ht="19.5" customHeight="1" x14ac:dyDescent="0.25">
      <c r="E48" s="27">
        <f>E16</f>
        <v>0.6</v>
      </c>
      <c r="H48" s="5"/>
      <c r="I48" s="4"/>
      <c r="J48" s="17">
        <v>0</v>
      </c>
      <c r="K48" s="18">
        <f>E48</f>
        <v>0.6</v>
      </c>
      <c r="L48" s="17">
        <v>0</v>
      </c>
      <c r="M48" s="17">
        <v>0</v>
      </c>
      <c r="O48" s="5"/>
      <c r="P48" s="4"/>
      <c r="Q48" s="17">
        <v>0</v>
      </c>
      <c r="R48" s="23">
        <f>K48</f>
        <v>0.6</v>
      </c>
      <c r="S48" s="17">
        <v>0</v>
      </c>
      <c r="T48" s="18">
        <f>M7</f>
        <v>55.813934000000003</v>
      </c>
    </row>
    <row r="49" spans="5:26" ht="19.5" customHeight="1" x14ac:dyDescent="0.25">
      <c r="E49" s="27">
        <f>E17</f>
        <v>0.6</v>
      </c>
      <c r="H49" s="5"/>
      <c r="I49" s="4"/>
      <c r="J49" s="17">
        <v>0</v>
      </c>
      <c r="K49" s="17">
        <v>0</v>
      </c>
      <c r="L49" s="18">
        <f>E49</f>
        <v>0.6</v>
      </c>
      <c r="M49" s="17">
        <v>0</v>
      </c>
      <c r="O49" s="5"/>
      <c r="P49" s="4"/>
      <c r="Q49" s="17">
        <v>0</v>
      </c>
      <c r="R49" s="17">
        <v>0</v>
      </c>
      <c r="S49" s="23">
        <f>L49</f>
        <v>0.6</v>
      </c>
      <c r="T49" s="18">
        <f>M8</f>
        <v>-111.116089</v>
      </c>
    </row>
    <row r="50" spans="5:26" ht="19.5" customHeight="1" x14ac:dyDescent="0.25">
      <c r="H50" s="5"/>
      <c r="I50" s="4"/>
      <c r="J50" s="17">
        <v>0</v>
      </c>
      <c r="K50" s="17">
        <v>0</v>
      </c>
      <c r="L50" s="17">
        <v>0</v>
      </c>
      <c r="M50" s="17">
        <v>1</v>
      </c>
      <c r="O50" s="5"/>
      <c r="P50" s="4"/>
      <c r="Q50" s="17">
        <v>0</v>
      </c>
      <c r="R50" s="17">
        <v>0</v>
      </c>
      <c r="S50" s="17">
        <v>0</v>
      </c>
      <c r="T50" s="17">
        <v>1</v>
      </c>
    </row>
    <row r="53" spans="5:26" ht="19.5" customHeight="1" x14ac:dyDescent="0.25">
      <c r="J53" s="3" t="s">
        <v>35</v>
      </c>
      <c r="K53" s="3"/>
      <c r="L53" s="3"/>
      <c r="M53" s="3"/>
      <c r="N53" s="3"/>
      <c r="O53" s="3"/>
      <c r="P53" s="3"/>
      <c r="Q53" s="3"/>
      <c r="R53" s="3"/>
      <c r="S53" s="3"/>
    </row>
    <row r="54" spans="5:26" ht="19.5" customHeight="1" x14ac:dyDescent="0.25">
      <c r="Q54" s="13" t="s">
        <v>36</v>
      </c>
      <c r="R54" s="13" t="s">
        <v>37</v>
      </c>
      <c r="S54" s="13" t="s">
        <v>28</v>
      </c>
    </row>
    <row r="55" spans="5:26" ht="19.5" customHeight="1" x14ac:dyDescent="0.25">
      <c r="H55" s="5" t="s">
        <v>38</v>
      </c>
      <c r="I55" s="4" t="s">
        <v>16</v>
      </c>
      <c r="J55" s="18">
        <f t="shared" ref="J55:M58" si="5">Q42</f>
        <v>0.55965604379301526</v>
      </c>
      <c r="K55" s="18">
        <f t="shared" si="5"/>
        <v>-0.19716838508790083</v>
      </c>
      <c r="L55" s="18">
        <f t="shared" si="5"/>
        <v>-8.8936722268024723E-2</v>
      </c>
      <c r="M55" s="18">
        <f t="shared" si="5"/>
        <v>-7.8001290000000001</v>
      </c>
      <c r="N55" s="28"/>
      <c r="O55" s="28"/>
      <c r="P55" s="29" t="s">
        <v>2</v>
      </c>
      <c r="Q55" s="30">
        <f>-M55</f>
        <v>7.8001290000000001</v>
      </c>
      <c r="R55" s="30">
        <f>DEGREES(ATAN2(L57,K57))</f>
        <v>-11.497913299313241</v>
      </c>
      <c r="S55" s="30">
        <f>(J55+K55+L55+J56+K56+L56+J57+K57+L57)/(X55+Y55+Z55+X56+Y57+Y56+Z56+Z57+X57)</f>
        <v>0.6</v>
      </c>
      <c r="V55" s="15">
        <f>RADIANS(R55)</f>
        <v>-0.20067644418186034</v>
      </c>
      <c r="X55" s="31">
        <f>COS(V56)*COS(V57)</f>
        <v>0.93276007298835883</v>
      </c>
      <c r="Y55" s="31">
        <f>COS(V57)*SIN(V55)*SIN(V56)-COS(V55)*SIN(V57)</f>
        <v>-0.32861397514650137</v>
      </c>
      <c r="Z55" s="32">
        <f>COS(V55)*COS(V57)*SIN(V56) + SIN(V55)*SIN(V57)</f>
        <v>-0.14822787044670788</v>
      </c>
    </row>
    <row r="56" spans="5:26" ht="19.5" customHeight="1" x14ac:dyDescent="0.25">
      <c r="H56" s="5"/>
      <c r="I56" s="4"/>
      <c r="J56" s="18">
        <f t="shared" si="5"/>
        <v>0.21017277216026939</v>
      </c>
      <c r="K56" s="18">
        <f t="shared" si="5"/>
        <v>0.55400760655914549</v>
      </c>
      <c r="L56" s="18">
        <f t="shared" si="5"/>
        <v>9.4355591869663039E-2</v>
      </c>
      <c r="M56" s="18">
        <f t="shared" si="5"/>
        <v>55.813934000000003</v>
      </c>
      <c r="N56" s="28"/>
      <c r="O56" s="33"/>
      <c r="P56" s="29" t="s">
        <v>3</v>
      </c>
      <c r="Q56" s="30">
        <f>-M56</f>
        <v>-55.813934000000003</v>
      </c>
      <c r="R56" s="30">
        <f>DEGREES(ATAN2(SQRT(K57*K57 + L57*L57),-J57))</f>
        <v>-4.8868358420960094</v>
      </c>
      <c r="S56" s="30">
        <f>S55</f>
        <v>0.6</v>
      </c>
      <c r="V56" s="15">
        <f>RADIANS(R56)</f>
        <v>-8.5291375449045082E-2</v>
      </c>
      <c r="X56" s="31">
        <f>COS(V56)*SIN(V57)</f>
        <v>0.35028795360044901</v>
      </c>
      <c r="Y56" s="31">
        <f>COS(V55)*COS(V57) + SIN(V55)*SIN(V56)*SIN(V57)</f>
        <v>0.92334601093190927</v>
      </c>
      <c r="Z56" s="32">
        <f>-COS(V57)*SIN(V55) + COS(V55)*SIN(V56)*SIN(V57)</f>
        <v>0.15725931978277174</v>
      </c>
    </row>
    <row r="57" spans="5:26" ht="19.5" customHeight="1" x14ac:dyDescent="0.25">
      <c r="H57" s="5"/>
      <c r="I57" s="4"/>
      <c r="J57" s="18">
        <f t="shared" si="5"/>
        <v>5.1112801609948855E-2</v>
      </c>
      <c r="K57" s="18">
        <f t="shared" si="5"/>
        <v>-0.11916459120240457</v>
      </c>
      <c r="L57" s="18">
        <f t="shared" si="5"/>
        <v>0.58582188565736071</v>
      </c>
      <c r="M57" s="18">
        <f t="shared" si="5"/>
        <v>-111.116089</v>
      </c>
      <c r="N57" s="28"/>
      <c r="O57" s="33"/>
      <c r="P57" s="29" t="s">
        <v>4</v>
      </c>
      <c r="Q57" s="30">
        <f>-M57</f>
        <v>111.116089</v>
      </c>
      <c r="R57" s="30">
        <f>DEGREES(ATAN2(J55,J56))</f>
        <v>20.583124497186109</v>
      </c>
      <c r="S57" s="30">
        <f>S56</f>
        <v>0.6</v>
      </c>
      <c r="V57" s="15">
        <f>RADIANS(R57)</f>
        <v>0.35924329282379991</v>
      </c>
      <c r="X57" s="31">
        <f>-SIN(V56)</f>
        <v>8.5188002683248096E-2</v>
      </c>
      <c r="Y57" s="31">
        <f>COS(V56)*SIN(V55)</f>
        <v>-0.19860765200400762</v>
      </c>
      <c r="Z57" s="32">
        <f>COS(V55)*COS(V56)</f>
        <v>0.97636980942893448</v>
      </c>
    </row>
    <row r="58" spans="5:26" ht="19.5" customHeight="1" x14ac:dyDescent="0.25">
      <c r="H58" s="5"/>
      <c r="I58" s="4"/>
      <c r="J58" s="18">
        <f t="shared" si="5"/>
        <v>0</v>
      </c>
      <c r="K58" s="18">
        <f t="shared" si="5"/>
        <v>0</v>
      </c>
      <c r="L58" s="18">
        <f t="shared" si="5"/>
        <v>0</v>
      </c>
      <c r="M58" s="18">
        <f t="shared" si="5"/>
        <v>1</v>
      </c>
      <c r="Q58" s="13">
        <f>E6</f>
        <v>7.8001290000000001</v>
      </c>
      <c r="R58" s="13">
        <f>F11</f>
        <v>-11.497913299313241</v>
      </c>
      <c r="S58" s="13">
        <f>E47</f>
        <v>0.6</v>
      </c>
    </row>
    <row r="59" spans="5:26" x14ac:dyDescent="0.25">
      <c r="Q59" s="13">
        <f>E7</f>
        <v>-55.813934000000003</v>
      </c>
      <c r="R59" s="13">
        <f>F12</f>
        <v>-4.8868358420960094</v>
      </c>
    </row>
    <row r="60" spans="5:26" x14ac:dyDescent="0.25">
      <c r="Q60" s="13">
        <f>E8</f>
        <v>111.116089</v>
      </c>
      <c r="R60" s="13">
        <f>F13</f>
        <v>20.583124497186109</v>
      </c>
    </row>
  </sheetData>
  <mergeCells count="34">
    <mergeCell ref="H55:H58"/>
    <mergeCell ref="I55:I58"/>
    <mergeCell ref="H47:H50"/>
    <mergeCell ref="I47:I50"/>
    <mergeCell ref="O47:O50"/>
    <mergeCell ref="P47:P50"/>
    <mergeCell ref="J53:S53"/>
    <mergeCell ref="O35:O38"/>
    <mergeCell ref="P35:P38"/>
    <mergeCell ref="J40:T40"/>
    <mergeCell ref="H42:H45"/>
    <mergeCell ref="I42:I45"/>
    <mergeCell ref="O42:O45"/>
    <mergeCell ref="P42:P45"/>
    <mergeCell ref="O23:O26"/>
    <mergeCell ref="P23:P26"/>
    <mergeCell ref="J28:T28"/>
    <mergeCell ref="H30:H33"/>
    <mergeCell ref="I30:I33"/>
    <mergeCell ref="O30:O33"/>
    <mergeCell ref="P30:P33"/>
    <mergeCell ref="P11:P14"/>
    <mergeCell ref="V11:V14"/>
    <mergeCell ref="W11:W14"/>
    <mergeCell ref="J16:T16"/>
    <mergeCell ref="H18:H21"/>
    <mergeCell ref="I18:I21"/>
    <mergeCell ref="O18:O21"/>
    <mergeCell ref="P18:P21"/>
    <mergeCell ref="H6:H9"/>
    <mergeCell ref="I6:I9"/>
    <mergeCell ref="H11:H14"/>
    <mergeCell ref="I11:I14"/>
    <mergeCell ref="O11:O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"/>
  <sheetViews>
    <sheetView zoomScaleNormal="100" workbookViewId="0">
      <selection sqref="A1:I28"/>
    </sheetView>
  </sheetViews>
  <sheetFormatPr defaultRowHeight="15" x14ac:dyDescent="0.25"/>
  <cols>
    <col min="1" max="1025" width="11.5703125" style="6"/>
  </cols>
  <sheetData>
    <row r="1" spans="1:9" x14ac:dyDescent="0.25">
      <c r="A1" s="8"/>
      <c r="B1" s="8"/>
      <c r="C1" s="8"/>
      <c r="D1" s="8"/>
      <c r="E1" s="8"/>
      <c r="F1" s="8"/>
      <c r="G1" s="8"/>
      <c r="H1" s="8"/>
      <c r="I1" s="8"/>
    </row>
    <row r="2" spans="1:9" x14ac:dyDescent="0.25">
      <c r="A2" s="8"/>
      <c r="B2" s="8"/>
      <c r="C2" s="8" t="s">
        <v>12</v>
      </c>
      <c r="D2" s="8" t="s">
        <v>1</v>
      </c>
      <c r="E2" s="8"/>
      <c r="F2" s="8"/>
      <c r="G2" s="8"/>
      <c r="H2" s="8"/>
      <c r="I2" s="8"/>
    </row>
    <row r="3" spans="1:9" x14ac:dyDescent="0.25">
      <c r="A3" s="8"/>
      <c r="B3" s="8" t="s">
        <v>2</v>
      </c>
      <c r="C3" s="34">
        <f>CxB!L14</f>
        <v>28.009685288532079</v>
      </c>
      <c r="D3" s="8">
        <f>RADIANS(C3)</f>
        <v>0.4888612307323027</v>
      </c>
      <c r="E3" s="8"/>
      <c r="F3" s="8"/>
      <c r="G3" s="8"/>
      <c r="H3" s="8"/>
      <c r="I3" s="8"/>
    </row>
    <row r="4" spans="1:9" x14ac:dyDescent="0.25">
      <c r="A4" s="8"/>
      <c r="B4" s="8" t="s">
        <v>3</v>
      </c>
      <c r="C4" s="34">
        <f>CxB!L15</f>
        <v>-37.051224242675247</v>
      </c>
      <c r="D4" s="8">
        <f>RADIANS(C4)</f>
        <v>-0.64666585492942552</v>
      </c>
      <c r="E4" s="8"/>
      <c r="F4" s="8"/>
      <c r="G4" s="8"/>
      <c r="H4" s="8"/>
      <c r="I4" s="8"/>
    </row>
    <row r="5" spans="1:9" x14ac:dyDescent="0.25">
      <c r="A5" s="8"/>
      <c r="B5" s="8" t="s">
        <v>4</v>
      </c>
      <c r="C5" s="34">
        <f>CxB!L16</f>
        <v>60.902178578845842</v>
      </c>
      <c r="D5" s="8">
        <f>RADIANS(C5)</f>
        <v>1.0629435378384209</v>
      </c>
      <c r="E5" s="8"/>
      <c r="F5" s="8"/>
      <c r="G5" s="8"/>
      <c r="H5" s="8"/>
      <c r="I5" s="8"/>
    </row>
    <row r="6" spans="1:9" x14ac:dyDescent="0.25">
      <c r="A6" s="8"/>
      <c r="B6" s="8"/>
      <c r="C6" s="8"/>
      <c r="D6" s="8"/>
      <c r="E6" s="8"/>
      <c r="F6" s="8"/>
      <c r="G6" s="8" t="s">
        <v>5</v>
      </c>
      <c r="H6" s="8" t="s">
        <v>6</v>
      </c>
      <c r="I6" s="8" t="s">
        <v>7</v>
      </c>
    </row>
    <row r="7" spans="1:9" x14ac:dyDescent="0.25">
      <c r="A7" s="7"/>
      <c r="B7" s="7"/>
      <c r="C7" s="10">
        <v>1</v>
      </c>
      <c r="D7" s="10">
        <v>0</v>
      </c>
      <c r="E7" s="10">
        <v>0</v>
      </c>
      <c r="F7" s="7"/>
      <c r="G7" s="10">
        <v>1</v>
      </c>
      <c r="H7" s="10">
        <v>0</v>
      </c>
      <c r="I7" s="10">
        <v>0</v>
      </c>
    </row>
    <row r="8" spans="1:9" x14ac:dyDescent="0.25">
      <c r="A8" s="7">
        <f>D3</f>
        <v>0.4888612307323027</v>
      </c>
      <c r="B8" s="7" t="s">
        <v>11</v>
      </c>
      <c r="C8" s="10">
        <v>0</v>
      </c>
      <c r="D8" s="10">
        <f>COS(A8)</f>
        <v>0.88286822068976645</v>
      </c>
      <c r="E8" s="10">
        <f>-SIN(A8)</f>
        <v>-0.46962080969233655</v>
      </c>
      <c r="F8" s="7" t="s">
        <v>2</v>
      </c>
      <c r="G8" s="10">
        <v>0</v>
      </c>
      <c r="H8" s="10">
        <v>1</v>
      </c>
      <c r="I8" s="10">
        <v>0</v>
      </c>
    </row>
    <row r="9" spans="1:9" x14ac:dyDescent="0.25">
      <c r="A9" s="7"/>
      <c r="B9" s="7"/>
      <c r="C9" s="10">
        <v>0</v>
      </c>
      <c r="D9" s="10">
        <f>SIN(A8)</f>
        <v>0.46962080969233655</v>
      </c>
      <c r="E9" s="10">
        <f>COS(A8)</f>
        <v>0.88286822068976645</v>
      </c>
      <c r="F9" s="7"/>
      <c r="G9" s="10">
        <v>0</v>
      </c>
      <c r="H9" s="10">
        <v>0</v>
      </c>
      <c r="I9" s="10">
        <v>1</v>
      </c>
    </row>
    <row r="10" spans="1:9" x14ac:dyDescent="0.25">
      <c r="A10" s="7"/>
      <c r="B10" s="7"/>
      <c r="C10" s="7"/>
      <c r="D10" s="7"/>
      <c r="E10" s="7"/>
      <c r="F10" s="7"/>
      <c r="G10" s="7"/>
      <c r="H10" s="7" t="s">
        <v>9</v>
      </c>
      <c r="I10" s="7"/>
    </row>
    <row r="11" spans="1:9" x14ac:dyDescent="0.25">
      <c r="A11" s="7"/>
      <c r="B11" s="7"/>
      <c r="C11" s="10">
        <f>COS(A12)</f>
        <v>0.79809714924410391</v>
      </c>
      <c r="D11" s="10">
        <v>0</v>
      </c>
      <c r="E11" s="10">
        <f>SIN(A12)</f>
        <v>-0.60252878799973919</v>
      </c>
      <c r="F11" s="7"/>
      <c r="G11" s="10">
        <f>C7*G7+D7*G8+E7*G9</f>
        <v>1</v>
      </c>
      <c r="H11" s="10">
        <f>C7*H7+D7*H8+E7*H9</f>
        <v>0</v>
      </c>
      <c r="I11" s="10">
        <f>C7*I7+D7*I8+E7*I9</f>
        <v>0</v>
      </c>
    </row>
    <row r="12" spans="1:9" x14ac:dyDescent="0.25">
      <c r="A12" s="7">
        <f>D4</f>
        <v>-0.64666585492942552</v>
      </c>
      <c r="B12" s="7" t="s">
        <v>10</v>
      </c>
      <c r="C12" s="10">
        <v>0</v>
      </c>
      <c r="D12" s="10">
        <v>1</v>
      </c>
      <c r="E12" s="10">
        <v>0</v>
      </c>
      <c r="F12" s="7" t="s">
        <v>2</v>
      </c>
      <c r="G12" s="10">
        <f>C8*G7+D8*G8+E8*G9</f>
        <v>0</v>
      </c>
      <c r="H12" s="10">
        <f>C8*H7+D8*H8+E8*H9</f>
        <v>0.88286822068976645</v>
      </c>
      <c r="I12" s="10">
        <f>C8*I7+D8*I8+E8*I9</f>
        <v>-0.46962080969233655</v>
      </c>
    </row>
    <row r="13" spans="1:9" x14ac:dyDescent="0.25">
      <c r="A13" s="7"/>
      <c r="B13" s="7"/>
      <c r="C13" s="10">
        <f>-SIN(A12)</f>
        <v>0.60252878799973919</v>
      </c>
      <c r="D13" s="10">
        <v>0</v>
      </c>
      <c r="E13" s="10">
        <f>COS(A12)</f>
        <v>0.79809714924410391</v>
      </c>
      <c r="F13" s="7"/>
      <c r="G13" s="10">
        <f>C9*G7+D9*G8+E9*G9</f>
        <v>0</v>
      </c>
      <c r="H13" s="10">
        <f>C9*H7+D9*H8+E9*H9</f>
        <v>0.46962080969233655</v>
      </c>
      <c r="I13" s="10">
        <f>C9*I7+D9*I8+E9*I9</f>
        <v>0.88286822068976645</v>
      </c>
    </row>
    <row r="14" spans="1:9" x14ac:dyDescent="0.25">
      <c r="A14" s="7"/>
      <c r="B14" s="7"/>
      <c r="C14" s="7"/>
      <c r="D14" s="7"/>
      <c r="E14" s="7"/>
      <c r="F14" s="7"/>
      <c r="G14" s="7"/>
      <c r="H14" s="7" t="s">
        <v>9</v>
      </c>
      <c r="I14" s="7"/>
    </row>
    <row r="15" spans="1:9" x14ac:dyDescent="0.25">
      <c r="A15" s="7"/>
      <c r="B15" s="7"/>
      <c r="C15" s="10">
        <f>COS(A16)</f>
        <v>0.48630215630401491</v>
      </c>
      <c r="D15" s="10">
        <f>-SIN(A16)</f>
        <v>-0.87379071451581902</v>
      </c>
      <c r="E15" s="10">
        <v>0</v>
      </c>
      <c r="F15" s="7"/>
      <c r="G15" s="10">
        <f>C11*G11+D11*G12+E11*G13</f>
        <v>0.79809714924410391</v>
      </c>
      <c r="H15" s="10">
        <f>C11*H11+D11*H12+E11*H13</f>
        <v>-0.2829600572833797</v>
      </c>
      <c r="I15" s="10">
        <f>C11*I11+D11*I12+E11*I13</f>
        <v>-0.53195351897569121</v>
      </c>
    </row>
    <row r="16" spans="1:9" x14ac:dyDescent="0.25">
      <c r="A16" s="7">
        <f>D5</f>
        <v>1.0629435378384209</v>
      </c>
      <c r="B16" s="7" t="s">
        <v>8</v>
      </c>
      <c r="C16" s="10">
        <f>SIN(A16)</f>
        <v>0.87379071451581902</v>
      </c>
      <c r="D16" s="10">
        <f>COS(A16)</f>
        <v>0.48630215630401491</v>
      </c>
      <c r="E16" s="10">
        <v>0</v>
      </c>
      <c r="F16" s="7" t="s">
        <v>2</v>
      </c>
      <c r="G16" s="10">
        <f>C12*G11+D12*G12+E12*G13</f>
        <v>0</v>
      </c>
      <c r="H16" s="10">
        <f>C12*H11+D12*H12+E12*H13</f>
        <v>0.88286822068976645</v>
      </c>
      <c r="I16" s="10">
        <f>C12*I11+D12*I12+E12*I13</f>
        <v>-0.46962080969233655</v>
      </c>
    </row>
    <row r="17" spans="1:9" x14ac:dyDescent="0.25">
      <c r="A17" s="7"/>
      <c r="B17" s="7"/>
      <c r="C17" s="10">
        <v>0</v>
      </c>
      <c r="D17" s="10">
        <v>0</v>
      </c>
      <c r="E17" s="10">
        <v>1</v>
      </c>
      <c r="F17" s="7"/>
      <c r="G17" s="10">
        <f>C13*G11+D13*G12+E13*G13</f>
        <v>0.60252878799973919</v>
      </c>
      <c r="H17" s="10">
        <f>C13*H11+D13*H12+E13*H13</f>
        <v>0.37480302944116162</v>
      </c>
      <c r="I17" s="10">
        <f>C13*I11+D13*I12+E13*I13</f>
        <v>0.70461461009071702</v>
      </c>
    </row>
    <row r="18" spans="1:9" x14ac:dyDescent="0.25">
      <c r="A18" s="7"/>
      <c r="B18" s="7"/>
      <c r="C18" s="7"/>
      <c r="D18" s="7"/>
      <c r="E18" s="7"/>
      <c r="F18" s="7"/>
      <c r="G18" s="7"/>
      <c r="H18" s="7" t="s">
        <v>9</v>
      </c>
      <c r="I18" s="7"/>
    </row>
    <row r="19" spans="1:9" x14ac:dyDescent="0.25">
      <c r="A19" s="7"/>
      <c r="B19" s="7"/>
      <c r="C19" s="7"/>
      <c r="D19" s="7"/>
      <c r="E19" s="7"/>
      <c r="F19" s="7"/>
      <c r="G19" s="10">
        <f>C15*G15+D15*G16+E15*G17</f>
        <v>0.38811636461749494</v>
      </c>
      <c r="H19" s="10">
        <f>C15*H15+D15*H16+E15*H17</f>
        <v>-0.90904613938463597</v>
      </c>
      <c r="I19" s="10">
        <f>C15*I15+D15*I16+E15*I17</f>
        <v>0.1516601595211769</v>
      </c>
    </row>
    <row r="20" spans="1:9" x14ac:dyDescent="0.25">
      <c r="A20" s="7"/>
      <c r="B20" s="7"/>
      <c r="C20" s="7"/>
      <c r="D20" s="7"/>
      <c r="E20" s="7"/>
      <c r="F20" s="7"/>
      <c r="G20" s="10">
        <f>C16*G15+D16*G16+E16*G17</f>
        <v>0.6973698782910438</v>
      </c>
      <c r="H20" s="10">
        <f>C16*H15+D16*H16+E16*H17</f>
        <v>0.18209284882064089</v>
      </c>
      <c r="I20" s="10">
        <f>C16*I15+D16*I16+E16*I17</f>
        <v>-0.69319365783359421</v>
      </c>
    </row>
    <row r="21" spans="1:9" x14ac:dyDescent="0.25">
      <c r="A21" s="7"/>
      <c r="B21" s="7"/>
      <c r="C21" s="7"/>
      <c r="D21" s="7"/>
      <c r="E21" s="7"/>
      <c r="F21" s="7"/>
      <c r="G21" s="10">
        <f>C17*G15+D17*G16+E17*G17</f>
        <v>0.60252878799973919</v>
      </c>
      <c r="H21" s="10">
        <f>C17*H15+D17*H16+E17*H17</f>
        <v>0.37480302944116162</v>
      </c>
      <c r="I21" s="10">
        <f>C17*I15+D17*I16+E17*I17</f>
        <v>0.70461461009071702</v>
      </c>
    </row>
    <row r="22" spans="1:9" x14ac:dyDescent="0.25">
      <c r="A22" s="7"/>
      <c r="B22" s="7"/>
      <c r="C22" s="7"/>
      <c r="D22" s="7"/>
      <c r="E22" s="7"/>
      <c r="F22" s="7"/>
      <c r="G22" s="7"/>
      <c r="H22" s="7"/>
      <c r="I22" s="7"/>
    </row>
    <row r="23" spans="1:9" x14ac:dyDescent="0.25">
      <c r="A23" s="7"/>
      <c r="B23" s="7"/>
      <c r="C23" s="7"/>
      <c r="D23" s="7"/>
      <c r="E23" s="7"/>
      <c r="F23" s="7"/>
      <c r="G23" s="7"/>
      <c r="H23" s="7"/>
      <c r="I23" s="7"/>
    </row>
    <row r="24" spans="1:9" x14ac:dyDescent="0.25">
      <c r="A24" s="7"/>
      <c r="B24" s="7"/>
      <c r="C24" s="7"/>
      <c r="D24" s="7"/>
      <c r="E24" s="7"/>
      <c r="F24" s="7"/>
      <c r="G24" s="7"/>
      <c r="H24" s="7"/>
      <c r="I24" s="7"/>
    </row>
    <row r="25" spans="1:9" x14ac:dyDescent="0.25">
      <c r="A25" s="7"/>
      <c r="B25" s="7"/>
      <c r="C25" s="7" t="s">
        <v>0</v>
      </c>
      <c r="D25" s="7" t="s">
        <v>1</v>
      </c>
      <c r="E25" s="7"/>
      <c r="F25" s="7"/>
      <c r="G25" s="7"/>
      <c r="H25" s="7"/>
      <c r="I25" s="7"/>
    </row>
    <row r="26" spans="1:9" x14ac:dyDescent="0.25">
      <c r="A26" s="7"/>
      <c r="B26" s="7" t="s">
        <v>2</v>
      </c>
      <c r="C26" s="35">
        <f>DEGREES(D26)</f>
        <v>44.531868700294829</v>
      </c>
      <c r="D26" s="7">
        <f>ATAN2(I21,-I20)</f>
        <v>0.77722773088595265</v>
      </c>
      <c r="E26" s="7"/>
      <c r="F26" s="7"/>
      <c r="G26" s="7"/>
      <c r="H26" s="7"/>
      <c r="I26" s="7"/>
    </row>
    <row r="27" spans="1:9" x14ac:dyDescent="0.25">
      <c r="A27" s="7"/>
      <c r="B27" s="7" t="s">
        <v>3</v>
      </c>
      <c r="C27" s="35">
        <f>DEGREES(D27)</f>
        <v>8.723147500641268</v>
      </c>
      <c r="D27" s="7">
        <f>ATAN2(I21*COS(D26)-I20*SIN(D26),I19)</f>
        <v>0.15224764502330429</v>
      </c>
      <c r="E27" s="7"/>
      <c r="F27" s="7"/>
      <c r="G27" s="7"/>
      <c r="H27" s="7"/>
      <c r="I27" s="7"/>
    </row>
    <row r="28" spans="1:9" x14ac:dyDescent="0.25">
      <c r="A28" s="7"/>
      <c r="B28" s="7" t="s">
        <v>4</v>
      </c>
      <c r="C28" s="35">
        <f>DEGREES(D28)</f>
        <v>66.879988038137711</v>
      </c>
      <c r="D28" s="7">
        <f>ATAN2(H20*COS(D26)+H21*SIN(D26),G20*COS(D26)+G21*SIN(D26))</f>
        <v>1.1672759949599261</v>
      </c>
      <c r="E28" s="7"/>
      <c r="F28" s="7"/>
      <c r="G28" s="7"/>
      <c r="H28" s="7"/>
      <c r="I28" s="7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19"/>
  <sheetViews>
    <sheetView zoomScaleNormal="100" workbookViewId="0">
      <selection activeCell="E20" sqref="E20"/>
    </sheetView>
  </sheetViews>
  <sheetFormatPr defaultRowHeight="15" x14ac:dyDescent="0.25"/>
  <cols>
    <col min="1" max="1025" width="8.7109375" style="36"/>
  </cols>
  <sheetData>
    <row r="2" spans="2:20" ht="27.75" customHeight="1" x14ac:dyDescent="0.25">
      <c r="B2" s="5" t="s">
        <v>39</v>
      </c>
      <c r="C2" s="4" t="s">
        <v>16</v>
      </c>
      <c r="D2" s="18">
        <f>'C'!Q42</f>
        <v>0.78915352819993323</v>
      </c>
      <c r="E2" s="18">
        <f>'C'!R42</f>
        <v>-0.90264994855898073</v>
      </c>
      <c r="F2" s="18">
        <f>'C'!S42</f>
        <v>-4.9596162110252327E-2</v>
      </c>
      <c r="G2" s="18">
        <f>'C'!T42</f>
        <v>119.69586200000001</v>
      </c>
      <c r="H2" s="24"/>
      <c r="I2" s="2" t="str">
        <f>B2&amp;" x "&amp;I7</f>
        <v>C x B</v>
      </c>
      <c r="J2" s="1" t="s">
        <v>16</v>
      </c>
      <c r="K2" s="25">
        <f>K7*D2+L7*D3+M7*D4+N7*D5</f>
        <v>0.27944378252459628</v>
      </c>
      <c r="L2" s="25">
        <f>K7*E2+L7*E3+M7*E4+N7*E5</f>
        <v>-0.65451322035693782</v>
      </c>
      <c r="M2" s="25">
        <f>K7*F2+L7*F3+M7*F4+N7*F5</f>
        <v>0.10919531485524719</v>
      </c>
      <c r="N2" s="25">
        <f>K7*G2+L7*G3+M7*G4+N7*G5</f>
        <v>91.732120179069042</v>
      </c>
    </row>
    <row r="3" spans="2:20" ht="27.75" customHeight="1" x14ac:dyDescent="0.25">
      <c r="B3" s="5"/>
      <c r="C3" s="4"/>
      <c r="D3" s="18">
        <f>'C'!Q43</f>
        <v>0.47604768722195234</v>
      </c>
      <c r="E3" s="18">
        <f>'C'!R43</f>
        <v>0.47090546566948083</v>
      </c>
      <c r="F3" s="18">
        <f>'C'!S43</f>
        <v>-0.99580451992006935</v>
      </c>
      <c r="G3" s="18">
        <f>'C'!T43</f>
        <v>69.403580000000005</v>
      </c>
      <c r="H3" s="24"/>
      <c r="I3" s="2"/>
      <c r="J3" s="1"/>
      <c r="K3" s="25">
        <f>K8*D2+L8*D3+M8*D4+N8*D5</f>
        <v>0.50210631236955128</v>
      </c>
      <c r="L3" s="25">
        <f>K8*E2+L8*E3+M8*E4+N8*E5</f>
        <v>0.13110685115086168</v>
      </c>
      <c r="M3" s="25">
        <f>K8*F2+L8*F3+M8*F4+N8*F5</f>
        <v>-0.49909943364018777</v>
      </c>
      <c r="N3" s="25">
        <f>K8*G2+L8*G3+M8*G4+N8*G5</f>
        <v>70.376283648246243</v>
      </c>
    </row>
    <row r="4" spans="2:20" ht="27.75" customHeight="1" x14ac:dyDescent="0.25">
      <c r="B4" s="5"/>
      <c r="C4" s="4"/>
      <c r="D4" s="18">
        <f>'C'!Q44</f>
        <v>0.76851500207883205</v>
      </c>
      <c r="E4" s="18">
        <f>'C'!R44</f>
        <v>0.63519376002057737</v>
      </c>
      <c r="F4" s="18">
        <f>'C'!S44</f>
        <v>0.66776760838685023</v>
      </c>
      <c r="G4" s="18">
        <f>'C'!T44</f>
        <v>-519.78448500000002</v>
      </c>
      <c r="H4" s="24"/>
      <c r="I4" s="2"/>
      <c r="J4" s="1"/>
      <c r="K4" s="25">
        <f>K9*D2+L9*D3+M9*D4+N9*D5</f>
        <v>0.43382072735981214</v>
      </c>
      <c r="L4" s="25">
        <f>K9*E2+L9*E3+M9*E4+N9*E5</f>
        <v>0.26985818119763633</v>
      </c>
      <c r="M4" s="25">
        <f>K9*F2+L9*F3+M9*F4+N9*F5</f>
        <v>0.50732251926531624</v>
      </c>
      <c r="N4" s="25">
        <f>K9*G2+L9*G3+M9*G4+N9*G5</f>
        <v>-417.76967452888567</v>
      </c>
    </row>
    <row r="5" spans="2:20" ht="27.75" customHeight="1" x14ac:dyDescent="0.25">
      <c r="B5" s="5"/>
      <c r="C5" s="4"/>
      <c r="D5" s="18">
        <f>'C'!Q45</f>
        <v>0</v>
      </c>
      <c r="E5" s="18">
        <f>'C'!R45</f>
        <v>0</v>
      </c>
      <c r="F5" s="18">
        <f>'C'!S45</f>
        <v>0</v>
      </c>
      <c r="G5" s="18">
        <f>'C'!T45</f>
        <v>1</v>
      </c>
      <c r="H5" s="24"/>
      <c r="I5" s="2"/>
      <c r="J5" s="1"/>
      <c r="K5" s="25">
        <f>K10*D2+L10*D3+M10*D4+N10*D5</f>
        <v>0</v>
      </c>
      <c r="L5" s="25">
        <f>K10*E2+L10*E3+M10*E4+N10*E5</f>
        <v>0</v>
      </c>
      <c r="M5" s="25">
        <f>K10*F2+L10*F3+M10*F4+N10*F5</f>
        <v>0</v>
      </c>
      <c r="N5" s="25">
        <f>K10*G2+L10*G3+M10*G4+N10*G5</f>
        <v>1</v>
      </c>
    </row>
    <row r="6" spans="2:20" ht="27.75" customHeight="1" x14ac:dyDescent="0.25">
      <c r="B6" s="22"/>
      <c r="C6" s="19"/>
      <c r="D6" s="21"/>
      <c r="E6" s="21"/>
      <c r="F6" s="21"/>
      <c r="G6" s="21"/>
      <c r="H6" s="12"/>
      <c r="I6" s="22"/>
      <c r="J6" s="19"/>
      <c r="K6" s="26"/>
      <c r="L6" s="26"/>
      <c r="M6" s="26"/>
      <c r="N6" s="26"/>
    </row>
    <row r="7" spans="2:20" ht="27.75" customHeight="1" x14ac:dyDescent="0.25">
      <c r="H7" s="12"/>
      <c r="I7" s="5" t="s">
        <v>40</v>
      </c>
      <c r="J7" s="4" t="s">
        <v>16</v>
      </c>
      <c r="K7" s="18">
        <f>B!Q42</f>
        <v>0.55965604379301526</v>
      </c>
      <c r="L7" s="18">
        <f>B!R42</f>
        <v>-0.19716838508790083</v>
      </c>
      <c r="M7" s="18">
        <f>B!S42</f>
        <v>-8.8936722268024723E-2</v>
      </c>
      <c r="N7" s="18">
        <f>B!T42</f>
        <v>-7.8001290000000001</v>
      </c>
    </row>
    <row r="8" spans="2:20" ht="27.75" customHeight="1" x14ac:dyDescent="0.25">
      <c r="H8" s="12"/>
      <c r="I8" s="5"/>
      <c r="J8" s="4"/>
      <c r="K8" s="18">
        <f>B!Q43</f>
        <v>0.21017277216026939</v>
      </c>
      <c r="L8" s="18">
        <f>B!R43</f>
        <v>0.55400760655914549</v>
      </c>
      <c r="M8" s="18">
        <f>B!S43</f>
        <v>9.4355591869663039E-2</v>
      </c>
      <c r="N8" s="18">
        <f>B!T43</f>
        <v>55.813934000000003</v>
      </c>
    </row>
    <row r="9" spans="2:20" ht="27.75" customHeight="1" x14ac:dyDescent="0.25">
      <c r="H9" s="12"/>
      <c r="I9" s="5"/>
      <c r="J9" s="4"/>
      <c r="K9" s="18">
        <f>B!Q44</f>
        <v>5.1112801609948855E-2</v>
      </c>
      <c r="L9" s="18">
        <f>B!R44</f>
        <v>-0.11916459120240457</v>
      </c>
      <c r="M9" s="18">
        <f>B!S44</f>
        <v>0.58582188565736071</v>
      </c>
      <c r="N9" s="18">
        <f>B!T44</f>
        <v>-111.116089</v>
      </c>
    </row>
    <row r="10" spans="2:20" ht="27.75" customHeight="1" x14ac:dyDescent="0.25">
      <c r="H10" s="12"/>
      <c r="I10" s="5"/>
      <c r="J10" s="4"/>
      <c r="K10" s="18">
        <f>B!Q45</f>
        <v>0</v>
      </c>
      <c r="L10" s="18">
        <f>B!R45</f>
        <v>0</v>
      </c>
      <c r="M10" s="18">
        <f>B!S45</f>
        <v>0</v>
      </c>
      <c r="N10" s="18">
        <f>B!T45</f>
        <v>1</v>
      </c>
    </row>
    <row r="12" spans="2:20" ht="27.75" customHeight="1" x14ac:dyDescent="0.25">
      <c r="B12" s="15"/>
      <c r="C12" s="12"/>
      <c r="D12" s="3" t="s">
        <v>35</v>
      </c>
      <c r="E12" s="3"/>
      <c r="F12" s="3"/>
      <c r="G12" s="3"/>
      <c r="H12" s="3"/>
      <c r="I12" s="3"/>
      <c r="J12" s="3"/>
      <c r="K12" s="3"/>
      <c r="L12" s="3"/>
      <c r="M12" s="3"/>
    </row>
    <row r="13" spans="2:20" ht="27.75" customHeight="1" x14ac:dyDescent="0.25">
      <c r="B13" s="15"/>
      <c r="C13" s="12"/>
      <c r="D13" s="13"/>
      <c r="E13" s="13"/>
      <c r="F13" s="13"/>
      <c r="G13" s="13"/>
      <c r="H13" s="12"/>
      <c r="I13" s="15"/>
      <c r="J13" s="13"/>
      <c r="K13" s="13" t="s">
        <v>36</v>
      </c>
      <c r="L13" s="13" t="s">
        <v>37</v>
      </c>
      <c r="M13" s="13" t="s">
        <v>28</v>
      </c>
    </row>
    <row r="14" spans="2:20" ht="27.75" customHeight="1" x14ac:dyDescent="0.25">
      <c r="B14" s="5" t="s">
        <v>38</v>
      </c>
      <c r="C14" s="4" t="s">
        <v>16</v>
      </c>
      <c r="D14" s="18">
        <f t="shared" ref="D14:G17" si="0">K2</f>
        <v>0.27944378252459628</v>
      </c>
      <c r="E14" s="18">
        <f t="shared" si="0"/>
        <v>-0.65451322035693782</v>
      </c>
      <c r="F14" s="18">
        <f t="shared" si="0"/>
        <v>0.10919531485524719</v>
      </c>
      <c r="G14" s="18">
        <f t="shared" si="0"/>
        <v>91.732120179069042</v>
      </c>
      <c r="H14" s="28"/>
      <c r="I14" s="28"/>
      <c r="J14" s="29" t="s">
        <v>2</v>
      </c>
      <c r="K14" s="30">
        <f>-G14</f>
        <v>-91.732120179069042</v>
      </c>
      <c r="L14" s="37">
        <f>DEGREES(ATAN2(F16,E16))</f>
        <v>28.009685288532079</v>
      </c>
      <c r="M14" s="30">
        <f>(D14+E14+F14+D15+E15+F15+D16+E16+F16)/(R14+S14+T14+R15+S16+S15+T15+T16+R16)</f>
        <v>0.71999999999999986</v>
      </c>
      <c r="N14" s="13"/>
      <c r="O14" s="12"/>
      <c r="P14" s="15">
        <f>RADIANS(L14)</f>
        <v>0.4888612307323027</v>
      </c>
      <c r="Q14" s="12"/>
      <c r="R14" s="31">
        <f>COS(P15)*COS(P16)</f>
        <v>0.38811636461749494</v>
      </c>
      <c r="S14" s="31">
        <f>COS(P16)*SIN(P14)*SIN(P15)-COS(P14)*SIN(P16)</f>
        <v>-0.90904613938463597</v>
      </c>
      <c r="T14" s="32">
        <f>COS(P14)*COS(P16)*SIN(P15) + SIN(P14)*SIN(P16)</f>
        <v>0.1516601595211769</v>
      </c>
    </row>
    <row r="15" spans="2:20" ht="27.75" customHeight="1" x14ac:dyDescent="0.25">
      <c r="B15" s="5"/>
      <c r="C15" s="4"/>
      <c r="D15" s="18">
        <f t="shared" si="0"/>
        <v>0.50210631236955128</v>
      </c>
      <c r="E15" s="18">
        <f t="shared" si="0"/>
        <v>0.13110685115086168</v>
      </c>
      <c r="F15" s="18">
        <f t="shared" si="0"/>
        <v>-0.49909943364018777</v>
      </c>
      <c r="G15" s="18">
        <f t="shared" si="0"/>
        <v>70.376283648246243</v>
      </c>
      <c r="H15" s="28"/>
      <c r="I15" s="33"/>
      <c r="J15" s="29" t="s">
        <v>3</v>
      </c>
      <c r="K15" s="30">
        <f>-G15</f>
        <v>-70.376283648246243</v>
      </c>
      <c r="L15" s="37">
        <f>DEGREES(ATAN2(SQRT(E16*E16 + F16*F16),-D16))</f>
        <v>-37.051224242675247</v>
      </c>
      <c r="M15" s="30">
        <f>M14</f>
        <v>0.71999999999999986</v>
      </c>
      <c r="N15" s="13"/>
      <c r="O15" s="12"/>
      <c r="P15" s="15">
        <f>RADIANS(L15)</f>
        <v>-0.64666585492942552</v>
      </c>
      <c r="Q15" s="12"/>
      <c r="R15" s="31">
        <f>COS(P15)*SIN(P16)</f>
        <v>0.6973698782910438</v>
      </c>
      <c r="S15" s="31">
        <f>COS(P14)*COS(P16) + SIN(P14)*SIN(P15)*SIN(P16)</f>
        <v>0.18209284882064089</v>
      </c>
      <c r="T15" s="32">
        <f>-COS(P16)*SIN(P14) + COS(P14)*SIN(P15)*SIN(P16)</f>
        <v>-0.69319365783359421</v>
      </c>
    </row>
    <row r="16" spans="2:20" ht="27.75" customHeight="1" x14ac:dyDescent="0.25">
      <c r="B16" s="5"/>
      <c r="C16" s="4"/>
      <c r="D16" s="18">
        <f t="shared" si="0"/>
        <v>0.43382072735981214</v>
      </c>
      <c r="E16" s="18">
        <f t="shared" si="0"/>
        <v>0.26985818119763633</v>
      </c>
      <c r="F16" s="18">
        <f t="shared" si="0"/>
        <v>0.50732251926531624</v>
      </c>
      <c r="G16" s="18">
        <f t="shared" si="0"/>
        <v>-417.76967452888567</v>
      </c>
      <c r="H16" s="28"/>
      <c r="I16" s="33"/>
      <c r="J16" s="29" t="s">
        <v>4</v>
      </c>
      <c r="K16" s="30">
        <f>-G16</f>
        <v>417.76967452888567</v>
      </c>
      <c r="L16" s="37">
        <f>DEGREES(ATAN2(D14,D15))</f>
        <v>60.902178578845842</v>
      </c>
      <c r="M16" s="30">
        <f>M15</f>
        <v>0.71999999999999986</v>
      </c>
      <c r="N16" s="13"/>
      <c r="O16" s="12"/>
      <c r="P16" s="15">
        <f>RADIANS(L16)</f>
        <v>1.0629435378384209</v>
      </c>
      <c r="Q16" s="12"/>
      <c r="R16" s="31">
        <f>-SIN(P15)</f>
        <v>0.60252878799973919</v>
      </c>
      <c r="S16" s="31">
        <f>COS(P15)*SIN(P14)</f>
        <v>0.37480302944116162</v>
      </c>
      <c r="T16" s="32">
        <f>COS(P14)*COS(P15)</f>
        <v>0.70461461009071702</v>
      </c>
    </row>
    <row r="17" spans="2:13" ht="27.75" customHeight="1" x14ac:dyDescent="0.25">
      <c r="B17" s="5"/>
      <c r="C17" s="4"/>
      <c r="D17" s="18">
        <f t="shared" si="0"/>
        <v>0</v>
      </c>
      <c r="E17" s="18">
        <f t="shared" si="0"/>
        <v>0</v>
      </c>
      <c r="F17" s="18">
        <f t="shared" si="0"/>
        <v>0</v>
      </c>
      <c r="G17" s="18">
        <f t="shared" si="0"/>
        <v>1</v>
      </c>
      <c r="H17" s="12"/>
      <c r="I17" s="15"/>
      <c r="J17" s="13"/>
      <c r="K17" s="38"/>
      <c r="L17" s="39">
        <f>'CxB ZYX'!C26</f>
        <v>44.531868700294829</v>
      </c>
      <c r="M17" s="38"/>
    </row>
    <row r="18" spans="2:13" ht="27.75" customHeight="1" x14ac:dyDescent="0.25">
      <c r="K18" s="38"/>
      <c r="L18" s="39">
        <f>'CxB ZYX'!C27</f>
        <v>8.723147500641268</v>
      </c>
      <c r="M18" s="40"/>
    </row>
    <row r="19" spans="2:13" ht="27.75" customHeight="1" x14ac:dyDescent="0.25">
      <c r="K19" s="38"/>
      <c r="L19" s="39">
        <f>'CxB ZYX'!C28</f>
        <v>66.879988038137711</v>
      </c>
      <c r="M19" s="40"/>
    </row>
  </sheetData>
  <mergeCells count="9">
    <mergeCell ref="D12:M12"/>
    <mergeCell ref="B14:B17"/>
    <mergeCell ref="C14:C17"/>
    <mergeCell ref="B2:B5"/>
    <mergeCell ref="C2:C5"/>
    <mergeCell ref="I2:I5"/>
    <mergeCell ref="J2:J5"/>
    <mergeCell ref="I7:I10"/>
    <mergeCell ref="J7:J1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G28" sqref="G28"/>
    </sheetView>
  </sheetViews>
  <sheetFormatPr defaultRowHeight="15" x14ac:dyDescent="0.25"/>
  <cols>
    <col min="1" max="5" width="8.7109375" style="13"/>
    <col min="6" max="6" width="11.85546875" style="13"/>
    <col min="7" max="10" width="8.7109375" style="13"/>
    <col min="11" max="11" width="11.85546875" style="13"/>
    <col min="12" max="1025" width="8.7109375" style="13"/>
  </cols>
  <sheetData>
    <row r="1" spans="1:15" ht="24" customHeight="1" x14ac:dyDescent="0.25"/>
    <row r="2" spans="1:15" ht="24" customHeight="1" x14ac:dyDescent="0.25">
      <c r="A2" s="13" t="s">
        <v>41</v>
      </c>
      <c r="B2" s="41">
        <v>1</v>
      </c>
      <c r="C2" s="41">
        <v>2</v>
      </c>
      <c r="D2" s="41">
        <v>3</v>
      </c>
      <c r="E2" s="41">
        <v>1</v>
      </c>
      <c r="F2" s="42" t="str">
        <f>"Adj("&amp;A2&amp;")  = "</f>
        <v xml:space="preserve">Adj(A)  = </v>
      </c>
      <c r="G2" s="43">
        <f>D3 * E4 * C5 - E3 * D4 * C5 + E3 * C4 * D5 - C3 * E4 * D5 - D3 * C4 * E5 + C3 * D4 * E5</f>
        <v>117</v>
      </c>
      <c r="H2" s="43">
        <f>E2 * D4 * C5 - D2 * E4 * C5 - E2 * C4 * D5 + C2 * E4 * D5 + D2 * C4 * E5 - C2 * D4 * E5</f>
        <v>-12</v>
      </c>
      <c r="I2" s="43">
        <f>D2 * E3 * C5 - E2 * D3 * C5 + E2 * C3 * D5 - C2 * E3 * D5 - D2 * C3 * E5 + C2 * D3 * E5</f>
        <v>-60</v>
      </c>
      <c r="J2" s="43">
        <f>E2 * D3 * C4 - D2 * E3 * C4 - E2 * C3 * D4 + C2 * E3 * D4 + D2 * C3 * E4 - C2 * D3 * E4</f>
        <v>27</v>
      </c>
      <c r="K2" s="42" t="str">
        <f>"Inv("&amp;A2&amp;")  = "</f>
        <v xml:space="preserve">Inv(A)  = </v>
      </c>
      <c r="L2" s="44">
        <f t="shared" ref="L2:O5" si="0">G2/$C$6</f>
        <v>-1.21875</v>
      </c>
      <c r="M2" s="44">
        <f t="shared" si="0"/>
        <v>0.125</v>
      </c>
      <c r="N2" s="44">
        <f t="shared" si="0"/>
        <v>0.625</v>
      </c>
      <c r="O2" s="44">
        <f t="shared" si="0"/>
        <v>-0.28125</v>
      </c>
    </row>
    <row r="3" spans="1:15" ht="24" customHeight="1" x14ac:dyDescent="0.25">
      <c r="B3" s="41">
        <v>2</v>
      </c>
      <c r="C3" s="41">
        <v>1</v>
      </c>
      <c r="D3" s="41">
        <v>8</v>
      </c>
      <c r="E3" s="41">
        <v>2</v>
      </c>
      <c r="G3" s="43">
        <f>E3 * D4 * B5 - D3 * E4 * B5 - E3 * B4 * D5 + B3 * E4 * D5 + D3 * B4 * E5 - B3 * D4 * E5</f>
        <v>-82</v>
      </c>
      <c r="H3" s="43">
        <f>D2 * E4 * B5 - E2 * D4 * B5 + E2 * B4 * D5 - B2 * E4 * D5 - D2 * B4 * E5 + B2 * D4 * E5</f>
        <v>24</v>
      </c>
      <c r="I3" s="43">
        <f>E2 * D3 * B5 - D2 * E3 * B5 - E2 * B3 * D5 + B2 * E3 * D5 + D2 * B3 * E5 - B2 * D3 * E5</f>
        <v>24</v>
      </c>
      <c r="J3" s="43">
        <f>D2 * E3 * B4 - E2 * D3 * B4 + E2 * B3 * D4 - B2 * E3 * D4 - D2 * B3 * E4 + B2 * D3 * E4</f>
        <v>-14</v>
      </c>
      <c r="L3" s="44">
        <f t="shared" si="0"/>
        <v>0.85416666666666663</v>
      </c>
      <c r="M3" s="44">
        <f t="shared" si="0"/>
        <v>-0.25</v>
      </c>
      <c r="N3" s="44">
        <f t="shared" si="0"/>
        <v>-0.25</v>
      </c>
      <c r="O3" s="44">
        <f t="shared" si="0"/>
        <v>0.14583333333333334</v>
      </c>
    </row>
    <row r="4" spans="1:15" ht="24" customHeight="1" x14ac:dyDescent="0.25">
      <c r="B4" s="41">
        <v>9</v>
      </c>
      <c r="C4" s="41">
        <v>10</v>
      </c>
      <c r="D4" s="41">
        <v>11</v>
      </c>
      <c r="E4" s="41">
        <v>2</v>
      </c>
      <c r="G4" s="43">
        <f>C3 * E4 * B5 - E3 * C4 * B5 + E3 * B4 * C5 - B3 * E4 * C5 - C3 * B4 * E5 + B3 * C4 * E5</f>
        <v>-27</v>
      </c>
      <c r="H4" s="43">
        <f>E2 * C4 * B5 - C2 * E4 * B5 - E2 * B4 * C5 + B2 * E4 * C5 + C2 * B4 * E5 - B2 * C4 * E5</f>
        <v>-12</v>
      </c>
      <c r="I4" s="43">
        <f>C2 * E3 * B5 - E2 * C3 * B5 + E2 * B3 * C5 - B2 * E3 * C5 - C2 * B3 * E5 + B2 * C3 * E5</f>
        <v>36</v>
      </c>
      <c r="J4" s="43">
        <f>E2 * C3 * B4 - C2 * E3 * B4 - E2 * B3 * C4 + B2 * E3 * C4 + C2 * B3 * E4 - B2 * C3 * E4</f>
        <v>-21</v>
      </c>
      <c r="L4" s="44">
        <f t="shared" si="0"/>
        <v>0.28125</v>
      </c>
      <c r="M4" s="44">
        <f t="shared" si="0"/>
        <v>0.125</v>
      </c>
      <c r="N4" s="44">
        <f t="shared" si="0"/>
        <v>-0.375</v>
      </c>
      <c r="O4" s="44">
        <f t="shared" si="0"/>
        <v>0.21875</v>
      </c>
    </row>
    <row r="5" spans="1:15" ht="24" customHeight="1" x14ac:dyDescent="0.25">
      <c r="B5" s="41">
        <v>13</v>
      </c>
      <c r="C5" s="41">
        <v>14</v>
      </c>
      <c r="D5" s="41">
        <v>15</v>
      </c>
      <c r="E5" s="41">
        <v>1</v>
      </c>
      <c r="G5" s="43">
        <f>D3 * C4 * B5 - C3 * D4 * B5 - D3 * B4 * C5 + B3 * D4 * C5 + C3 * B4 * D5 - B3 * C4 * D5</f>
        <v>32</v>
      </c>
      <c r="H5" s="43">
        <f>C2 * D4 * B5 - D2 * C4 * B5 + D2 * B4 * C5 - B2 * D4 * C5 - C2 * B4 * D5 + B2 * C4 * D5</f>
        <v>0</v>
      </c>
      <c r="I5" s="43">
        <f>D2 * C3 * B5 - C2 * D3 * B5 - D2 * B3 * C5 + B2 * D3 * C5 + C2 * B3 * D5 - B2 * C3 * D5</f>
        <v>-96</v>
      </c>
      <c r="J5" s="43">
        <f>C2 * D3 * B4 - D2 * C3 * B4 + D2 * B3 * C4 - B2 * D3 * C4 - C2 * B3 * D4 + B2 * C3 * D4</f>
        <v>64</v>
      </c>
      <c r="L5" s="44">
        <f t="shared" si="0"/>
        <v>-0.33333333333333331</v>
      </c>
      <c r="M5" s="44">
        <f t="shared" si="0"/>
        <v>0</v>
      </c>
      <c r="N5" s="44">
        <f t="shared" si="0"/>
        <v>1</v>
      </c>
      <c r="O5" s="44">
        <f t="shared" si="0"/>
        <v>-0.66666666666666663</v>
      </c>
    </row>
    <row r="6" spans="1:15" ht="24" customHeight="1" x14ac:dyDescent="0.25">
      <c r="B6" s="45" t="str">
        <f>"|"&amp;A2&amp;"| = "</f>
        <v xml:space="preserve">|A| = </v>
      </c>
      <c r="C6" s="46">
        <f>SUM(D6:I6)</f>
        <v>-96</v>
      </c>
      <c r="D6" s="47">
        <f>D2 * C3 * E4 * B5 - C2 * D3 * E4 * B5 - E2 * D3 * B4 * C5 + D2 * E3 * B4 * C5</f>
        <v>-590</v>
      </c>
      <c r="E6" s="47">
        <f>E2 * B3 * D4 * C5 - B2 * E3 * D4 * C5 - D2 * B3 * E4 * C5 + B2 * D3 * E4 * C5</f>
        <v>56</v>
      </c>
      <c r="F6" s="47">
        <f>E2 * C3 * B4 * D5 - C2 * E3 * B4 * D5 - E2 * B3 * C4 * D5 + B2 * E3 * C4 * D5</f>
        <v>-405</v>
      </c>
      <c r="G6" s="47">
        <f>C2 * B3 * E4 * D5 - B2 * C3 * E4 * D5 - D2 * C3 * B4 * E5 + C2 * D3 * B4 * E5</f>
        <v>207</v>
      </c>
      <c r="H6" s="47">
        <f>D2 * B3 * C4 * E5 - B2 * D3 * C4 * E5 - C2 * B3 * D4 * E5 + B2 * C3 * D4 * E5</f>
        <v>-53</v>
      </c>
      <c r="I6" s="47">
        <f>E2 * D3 * C4 * B5 - D2 * E3 * C4 * B5 - E2 * C3 * D4 * B5 + C2 * E3 * D4 * B5</f>
        <v>689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MK60"/>
  <sheetViews>
    <sheetView tabSelected="1" zoomScaleNormal="100" workbookViewId="0">
      <selection activeCell="G25" sqref="G25"/>
    </sheetView>
  </sheetViews>
  <sheetFormatPr defaultRowHeight="15.75" x14ac:dyDescent="0.25"/>
  <cols>
    <col min="1" max="1" width="9.140625" style="12"/>
    <col min="2" max="2" width="10.85546875" style="12" bestFit="1" customWidth="1"/>
    <col min="3" max="3" width="3.85546875" style="13" bestFit="1" customWidth="1"/>
    <col min="4" max="4" width="2.28515625" style="13" bestFit="1" customWidth="1"/>
    <col min="5" max="6" width="12.7109375" style="14" bestFit="1" customWidth="1"/>
    <col min="7" max="7" width="9.140625" style="12"/>
    <col min="8" max="8" width="13.28515625" style="15" bestFit="1" customWidth="1"/>
    <col min="9" max="9" width="2.7109375" style="12" bestFit="1" customWidth="1"/>
    <col min="10" max="10" width="12" style="13" bestFit="1" customWidth="1"/>
    <col min="11" max="12" width="12.7109375" style="13" bestFit="1" customWidth="1"/>
    <col min="13" max="13" width="11.7109375" style="13" bestFit="1" customWidth="1"/>
    <col min="14" max="14" width="9.140625" style="12"/>
    <col min="15" max="15" width="20.28515625" style="15" bestFit="1" customWidth="1"/>
    <col min="16" max="16" width="2.7109375" style="13" bestFit="1" customWidth="1"/>
    <col min="17" max="17" width="12" style="13" bestFit="1" customWidth="1"/>
    <col min="18" max="19" width="12.7109375" style="13" bestFit="1" customWidth="1"/>
    <col min="20" max="20" width="11.7109375" style="13" bestFit="1" customWidth="1"/>
    <col min="21" max="21" width="9.140625" style="12"/>
    <col min="22" max="22" width="14.42578125" style="15" bestFit="1" customWidth="1"/>
    <col min="23" max="23" width="2.7109375" style="12" bestFit="1" customWidth="1"/>
    <col min="24" max="24" width="12" style="13" bestFit="1" customWidth="1"/>
    <col min="25" max="25" width="12.7109375" style="13" bestFit="1" customWidth="1"/>
    <col min="26" max="26" width="13.7109375" style="13" bestFit="1" customWidth="1"/>
    <col min="27" max="27" width="2" style="13" bestFit="1" customWidth="1"/>
    <col min="28" max="1025" width="9.140625" style="12"/>
  </cols>
  <sheetData>
    <row r="6" spans="2:27" ht="19.5" customHeight="1" x14ac:dyDescent="0.25">
      <c r="B6" s="12" t="s">
        <v>13</v>
      </c>
      <c r="C6" s="13" t="s">
        <v>2</v>
      </c>
      <c r="D6" s="13" t="s">
        <v>14</v>
      </c>
      <c r="E6" s="16">
        <v>7.8001290000000001</v>
      </c>
      <c r="H6" s="5" t="s">
        <v>15</v>
      </c>
      <c r="I6" s="4" t="s">
        <v>16</v>
      </c>
      <c r="J6" s="17">
        <v>1</v>
      </c>
      <c r="K6" s="17">
        <v>0</v>
      </c>
      <c r="L6" s="17">
        <v>0</v>
      </c>
      <c r="M6" s="18">
        <f>-E6</f>
        <v>-7.8001290000000001</v>
      </c>
      <c r="P6" s="19"/>
      <c r="W6" s="20"/>
    </row>
    <row r="7" spans="2:27" ht="19.5" customHeight="1" x14ac:dyDescent="0.25">
      <c r="C7" s="13" t="s">
        <v>3</v>
      </c>
      <c r="D7" s="13" t="s">
        <v>17</v>
      </c>
      <c r="E7" s="16">
        <v>-55.813934000000003</v>
      </c>
      <c r="H7" s="5"/>
      <c r="I7" s="4"/>
      <c r="J7" s="17">
        <v>0</v>
      </c>
      <c r="K7" s="17">
        <v>1</v>
      </c>
      <c r="L7" s="17">
        <v>0</v>
      </c>
      <c r="M7" s="18">
        <f>-E7</f>
        <v>55.813934000000003</v>
      </c>
      <c r="P7" s="19"/>
      <c r="W7" s="20"/>
    </row>
    <row r="8" spans="2:27" ht="19.5" customHeight="1" x14ac:dyDescent="0.25">
      <c r="C8" s="13" t="s">
        <v>4</v>
      </c>
      <c r="D8" s="13" t="s">
        <v>18</v>
      </c>
      <c r="E8" s="16">
        <v>111.116089</v>
      </c>
      <c r="H8" s="5"/>
      <c r="I8" s="4"/>
      <c r="J8" s="17">
        <v>0</v>
      </c>
      <c r="K8" s="17">
        <v>0</v>
      </c>
      <c r="L8" s="17">
        <v>1</v>
      </c>
      <c r="M8" s="18">
        <f>-E8</f>
        <v>-111.116089</v>
      </c>
      <c r="P8" s="19"/>
      <c r="W8" s="20"/>
    </row>
    <row r="9" spans="2:27" ht="19.5" customHeight="1" x14ac:dyDescent="0.25">
      <c r="H9" s="5"/>
      <c r="I9" s="4"/>
      <c r="J9" s="17">
        <v>0</v>
      </c>
      <c r="K9" s="17">
        <v>0</v>
      </c>
      <c r="L9" s="17">
        <v>0</v>
      </c>
      <c r="M9" s="17">
        <v>1</v>
      </c>
      <c r="P9" s="19"/>
      <c r="W9" s="20"/>
    </row>
    <row r="10" spans="2:27" ht="19.5" customHeight="1" x14ac:dyDescent="0.25">
      <c r="E10" s="14" t="s">
        <v>19</v>
      </c>
      <c r="F10" s="14" t="s">
        <v>20</v>
      </c>
      <c r="I10" s="13"/>
      <c r="J10" s="21"/>
      <c r="K10" s="21"/>
      <c r="L10" s="21"/>
      <c r="M10" s="21"/>
      <c r="W10" s="13"/>
    </row>
    <row r="11" spans="2:27" ht="19.5" customHeight="1" x14ac:dyDescent="0.25">
      <c r="B11" s="12" t="s">
        <v>21</v>
      </c>
      <c r="C11" s="13" t="s">
        <v>2</v>
      </c>
      <c r="D11" s="13" t="s">
        <v>22</v>
      </c>
      <c r="E11" s="14">
        <f>RADIANS(F11)</f>
        <v>-0.20067644418186034</v>
      </c>
      <c r="F11" s="16">
        <f>'B ZYX'!C26</f>
        <v>-11.497913299313241</v>
      </c>
      <c r="H11" s="5" t="s">
        <v>23</v>
      </c>
      <c r="I11" s="4" t="s">
        <v>16</v>
      </c>
      <c r="J11" s="17">
        <v>1</v>
      </c>
      <c r="K11" s="17">
        <v>0</v>
      </c>
      <c r="L11" s="17">
        <v>0</v>
      </c>
      <c r="M11" s="17">
        <v>0</v>
      </c>
      <c r="O11" s="5" t="s">
        <v>24</v>
      </c>
      <c r="P11" s="4" t="s">
        <v>16</v>
      </c>
      <c r="Q11" s="18">
        <f>COS(E12)</f>
        <v>0.99636489510562287</v>
      </c>
      <c r="R11" s="17">
        <v>0</v>
      </c>
      <c r="S11" s="18">
        <f>SIN(E12)</f>
        <v>-8.5188002683248096E-2</v>
      </c>
      <c r="T11" s="17">
        <v>0</v>
      </c>
      <c r="V11" s="5" t="s">
        <v>25</v>
      </c>
      <c r="W11" s="4" t="s">
        <v>16</v>
      </c>
      <c r="X11" s="18">
        <f>COS(E13)</f>
        <v>0.93616312414286595</v>
      </c>
      <c r="Y11" s="18">
        <f>-SIN(E13)</f>
        <v>-0.35156593264289548</v>
      </c>
      <c r="Z11" s="17">
        <v>0</v>
      </c>
      <c r="AA11" s="17">
        <v>0</v>
      </c>
    </row>
    <row r="12" spans="2:27" ht="19.5" customHeight="1" x14ac:dyDescent="0.25">
      <c r="C12" s="13" t="s">
        <v>3</v>
      </c>
      <c r="D12" s="13" t="s">
        <v>26</v>
      </c>
      <c r="E12" s="14">
        <f>RADIANS(F12)</f>
        <v>-8.5291375449045082E-2</v>
      </c>
      <c r="F12" s="16">
        <f>'B ZYX'!C27</f>
        <v>-4.8868358420960094</v>
      </c>
      <c r="H12" s="5"/>
      <c r="I12" s="4"/>
      <c r="J12" s="17">
        <v>0</v>
      </c>
      <c r="K12" s="18">
        <f>COS(E11)</f>
        <v>0.97993196491073808</v>
      </c>
      <c r="L12" s="18">
        <f>-SIN(E11)</f>
        <v>0.19933224562568874</v>
      </c>
      <c r="M12" s="17">
        <v>0</v>
      </c>
      <c r="O12" s="5"/>
      <c r="P12" s="4"/>
      <c r="Q12" s="17">
        <v>0</v>
      </c>
      <c r="R12" s="17">
        <v>1</v>
      </c>
      <c r="S12" s="17">
        <v>0</v>
      </c>
      <c r="T12" s="17">
        <v>0</v>
      </c>
      <c r="V12" s="5"/>
      <c r="W12" s="4"/>
      <c r="X12" s="18">
        <f>-Y11</f>
        <v>0.35156593264289548</v>
      </c>
      <c r="Y12" s="18">
        <f>X11</f>
        <v>0.93616312414286595</v>
      </c>
      <c r="Z12" s="17">
        <v>0</v>
      </c>
      <c r="AA12" s="17">
        <v>0</v>
      </c>
    </row>
    <row r="13" spans="2:27" ht="19.5" customHeight="1" x14ac:dyDescent="0.25">
      <c r="C13" s="13" t="s">
        <v>4</v>
      </c>
      <c r="D13" s="13" t="s">
        <v>27</v>
      </c>
      <c r="E13" s="14">
        <f>RADIANS(F13)</f>
        <v>0.35924329282379991</v>
      </c>
      <c r="F13" s="16">
        <f>'B ZYX'!C28</f>
        <v>20.583124497186109</v>
      </c>
      <c r="H13" s="5"/>
      <c r="I13" s="4"/>
      <c r="J13" s="17">
        <v>0</v>
      </c>
      <c r="K13" s="18">
        <f>-L12</f>
        <v>-0.19933224562568874</v>
      </c>
      <c r="L13" s="18">
        <f>K12</f>
        <v>0.97993196491073808</v>
      </c>
      <c r="M13" s="17">
        <v>0</v>
      </c>
      <c r="O13" s="5"/>
      <c r="P13" s="4"/>
      <c r="Q13" s="18">
        <f>-S11</f>
        <v>8.5188002683248096E-2</v>
      </c>
      <c r="R13" s="17">
        <v>0</v>
      </c>
      <c r="S13" s="18">
        <f>Q11</f>
        <v>0.99636489510562287</v>
      </c>
      <c r="T13" s="17">
        <v>0</v>
      </c>
      <c r="V13" s="5"/>
      <c r="W13" s="4"/>
      <c r="X13" s="17">
        <v>0</v>
      </c>
      <c r="Y13" s="17">
        <v>0</v>
      </c>
      <c r="Z13" s="17">
        <v>1</v>
      </c>
      <c r="AA13" s="17">
        <v>0</v>
      </c>
    </row>
    <row r="14" spans="2:27" ht="19.5" customHeight="1" x14ac:dyDescent="0.25">
      <c r="H14" s="5"/>
      <c r="I14" s="4"/>
      <c r="J14" s="17">
        <v>0</v>
      </c>
      <c r="K14" s="17">
        <v>0</v>
      </c>
      <c r="L14" s="17">
        <v>0</v>
      </c>
      <c r="M14" s="17">
        <v>1</v>
      </c>
      <c r="O14" s="5"/>
      <c r="P14" s="4"/>
      <c r="Q14" s="17">
        <v>0</v>
      </c>
      <c r="R14" s="17">
        <v>0</v>
      </c>
      <c r="S14" s="17">
        <v>0</v>
      </c>
      <c r="T14" s="17">
        <v>1</v>
      </c>
      <c r="V14" s="5"/>
      <c r="W14" s="4"/>
      <c r="X14" s="17">
        <v>0</v>
      </c>
      <c r="Y14" s="17">
        <v>0</v>
      </c>
      <c r="Z14" s="17">
        <v>0</v>
      </c>
      <c r="AA14" s="17">
        <v>1</v>
      </c>
    </row>
    <row r="15" spans="2:27" ht="19.5" customHeight="1" x14ac:dyDescent="0.25">
      <c r="B15" s="12" t="s">
        <v>28</v>
      </c>
      <c r="C15" s="13" t="s">
        <v>29</v>
      </c>
      <c r="D15" s="13" t="s">
        <v>30</v>
      </c>
      <c r="E15" s="16">
        <v>0.6</v>
      </c>
      <c r="H15" s="22"/>
      <c r="I15" s="19"/>
      <c r="J15" s="21"/>
      <c r="K15" s="21"/>
      <c r="L15" s="21"/>
      <c r="M15" s="21"/>
      <c r="O15" s="22"/>
      <c r="P15" s="19"/>
      <c r="Q15" s="21"/>
      <c r="R15" s="21"/>
      <c r="S15" s="21"/>
      <c r="T15" s="21"/>
      <c r="V15" s="22"/>
      <c r="W15" s="19"/>
      <c r="X15" s="21"/>
      <c r="Y15" s="21"/>
      <c r="Z15" s="21"/>
      <c r="AA15" s="21"/>
    </row>
    <row r="16" spans="2:27" ht="19.5" customHeight="1" x14ac:dyDescent="0.25">
      <c r="E16" s="14">
        <f>E15</f>
        <v>0.6</v>
      </c>
      <c r="H16" s="22"/>
      <c r="I16" s="19"/>
      <c r="J16" s="3" t="s">
        <v>31</v>
      </c>
      <c r="K16" s="3"/>
      <c r="L16" s="3"/>
      <c r="M16" s="3"/>
      <c r="N16" s="3"/>
      <c r="O16" s="3"/>
      <c r="P16" s="3"/>
      <c r="Q16" s="3"/>
      <c r="R16" s="3"/>
      <c r="S16" s="3"/>
      <c r="T16" s="3"/>
      <c r="V16" s="22"/>
      <c r="W16" s="19"/>
      <c r="X16" s="21"/>
      <c r="Y16" s="21"/>
      <c r="Z16" s="21"/>
      <c r="AA16" s="21"/>
    </row>
    <row r="17" spans="5:27" ht="19.5" customHeight="1" x14ac:dyDescent="0.25">
      <c r="E17" s="14">
        <f>E16</f>
        <v>0.6</v>
      </c>
      <c r="H17" s="22"/>
      <c r="I17" s="19"/>
      <c r="J17" s="21"/>
      <c r="K17" s="21"/>
      <c r="L17" s="21"/>
      <c r="M17" s="21"/>
      <c r="O17" s="22"/>
      <c r="P17" s="19"/>
      <c r="Q17" s="21"/>
      <c r="R17" s="21"/>
      <c r="S17" s="21"/>
      <c r="T17" s="21"/>
      <c r="V17" s="22"/>
      <c r="W17" s="19"/>
      <c r="X17" s="21"/>
      <c r="Y17" s="21"/>
      <c r="Z17" s="21"/>
      <c r="AA17" s="21"/>
    </row>
    <row r="18" spans="5:27" ht="19.5" customHeight="1" x14ac:dyDescent="0.25">
      <c r="H18" s="5" t="str">
        <f>H11</f>
        <v>Rx(α)</v>
      </c>
      <c r="I18" s="4" t="s">
        <v>16</v>
      </c>
      <c r="J18" s="23">
        <f t="shared" ref="J18:M21" si="0">J11</f>
        <v>1</v>
      </c>
      <c r="K18" s="23">
        <f t="shared" si="0"/>
        <v>0</v>
      </c>
      <c r="L18" s="23">
        <f t="shared" si="0"/>
        <v>0</v>
      </c>
      <c r="M18" s="23">
        <f t="shared" si="0"/>
        <v>0</v>
      </c>
      <c r="N18" s="24"/>
      <c r="O18" s="2" t="str">
        <f>H18&amp;" x "&amp;O23</f>
        <v>Rx(α) x Ry(β)</v>
      </c>
      <c r="P18" s="1" t="s">
        <v>16</v>
      </c>
      <c r="Q18" s="25">
        <f>Q23*J18+R23*J19+S23*J20+T23*J21</f>
        <v>0.99636489510562287</v>
      </c>
      <c r="R18" s="25">
        <f>Q23*K18+R23*K19+S23*K20+T23*K21</f>
        <v>1.698071587521904E-2</v>
      </c>
      <c r="S18" s="25">
        <f>Q23*L18+R23*L19+S23*L20+T23*L21</f>
        <v>-8.347844685621654E-2</v>
      </c>
      <c r="T18" s="25">
        <f>Q23*M18+R23*M19+S23*M20+T23*M21</f>
        <v>0</v>
      </c>
      <c r="V18" s="22"/>
      <c r="W18" s="19"/>
      <c r="X18" s="21"/>
      <c r="Y18" s="21"/>
      <c r="Z18" s="21"/>
      <c r="AA18" s="21"/>
    </row>
    <row r="19" spans="5:27" ht="19.5" customHeight="1" x14ac:dyDescent="0.25">
      <c r="H19" s="5"/>
      <c r="I19" s="4"/>
      <c r="J19" s="23">
        <f t="shared" si="0"/>
        <v>0</v>
      </c>
      <c r="K19" s="23">
        <f t="shared" si="0"/>
        <v>0.97993196491073808</v>
      </c>
      <c r="L19" s="23">
        <f t="shared" si="0"/>
        <v>0.19933224562568874</v>
      </c>
      <c r="M19" s="23">
        <f t="shared" si="0"/>
        <v>0</v>
      </c>
      <c r="N19" s="24"/>
      <c r="O19" s="2"/>
      <c r="P19" s="1"/>
      <c r="Q19" s="25">
        <f>Q24*J18+R24*J19+S24*J20+T24*J21</f>
        <v>0</v>
      </c>
      <c r="R19" s="25">
        <f>Q24*K18+R24*K19+S24*K20+T24*K21</f>
        <v>0.97993196491073808</v>
      </c>
      <c r="S19" s="25">
        <f>Q24*L18+R24*L19+S24*L20+T24*L21</f>
        <v>0.19933224562568874</v>
      </c>
      <c r="T19" s="25">
        <f>Q24*M18+R24*M19+S24*M20+T24*M21</f>
        <v>0</v>
      </c>
      <c r="V19" s="22"/>
      <c r="W19" s="19"/>
      <c r="X19" s="21"/>
      <c r="Y19" s="21"/>
      <c r="Z19" s="21"/>
      <c r="AA19" s="21"/>
    </row>
    <row r="20" spans="5:27" ht="19.5" customHeight="1" x14ac:dyDescent="0.25">
      <c r="H20" s="5"/>
      <c r="I20" s="4"/>
      <c r="J20" s="23">
        <f t="shared" si="0"/>
        <v>0</v>
      </c>
      <c r="K20" s="23">
        <f t="shared" si="0"/>
        <v>-0.19933224562568874</v>
      </c>
      <c r="L20" s="23">
        <f t="shared" si="0"/>
        <v>0.97993196491073808</v>
      </c>
      <c r="M20" s="23">
        <f t="shared" si="0"/>
        <v>0</v>
      </c>
      <c r="N20" s="24"/>
      <c r="O20" s="2"/>
      <c r="P20" s="1"/>
      <c r="Q20" s="25">
        <f>Q25*J18+R25*J19+S25*J20+T25*J21</f>
        <v>8.5188002683248096E-2</v>
      </c>
      <c r="R20" s="25">
        <f>Q25*K18+R25*K19+S25*K20+T25*K21</f>
        <v>-0.19860765200400762</v>
      </c>
      <c r="S20" s="25">
        <f>Q25*L18+R25*L19+S25*L20+T25*L21</f>
        <v>0.97636980942893448</v>
      </c>
      <c r="T20" s="25">
        <f>Q25*M18+R25*M19+S25*M20+T25*M21</f>
        <v>0</v>
      </c>
      <c r="V20" s="22"/>
      <c r="W20" s="19"/>
      <c r="X20" s="21"/>
      <c r="Y20" s="21"/>
      <c r="Z20" s="21"/>
      <c r="AA20" s="21"/>
    </row>
    <row r="21" spans="5:27" ht="19.5" customHeight="1" x14ac:dyDescent="0.25">
      <c r="H21" s="5"/>
      <c r="I21" s="4"/>
      <c r="J21" s="23">
        <f t="shared" si="0"/>
        <v>0</v>
      </c>
      <c r="K21" s="23">
        <f t="shared" si="0"/>
        <v>0</v>
      </c>
      <c r="L21" s="23">
        <f t="shared" si="0"/>
        <v>0</v>
      </c>
      <c r="M21" s="23">
        <f t="shared" si="0"/>
        <v>1</v>
      </c>
      <c r="N21" s="24"/>
      <c r="O21" s="2"/>
      <c r="P21" s="1"/>
      <c r="Q21" s="25">
        <f>Q26*J18+R26*J19+S26*J20+T26*J21</f>
        <v>0</v>
      </c>
      <c r="R21" s="25">
        <f>Q26*K18+R26*K19+S26*K20+T26*K21</f>
        <v>0</v>
      </c>
      <c r="S21" s="25">
        <f>Q26*L18+R26*L19+S26*L20+T26*L21</f>
        <v>0</v>
      </c>
      <c r="T21" s="25">
        <f>Q26*M18+R26*M19+S26*M20+T26*M21</f>
        <v>1</v>
      </c>
      <c r="V21" s="22"/>
      <c r="W21" s="19"/>
      <c r="X21" s="21"/>
      <c r="Y21" s="21"/>
      <c r="Z21" s="21"/>
      <c r="AA21" s="21"/>
    </row>
    <row r="22" spans="5:27" ht="19.5" customHeight="1" x14ac:dyDescent="0.25">
      <c r="G22" s="14"/>
      <c r="H22" s="14"/>
      <c r="I22" s="14"/>
      <c r="J22" s="14"/>
      <c r="K22" s="14"/>
      <c r="L22" s="14"/>
      <c r="M22" s="14"/>
      <c r="O22" s="22"/>
      <c r="P22" s="19"/>
      <c r="Q22" s="26"/>
      <c r="R22" s="26"/>
      <c r="S22" s="26"/>
      <c r="T22" s="26"/>
      <c r="V22" s="22"/>
      <c r="W22" s="19"/>
      <c r="X22" s="21"/>
      <c r="Y22" s="21"/>
      <c r="Z22" s="21"/>
      <c r="AA22" s="21"/>
    </row>
    <row r="23" spans="5:27" ht="19.5" customHeight="1" x14ac:dyDescent="0.25">
      <c r="E23" s="16"/>
      <c r="G23" s="14"/>
      <c r="H23" s="14"/>
      <c r="I23" s="14"/>
      <c r="J23" s="14"/>
      <c r="K23" s="14"/>
      <c r="L23" s="14"/>
      <c r="M23" s="14"/>
      <c r="O23" s="5" t="s">
        <v>24</v>
      </c>
      <c r="P23" s="4" t="s">
        <v>16</v>
      </c>
      <c r="Q23" s="23">
        <f t="shared" ref="Q23:T26" si="1">Q11</f>
        <v>0.99636489510562287</v>
      </c>
      <c r="R23" s="23">
        <f t="shared" si="1"/>
        <v>0</v>
      </c>
      <c r="S23" s="23">
        <f t="shared" si="1"/>
        <v>-8.5188002683248096E-2</v>
      </c>
      <c r="T23" s="23">
        <f t="shared" si="1"/>
        <v>0</v>
      </c>
    </row>
    <row r="24" spans="5:27" ht="19.5" customHeight="1" x14ac:dyDescent="0.25">
      <c r="G24" s="14"/>
      <c r="H24" s="14"/>
      <c r="I24" s="14"/>
      <c r="J24" s="14"/>
      <c r="K24" s="14"/>
      <c r="L24" s="14"/>
      <c r="M24" s="14"/>
      <c r="O24" s="5"/>
      <c r="P24" s="4"/>
      <c r="Q24" s="23">
        <f t="shared" si="1"/>
        <v>0</v>
      </c>
      <c r="R24" s="23">
        <f t="shared" si="1"/>
        <v>1</v>
      </c>
      <c r="S24" s="23">
        <f t="shared" si="1"/>
        <v>0</v>
      </c>
      <c r="T24" s="23">
        <f t="shared" si="1"/>
        <v>0</v>
      </c>
    </row>
    <row r="25" spans="5:27" ht="19.5" customHeight="1" x14ac:dyDescent="0.25">
      <c r="G25" s="14"/>
      <c r="H25" s="14"/>
      <c r="I25" s="14"/>
      <c r="J25" s="14"/>
      <c r="K25" s="14"/>
      <c r="L25" s="14"/>
      <c r="M25" s="14"/>
      <c r="O25" s="5"/>
      <c r="P25" s="4"/>
      <c r="Q25" s="23">
        <f t="shared" si="1"/>
        <v>8.5188002683248096E-2</v>
      </c>
      <c r="R25" s="23">
        <f t="shared" si="1"/>
        <v>0</v>
      </c>
      <c r="S25" s="23">
        <f t="shared" si="1"/>
        <v>0.99636489510562287</v>
      </c>
      <c r="T25" s="23">
        <f t="shared" si="1"/>
        <v>0</v>
      </c>
    </row>
    <row r="26" spans="5:27" ht="19.5" customHeight="1" x14ac:dyDescent="0.25">
      <c r="G26" s="14"/>
      <c r="H26" s="14"/>
      <c r="I26" s="14"/>
      <c r="J26" s="14"/>
      <c r="K26" s="14"/>
      <c r="L26" s="14"/>
      <c r="M26" s="14"/>
      <c r="O26" s="5"/>
      <c r="P26" s="4"/>
      <c r="Q26" s="23">
        <f t="shared" si="1"/>
        <v>0</v>
      </c>
      <c r="R26" s="23">
        <f t="shared" si="1"/>
        <v>0</v>
      </c>
      <c r="S26" s="23">
        <f t="shared" si="1"/>
        <v>0</v>
      </c>
      <c r="T26" s="23">
        <f t="shared" si="1"/>
        <v>1</v>
      </c>
    </row>
    <row r="27" spans="5:27" ht="19.5" customHeight="1" x14ac:dyDescent="0.25">
      <c r="G27" s="14"/>
      <c r="H27" s="14"/>
      <c r="I27" s="14"/>
      <c r="J27" s="14"/>
      <c r="K27" s="14"/>
      <c r="L27" s="14"/>
      <c r="M27" s="14"/>
      <c r="O27" s="22"/>
      <c r="P27" s="19"/>
      <c r="Q27" s="21"/>
      <c r="R27" s="21"/>
      <c r="S27" s="21"/>
      <c r="T27" s="21"/>
      <c r="V27" s="22"/>
      <c r="W27" s="19"/>
      <c r="X27" s="21"/>
      <c r="Y27" s="21"/>
      <c r="Z27" s="21"/>
      <c r="AA27" s="21"/>
    </row>
    <row r="28" spans="5:27" ht="19.5" customHeight="1" x14ac:dyDescent="0.25">
      <c r="H28" s="22"/>
      <c r="I28" s="19"/>
      <c r="J28" s="3" t="s">
        <v>31</v>
      </c>
      <c r="K28" s="3"/>
      <c r="L28" s="3"/>
      <c r="M28" s="3"/>
      <c r="N28" s="3"/>
      <c r="O28" s="3"/>
      <c r="P28" s="3"/>
      <c r="Q28" s="3"/>
      <c r="R28" s="3"/>
      <c r="S28" s="3"/>
      <c r="T28" s="3"/>
      <c r="V28" s="22"/>
      <c r="W28" s="19"/>
      <c r="X28" s="21"/>
      <c r="Y28" s="21"/>
      <c r="Z28" s="21"/>
      <c r="AA28" s="21"/>
    </row>
    <row r="29" spans="5:27" ht="19.5" customHeight="1" x14ac:dyDescent="0.25">
      <c r="H29" s="22"/>
      <c r="I29" s="19"/>
      <c r="J29" s="21"/>
      <c r="K29" s="21"/>
      <c r="L29" s="21"/>
      <c r="M29" s="21"/>
      <c r="O29" s="22"/>
      <c r="P29" s="19"/>
      <c r="Q29" s="21"/>
      <c r="R29" s="21"/>
      <c r="S29" s="21"/>
      <c r="T29" s="21"/>
      <c r="V29" s="22"/>
      <c r="W29" s="19"/>
      <c r="X29" s="21"/>
      <c r="Y29" s="21"/>
      <c r="Z29" s="21"/>
      <c r="AA29" s="21"/>
    </row>
    <row r="30" spans="5:27" ht="19.5" customHeight="1" x14ac:dyDescent="0.25">
      <c r="H30" s="5" t="str">
        <f>O18</f>
        <v>Rx(α) x Ry(β)</v>
      </c>
      <c r="I30" s="4" t="s">
        <v>16</v>
      </c>
      <c r="J30" s="23">
        <f t="shared" ref="J30:M33" si="2">Q18</f>
        <v>0.99636489510562287</v>
      </c>
      <c r="K30" s="23">
        <f t="shared" si="2"/>
        <v>1.698071587521904E-2</v>
      </c>
      <c r="L30" s="23">
        <f t="shared" si="2"/>
        <v>-8.347844685621654E-2</v>
      </c>
      <c r="M30" s="23">
        <f t="shared" si="2"/>
        <v>0</v>
      </c>
      <c r="N30" s="24"/>
      <c r="O30" s="2" t="str">
        <f>H30&amp;" x "&amp;O35</f>
        <v>Rx(α) x Ry(β) x Rz(γ)</v>
      </c>
      <c r="P30" s="1" t="s">
        <v>16</v>
      </c>
      <c r="Q30" s="25">
        <f>Q35*J30+R35*J31+S35*J32+T35*J33</f>
        <v>0.93276007298835883</v>
      </c>
      <c r="R30" s="25">
        <f>Q35*K30+R35*K31+S35*K32+T35*K33</f>
        <v>-0.32861397514650137</v>
      </c>
      <c r="S30" s="25">
        <f>Q35*L30+R35*L31+S35*L32+T35*L33</f>
        <v>-0.14822787044670788</v>
      </c>
      <c r="T30" s="25">
        <f>Q35*M30+R35*M31+S35*M32+T35*M33</f>
        <v>0</v>
      </c>
      <c r="V30" s="22"/>
      <c r="W30" s="19"/>
      <c r="X30" s="21"/>
      <c r="Y30" s="21"/>
      <c r="Z30" s="21"/>
      <c r="AA30" s="21"/>
    </row>
    <row r="31" spans="5:27" ht="19.5" customHeight="1" x14ac:dyDescent="0.25">
      <c r="H31" s="5"/>
      <c r="I31" s="4"/>
      <c r="J31" s="23">
        <f t="shared" si="2"/>
        <v>0</v>
      </c>
      <c r="K31" s="23">
        <f t="shared" si="2"/>
        <v>0.97993196491073808</v>
      </c>
      <c r="L31" s="23">
        <f t="shared" si="2"/>
        <v>0.19933224562568874</v>
      </c>
      <c r="M31" s="23">
        <f t="shared" si="2"/>
        <v>0</v>
      </c>
      <c r="N31" s="24"/>
      <c r="O31" s="2"/>
      <c r="P31" s="1"/>
      <c r="Q31" s="25">
        <f>Q36*J30+R36*J31+S36*J32+T36*J33</f>
        <v>0.35028795360044901</v>
      </c>
      <c r="R31" s="25">
        <f>Q36*K30+R36*K31+S36*K32+T36*K33</f>
        <v>0.92334601093190927</v>
      </c>
      <c r="S31" s="25">
        <f>Q36*L30+R36*L31+S36*L32+T36*L33</f>
        <v>0.15725931978277174</v>
      </c>
      <c r="T31" s="25">
        <f>Q36*M30+R36*M31+S36*M32+T36*M33</f>
        <v>0</v>
      </c>
      <c r="V31" s="22"/>
      <c r="W31" s="19"/>
      <c r="X31" s="21"/>
      <c r="Y31" s="21"/>
      <c r="Z31" s="21"/>
      <c r="AA31" s="21"/>
    </row>
    <row r="32" spans="5:27" ht="19.5" customHeight="1" x14ac:dyDescent="0.25">
      <c r="H32" s="5"/>
      <c r="I32" s="4"/>
      <c r="J32" s="23">
        <f t="shared" si="2"/>
        <v>8.5188002683248096E-2</v>
      </c>
      <c r="K32" s="23">
        <f t="shared" si="2"/>
        <v>-0.19860765200400762</v>
      </c>
      <c r="L32" s="23">
        <f t="shared" si="2"/>
        <v>0.97636980942893448</v>
      </c>
      <c r="M32" s="23">
        <f t="shared" si="2"/>
        <v>0</v>
      </c>
      <c r="N32" s="24"/>
      <c r="O32" s="2"/>
      <c r="P32" s="1"/>
      <c r="Q32" s="25">
        <f>Q37*J30+R37*J31+S37*J32+T37*J33</f>
        <v>8.5188002683248096E-2</v>
      </c>
      <c r="R32" s="25">
        <f>Q37*K30+R37*K31+S37*K32+T37*K33</f>
        <v>-0.19860765200400762</v>
      </c>
      <c r="S32" s="25">
        <f>Q37*L30+R37*L31+S37*L32+T37*L33</f>
        <v>0.97636980942893448</v>
      </c>
      <c r="T32" s="25">
        <f>Q37*M30+R37*M31+S37*M32+T37*M33</f>
        <v>0</v>
      </c>
      <c r="V32" s="22"/>
      <c r="W32" s="19"/>
      <c r="X32" s="21"/>
      <c r="Y32" s="21"/>
      <c r="Z32" s="21"/>
      <c r="AA32" s="21"/>
    </row>
    <row r="33" spans="5:27" ht="19.5" customHeight="1" x14ac:dyDescent="0.25">
      <c r="H33" s="5"/>
      <c r="I33" s="4"/>
      <c r="J33" s="23">
        <f t="shared" si="2"/>
        <v>0</v>
      </c>
      <c r="K33" s="23">
        <f t="shared" si="2"/>
        <v>0</v>
      </c>
      <c r="L33" s="23">
        <f t="shared" si="2"/>
        <v>0</v>
      </c>
      <c r="M33" s="23">
        <f t="shared" si="2"/>
        <v>1</v>
      </c>
      <c r="N33" s="24"/>
      <c r="O33" s="2"/>
      <c r="P33" s="1"/>
      <c r="Q33" s="25">
        <f>Q38*J30+R38*J31+S38*J32+T38*J33</f>
        <v>0</v>
      </c>
      <c r="R33" s="25">
        <f>Q38*K30+R38*K31+S38*K32+T38*K33</f>
        <v>0</v>
      </c>
      <c r="S33" s="25">
        <f>Q38*L30+R38*L31+S38*L32+T38*L33</f>
        <v>0</v>
      </c>
      <c r="T33" s="25">
        <f>Q38*M30+R38*M31+S38*M32+T38*M33</f>
        <v>1</v>
      </c>
      <c r="V33" s="22"/>
      <c r="W33" s="19"/>
      <c r="X33" s="21"/>
      <c r="Y33" s="21"/>
      <c r="Z33" s="21"/>
      <c r="AA33" s="21"/>
    </row>
    <row r="34" spans="5:27" ht="19.5" customHeight="1" x14ac:dyDescent="0.25">
      <c r="G34" s="14"/>
      <c r="H34" s="14"/>
      <c r="I34" s="14"/>
      <c r="J34" s="14"/>
      <c r="K34" s="14"/>
      <c r="L34" s="14"/>
      <c r="M34" s="14"/>
      <c r="O34" s="22"/>
      <c r="P34" s="19"/>
      <c r="Q34" s="26"/>
      <c r="R34" s="26"/>
      <c r="S34" s="26"/>
      <c r="T34" s="26"/>
      <c r="V34" s="22"/>
      <c r="W34" s="19"/>
      <c r="X34" s="21"/>
      <c r="Y34" s="21"/>
      <c r="Z34" s="21"/>
      <c r="AA34" s="21"/>
    </row>
    <row r="35" spans="5:27" ht="19.5" customHeight="1" x14ac:dyDescent="0.25">
      <c r="E35" s="16"/>
      <c r="G35" s="14"/>
      <c r="H35" s="14"/>
      <c r="I35" s="14"/>
      <c r="J35" s="14"/>
      <c r="K35" s="14"/>
      <c r="L35" s="14"/>
      <c r="M35" s="14"/>
      <c r="O35" s="5" t="str">
        <f>V11</f>
        <v>Rz(γ)</v>
      </c>
      <c r="P35" s="4" t="s">
        <v>16</v>
      </c>
      <c r="Q35" s="23">
        <f t="shared" ref="Q35:T38" si="3">X11</f>
        <v>0.93616312414286595</v>
      </c>
      <c r="R35" s="23">
        <f t="shared" si="3"/>
        <v>-0.35156593264289548</v>
      </c>
      <c r="S35" s="23">
        <f t="shared" si="3"/>
        <v>0</v>
      </c>
      <c r="T35" s="23">
        <f t="shared" si="3"/>
        <v>0</v>
      </c>
    </row>
    <row r="36" spans="5:27" ht="19.5" customHeight="1" x14ac:dyDescent="0.25">
      <c r="G36" s="14"/>
      <c r="H36" s="14"/>
      <c r="I36" s="14"/>
      <c r="J36" s="14"/>
      <c r="K36" s="14"/>
      <c r="L36" s="14"/>
      <c r="M36" s="14"/>
      <c r="O36" s="5"/>
      <c r="P36" s="4"/>
      <c r="Q36" s="23">
        <f t="shared" si="3"/>
        <v>0.35156593264289548</v>
      </c>
      <c r="R36" s="23">
        <f t="shared" si="3"/>
        <v>0.93616312414286595</v>
      </c>
      <c r="S36" s="23">
        <f t="shared" si="3"/>
        <v>0</v>
      </c>
      <c r="T36" s="23">
        <f t="shared" si="3"/>
        <v>0</v>
      </c>
    </row>
    <row r="37" spans="5:27" ht="19.5" customHeight="1" x14ac:dyDescent="0.25">
      <c r="G37" s="14"/>
      <c r="H37" s="14"/>
      <c r="I37" s="14"/>
      <c r="J37" s="14"/>
      <c r="K37" s="14"/>
      <c r="L37" s="14"/>
      <c r="M37" s="14"/>
      <c r="O37" s="5"/>
      <c r="P37" s="4"/>
      <c r="Q37" s="23">
        <f t="shared" si="3"/>
        <v>0</v>
      </c>
      <c r="R37" s="23">
        <f t="shared" si="3"/>
        <v>0</v>
      </c>
      <c r="S37" s="23">
        <f t="shared" si="3"/>
        <v>1</v>
      </c>
      <c r="T37" s="23">
        <f t="shared" si="3"/>
        <v>0</v>
      </c>
    </row>
    <row r="38" spans="5:27" ht="19.5" customHeight="1" x14ac:dyDescent="0.25">
      <c r="G38" s="14"/>
      <c r="H38" s="14"/>
      <c r="I38" s="14"/>
      <c r="J38" s="14"/>
      <c r="K38" s="14"/>
      <c r="L38" s="14"/>
      <c r="M38" s="14"/>
      <c r="O38" s="5"/>
      <c r="P38" s="4"/>
      <c r="Q38" s="23">
        <f t="shared" si="3"/>
        <v>0</v>
      </c>
      <c r="R38" s="23">
        <f t="shared" si="3"/>
        <v>0</v>
      </c>
      <c r="S38" s="23">
        <f t="shared" si="3"/>
        <v>0</v>
      </c>
      <c r="T38" s="23">
        <f t="shared" si="3"/>
        <v>1</v>
      </c>
    </row>
    <row r="39" spans="5:27" ht="19.5" customHeight="1" x14ac:dyDescent="0.25">
      <c r="G39" s="14"/>
      <c r="H39" s="14"/>
      <c r="I39" s="14"/>
      <c r="J39" s="14"/>
      <c r="K39" s="14"/>
      <c r="L39" s="14"/>
      <c r="M39" s="14"/>
      <c r="O39" s="22"/>
      <c r="P39" s="19"/>
      <c r="Q39" s="21"/>
      <c r="R39" s="21"/>
      <c r="S39" s="21"/>
      <c r="T39" s="21"/>
      <c r="V39" s="22"/>
      <c r="W39" s="19"/>
      <c r="X39" s="21"/>
      <c r="Y39" s="21"/>
      <c r="Z39" s="21"/>
      <c r="AA39" s="21"/>
    </row>
    <row r="40" spans="5:27" ht="19.5" customHeight="1" x14ac:dyDescent="0.25">
      <c r="H40" s="22"/>
      <c r="I40" s="19"/>
      <c r="J40" s="3" t="s">
        <v>31</v>
      </c>
      <c r="K40" s="3"/>
      <c r="L40" s="3"/>
      <c r="M40" s="3"/>
      <c r="N40" s="3"/>
      <c r="O40" s="3"/>
      <c r="P40" s="3"/>
      <c r="Q40" s="3"/>
      <c r="R40" s="3"/>
      <c r="S40" s="3"/>
      <c r="T40" s="3"/>
      <c r="V40" s="22"/>
      <c r="W40" s="19"/>
      <c r="X40" s="21"/>
      <c r="Y40" s="21"/>
      <c r="Z40" s="21"/>
      <c r="AA40" s="21"/>
    </row>
    <row r="41" spans="5:27" ht="19.5" customHeight="1" x14ac:dyDescent="0.25">
      <c r="H41" s="22"/>
      <c r="I41" s="19"/>
      <c r="J41" s="21"/>
      <c r="K41" s="21"/>
      <c r="L41" s="21"/>
      <c r="M41" s="21"/>
      <c r="O41" s="22"/>
      <c r="P41" s="19"/>
      <c r="Q41" s="21"/>
      <c r="R41" s="21"/>
      <c r="S41" s="21"/>
      <c r="T41" s="21"/>
      <c r="V41" s="22"/>
      <c r="W41" s="19"/>
      <c r="X41" s="21"/>
      <c r="Y41" s="21"/>
      <c r="Z41" s="21"/>
      <c r="AA41" s="21"/>
    </row>
    <row r="42" spans="5:27" ht="19.5" customHeight="1" x14ac:dyDescent="0.25">
      <c r="H42" s="5" t="s">
        <v>32</v>
      </c>
      <c r="I42" s="4" t="s">
        <v>16</v>
      </c>
      <c r="J42" s="18">
        <f t="shared" ref="J42:M45" si="4">Q30</f>
        <v>0.93276007298835883</v>
      </c>
      <c r="K42" s="18">
        <f t="shared" si="4"/>
        <v>-0.32861397514650137</v>
      </c>
      <c r="L42" s="18">
        <f t="shared" si="4"/>
        <v>-0.14822787044670788</v>
      </c>
      <c r="M42" s="18">
        <f t="shared" si="4"/>
        <v>0</v>
      </c>
      <c r="N42" s="24"/>
      <c r="O42" s="2" t="str">
        <f>H42&amp;" x "&amp;O47</f>
        <v>RxRyRz x SxT</v>
      </c>
      <c r="P42" s="1" t="s">
        <v>16</v>
      </c>
      <c r="Q42" s="25">
        <f>Q47*J42+R47*J43+S47*J44+T47*J45</f>
        <v>0.55965604379301526</v>
      </c>
      <c r="R42" s="25">
        <f>Q47*K42+R47*K43+S47*K44+T47*K45</f>
        <v>-0.19716838508790083</v>
      </c>
      <c r="S42" s="25">
        <f>Q47*L42+R47*L43+S47*L44+T47*L45</f>
        <v>-8.8936722268024723E-2</v>
      </c>
      <c r="T42" s="25">
        <f>Q47*M42+R47*M43+S47*M44+T47*M45</f>
        <v>-7.8001290000000001</v>
      </c>
      <c r="V42" s="22"/>
      <c r="W42" s="19"/>
      <c r="X42" s="21"/>
      <c r="Y42" s="21"/>
      <c r="Z42" s="21"/>
      <c r="AA42" s="21"/>
    </row>
    <row r="43" spans="5:27" ht="19.5" customHeight="1" x14ac:dyDescent="0.25">
      <c r="H43" s="5"/>
      <c r="I43" s="4"/>
      <c r="J43" s="18">
        <f t="shared" si="4"/>
        <v>0.35028795360044901</v>
      </c>
      <c r="K43" s="18">
        <f t="shared" si="4"/>
        <v>0.92334601093190927</v>
      </c>
      <c r="L43" s="18">
        <f t="shared" si="4"/>
        <v>0.15725931978277174</v>
      </c>
      <c r="M43" s="18">
        <f t="shared" si="4"/>
        <v>0</v>
      </c>
      <c r="N43" s="24"/>
      <c r="O43" s="2"/>
      <c r="P43" s="1"/>
      <c r="Q43" s="25">
        <f>Q48*J42+R48*J43+S48*J44+T48*J45</f>
        <v>0.21017277216026939</v>
      </c>
      <c r="R43" s="25">
        <f>Q48*K42+R48*K43+S48*K44+T48*K45</f>
        <v>0.55400760655914549</v>
      </c>
      <c r="S43" s="25">
        <f>Q48*L42+R48*L43+S48*L44+T48*L45</f>
        <v>9.4355591869663039E-2</v>
      </c>
      <c r="T43" s="25">
        <f>Q48*M42+R48*M43+S48*M44+T48*M45</f>
        <v>55.813934000000003</v>
      </c>
      <c r="V43" s="22"/>
      <c r="W43" s="19"/>
      <c r="X43" s="21"/>
      <c r="Y43" s="21"/>
      <c r="Z43" s="21"/>
      <c r="AA43" s="21"/>
    </row>
    <row r="44" spans="5:27" ht="19.5" customHeight="1" x14ac:dyDescent="0.25">
      <c r="H44" s="5"/>
      <c r="I44" s="4"/>
      <c r="J44" s="18">
        <f t="shared" si="4"/>
        <v>8.5188002683248096E-2</v>
      </c>
      <c r="K44" s="18">
        <f t="shared" si="4"/>
        <v>-0.19860765200400762</v>
      </c>
      <c r="L44" s="18">
        <f t="shared" si="4"/>
        <v>0.97636980942893448</v>
      </c>
      <c r="M44" s="18">
        <f t="shared" si="4"/>
        <v>0</v>
      </c>
      <c r="N44" s="24"/>
      <c r="O44" s="2"/>
      <c r="P44" s="1"/>
      <c r="Q44" s="25">
        <f>Q49*J42+R49*J43+S49*J44+T49*J45</f>
        <v>5.1112801609948855E-2</v>
      </c>
      <c r="R44" s="25">
        <f>Q49*K42+R49*K43+S49*K44+T49*K45</f>
        <v>-0.11916459120240457</v>
      </c>
      <c r="S44" s="25">
        <f>Q49*L42+R49*L43+S49*L44+T49*L45</f>
        <v>0.58582188565736071</v>
      </c>
      <c r="T44" s="25">
        <f>Q49*M42+R49*M43+S49*M44+T49*M45</f>
        <v>-111.116089</v>
      </c>
      <c r="V44" s="22"/>
      <c r="W44" s="19"/>
      <c r="X44" s="21"/>
      <c r="Y44" s="21"/>
      <c r="Z44" s="21"/>
      <c r="AA44" s="21"/>
    </row>
    <row r="45" spans="5:27" ht="19.5" customHeight="1" x14ac:dyDescent="0.25">
      <c r="H45" s="5"/>
      <c r="I45" s="4"/>
      <c r="J45" s="18">
        <f t="shared" si="4"/>
        <v>0</v>
      </c>
      <c r="K45" s="18">
        <f t="shared" si="4"/>
        <v>0</v>
      </c>
      <c r="L45" s="18">
        <f t="shared" si="4"/>
        <v>0</v>
      </c>
      <c r="M45" s="18">
        <f t="shared" si="4"/>
        <v>1</v>
      </c>
      <c r="N45" s="24"/>
      <c r="O45" s="2"/>
      <c r="P45" s="1"/>
      <c r="Q45" s="25">
        <f>Q50*J42+R50*J43+S50*J44+T50*J45</f>
        <v>0</v>
      </c>
      <c r="R45" s="25">
        <f>Q50*K42+R50*K43+S50*K44+T50*K45</f>
        <v>0</v>
      </c>
      <c r="S45" s="25">
        <f>Q50*L42+R50*L43+S50*L44+T50*L45</f>
        <v>0</v>
      </c>
      <c r="T45" s="25">
        <f>Q50*M42+R50*M43+S50*M44+T50*M45</f>
        <v>1</v>
      </c>
      <c r="V45" s="22"/>
      <c r="W45" s="19"/>
      <c r="X45" s="21"/>
      <c r="Y45" s="21"/>
      <c r="Z45" s="21"/>
      <c r="AA45" s="21"/>
    </row>
    <row r="46" spans="5:27" ht="19.5" customHeight="1" x14ac:dyDescent="0.25">
      <c r="H46" s="22"/>
      <c r="I46" s="19"/>
      <c r="J46" s="21"/>
      <c r="K46" s="21"/>
      <c r="L46" s="21"/>
      <c r="M46" s="21"/>
      <c r="O46" s="22"/>
      <c r="P46" s="19"/>
      <c r="Q46" s="26"/>
      <c r="R46" s="26"/>
      <c r="S46" s="26"/>
      <c r="T46" s="26"/>
      <c r="V46" s="22"/>
      <c r="W46" s="19"/>
      <c r="X46" s="21"/>
      <c r="Y46" s="21"/>
      <c r="Z46" s="21"/>
      <c r="AA46" s="21"/>
    </row>
    <row r="47" spans="5:27" ht="19.5" customHeight="1" x14ac:dyDescent="0.25">
      <c r="E47" s="27">
        <f>E15</f>
        <v>0.6</v>
      </c>
      <c r="H47" s="5" t="s">
        <v>33</v>
      </c>
      <c r="I47" s="4" t="s">
        <v>16</v>
      </c>
      <c r="J47" s="18">
        <f>E47</f>
        <v>0.6</v>
      </c>
      <c r="K47" s="17">
        <v>0</v>
      </c>
      <c r="L47" s="17">
        <v>0</v>
      </c>
      <c r="M47" s="17">
        <v>0</v>
      </c>
      <c r="O47" s="5" t="s">
        <v>34</v>
      </c>
      <c r="P47" s="4" t="s">
        <v>16</v>
      </c>
      <c r="Q47" s="23">
        <f>J47</f>
        <v>0.6</v>
      </c>
      <c r="R47" s="17">
        <v>0</v>
      </c>
      <c r="S47" s="17">
        <v>0</v>
      </c>
      <c r="T47" s="18">
        <f>M6</f>
        <v>-7.8001290000000001</v>
      </c>
    </row>
    <row r="48" spans="5:27" ht="19.5" customHeight="1" x14ac:dyDescent="0.25">
      <c r="E48" s="27">
        <f>E16</f>
        <v>0.6</v>
      </c>
      <c r="H48" s="5"/>
      <c r="I48" s="4"/>
      <c r="J48" s="17">
        <v>0</v>
      </c>
      <c r="K48" s="18">
        <f>E48</f>
        <v>0.6</v>
      </c>
      <c r="L48" s="17">
        <v>0</v>
      </c>
      <c r="M48" s="17">
        <v>0</v>
      </c>
      <c r="O48" s="5"/>
      <c r="P48" s="4"/>
      <c r="Q48" s="17">
        <v>0</v>
      </c>
      <c r="R48" s="23">
        <f>K48</f>
        <v>0.6</v>
      </c>
      <c r="S48" s="17">
        <v>0</v>
      </c>
      <c r="T48" s="18">
        <f>M7</f>
        <v>55.813934000000003</v>
      </c>
    </row>
    <row r="49" spans="5:26" ht="19.5" customHeight="1" x14ac:dyDescent="0.25">
      <c r="E49" s="27">
        <f>E17</f>
        <v>0.6</v>
      </c>
      <c r="H49" s="5"/>
      <c r="I49" s="4"/>
      <c r="J49" s="17">
        <v>0</v>
      </c>
      <c r="K49" s="17">
        <v>0</v>
      </c>
      <c r="L49" s="18">
        <f>E49</f>
        <v>0.6</v>
      </c>
      <c r="M49" s="17">
        <v>0</v>
      </c>
      <c r="O49" s="5"/>
      <c r="P49" s="4"/>
      <c r="Q49" s="17">
        <v>0</v>
      </c>
      <c r="R49" s="17">
        <v>0</v>
      </c>
      <c r="S49" s="23">
        <f>L49</f>
        <v>0.6</v>
      </c>
      <c r="T49" s="18">
        <f>M8</f>
        <v>-111.116089</v>
      </c>
    </row>
    <row r="50" spans="5:26" ht="19.5" customHeight="1" x14ac:dyDescent="0.25">
      <c r="H50" s="5"/>
      <c r="I50" s="4"/>
      <c r="J50" s="17">
        <v>0</v>
      </c>
      <c r="K50" s="17">
        <v>0</v>
      </c>
      <c r="L50" s="17">
        <v>0</v>
      </c>
      <c r="M50" s="17">
        <v>1</v>
      </c>
      <c r="O50" s="5"/>
      <c r="P50" s="4"/>
      <c r="Q50" s="17">
        <v>0</v>
      </c>
      <c r="R50" s="17">
        <v>0</v>
      </c>
      <c r="S50" s="17">
        <v>0</v>
      </c>
      <c r="T50" s="17">
        <v>1</v>
      </c>
    </row>
    <row r="53" spans="5:26" ht="19.5" customHeight="1" x14ac:dyDescent="0.25">
      <c r="J53" s="3" t="s">
        <v>35</v>
      </c>
      <c r="K53" s="3"/>
      <c r="L53" s="3"/>
      <c r="M53" s="3"/>
      <c r="N53" s="3"/>
      <c r="O53" s="3"/>
      <c r="P53" s="3"/>
      <c r="Q53" s="3"/>
      <c r="R53" s="3"/>
      <c r="S53" s="3"/>
    </row>
    <row r="54" spans="5:26" ht="19.5" customHeight="1" x14ac:dyDescent="0.25">
      <c r="Q54" s="13" t="s">
        <v>36</v>
      </c>
      <c r="R54" s="13" t="s">
        <v>37</v>
      </c>
      <c r="S54" s="13" t="s">
        <v>28</v>
      </c>
    </row>
    <row r="55" spans="5:26" ht="19.5" customHeight="1" x14ac:dyDescent="0.25">
      <c r="H55" s="5" t="s">
        <v>38</v>
      </c>
      <c r="I55" s="4" t="s">
        <v>16</v>
      </c>
      <c r="J55" s="18">
        <f t="shared" ref="J55:M58" si="5">Q42</f>
        <v>0.55965604379301526</v>
      </c>
      <c r="K55" s="18">
        <f t="shared" si="5"/>
        <v>-0.19716838508790083</v>
      </c>
      <c r="L55" s="18">
        <f t="shared" si="5"/>
        <v>-8.8936722268024723E-2</v>
      </c>
      <c r="M55" s="18">
        <f t="shared" si="5"/>
        <v>-7.8001290000000001</v>
      </c>
      <c r="N55" s="28"/>
      <c r="O55" s="28"/>
      <c r="P55" s="29" t="s">
        <v>2</v>
      </c>
      <c r="Q55" s="30">
        <f>-M55</f>
        <v>7.8001290000000001</v>
      </c>
      <c r="R55" s="30">
        <f>DEGREES(ATAN2(L57,K57))</f>
        <v>-11.497913299313241</v>
      </c>
      <c r="S55" s="30">
        <f>(J55+K55+L55+J56+K56+L56+J57+K57+L57)/(X55+Y55+Z55+X56+Y57+Y56+Z56+Z57+X57)</f>
        <v>0.6</v>
      </c>
      <c r="V55" s="15">
        <f>RADIANS(R55)</f>
        <v>-0.20067644418186034</v>
      </c>
      <c r="X55" s="31">
        <f>COS(V56)*COS(V57)</f>
        <v>0.93276007298835883</v>
      </c>
      <c r="Y55" s="31">
        <f>COS(V57)*SIN(V55)*SIN(V56)-COS(V55)*SIN(V57)</f>
        <v>-0.32861397514650137</v>
      </c>
      <c r="Z55" s="32">
        <f>COS(V55)*COS(V57)*SIN(V56) + SIN(V55)*SIN(V57)</f>
        <v>-0.14822787044670788</v>
      </c>
    </row>
    <row r="56" spans="5:26" ht="19.5" customHeight="1" x14ac:dyDescent="0.25">
      <c r="H56" s="5"/>
      <c r="I56" s="4"/>
      <c r="J56" s="18">
        <f t="shared" si="5"/>
        <v>0.21017277216026939</v>
      </c>
      <c r="K56" s="18">
        <f t="shared" si="5"/>
        <v>0.55400760655914549</v>
      </c>
      <c r="L56" s="18">
        <f t="shared" si="5"/>
        <v>9.4355591869663039E-2</v>
      </c>
      <c r="M56" s="18">
        <f t="shared" si="5"/>
        <v>55.813934000000003</v>
      </c>
      <c r="N56" s="28"/>
      <c r="O56" s="33"/>
      <c r="P56" s="29" t="s">
        <v>3</v>
      </c>
      <c r="Q56" s="30">
        <f>-M56</f>
        <v>-55.813934000000003</v>
      </c>
      <c r="R56" s="30">
        <f>DEGREES(ATAN2(SQRT(K57*K57 + L57*L57),-J57))</f>
        <v>-4.8868358420960094</v>
      </c>
      <c r="S56" s="30">
        <f>S55</f>
        <v>0.6</v>
      </c>
      <c r="V56" s="15">
        <f>RADIANS(R56)</f>
        <v>-8.5291375449045082E-2</v>
      </c>
      <c r="X56" s="31">
        <f>COS(V56)*SIN(V57)</f>
        <v>0.35028795360044901</v>
      </c>
      <c r="Y56" s="31">
        <f>COS(V55)*COS(V57) + SIN(V55)*SIN(V56)*SIN(V57)</f>
        <v>0.92334601093190927</v>
      </c>
      <c r="Z56" s="32">
        <f>-COS(V57)*SIN(V55) + COS(V55)*SIN(V56)*SIN(V57)</f>
        <v>0.15725931978277174</v>
      </c>
    </row>
    <row r="57" spans="5:26" ht="19.5" customHeight="1" x14ac:dyDescent="0.25">
      <c r="H57" s="5"/>
      <c r="I57" s="4"/>
      <c r="J57" s="18">
        <f t="shared" si="5"/>
        <v>5.1112801609948855E-2</v>
      </c>
      <c r="K57" s="18">
        <f t="shared" si="5"/>
        <v>-0.11916459120240457</v>
      </c>
      <c r="L57" s="18">
        <f t="shared" si="5"/>
        <v>0.58582188565736071</v>
      </c>
      <c r="M57" s="18">
        <f t="shared" si="5"/>
        <v>-111.116089</v>
      </c>
      <c r="N57" s="28"/>
      <c r="O57" s="33"/>
      <c r="P57" s="29" t="s">
        <v>4</v>
      </c>
      <c r="Q57" s="30">
        <f>-M57</f>
        <v>111.116089</v>
      </c>
      <c r="R57" s="30">
        <f>DEGREES(ATAN2(J55,J56))</f>
        <v>20.583124497186109</v>
      </c>
      <c r="S57" s="30">
        <f>S56</f>
        <v>0.6</v>
      </c>
      <c r="V57" s="15">
        <f>RADIANS(R57)</f>
        <v>0.35924329282379991</v>
      </c>
      <c r="X57" s="31">
        <f>-SIN(V56)</f>
        <v>8.5188002683248096E-2</v>
      </c>
      <c r="Y57" s="31">
        <f>COS(V56)*SIN(V55)</f>
        <v>-0.19860765200400762</v>
      </c>
      <c r="Z57" s="32">
        <f>COS(V55)*COS(V56)</f>
        <v>0.97636980942893448</v>
      </c>
    </row>
    <row r="58" spans="5:26" ht="19.5" customHeight="1" x14ac:dyDescent="0.25">
      <c r="H58" s="5"/>
      <c r="I58" s="4"/>
      <c r="J58" s="18">
        <f t="shared" si="5"/>
        <v>0</v>
      </c>
      <c r="K58" s="18">
        <f t="shared" si="5"/>
        <v>0</v>
      </c>
      <c r="L58" s="18">
        <f t="shared" si="5"/>
        <v>0</v>
      </c>
      <c r="M58" s="18">
        <f t="shared" si="5"/>
        <v>1</v>
      </c>
      <c r="Q58" s="13">
        <f>E6</f>
        <v>7.8001290000000001</v>
      </c>
      <c r="R58" s="13">
        <f>F11</f>
        <v>-11.497913299313241</v>
      </c>
      <c r="S58" s="13">
        <f>E47</f>
        <v>0.6</v>
      </c>
    </row>
    <row r="59" spans="5:26" x14ac:dyDescent="0.25">
      <c r="Q59" s="13">
        <f>E7</f>
        <v>-55.813934000000003</v>
      </c>
      <c r="R59" s="13">
        <f>F12</f>
        <v>-4.8868358420960094</v>
      </c>
    </row>
    <row r="60" spans="5:26" x14ac:dyDescent="0.25">
      <c r="Q60" s="13">
        <f>E8</f>
        <v>111.116089</v>
      </c>
      <c r="R60" s="13">
        <f>F13</f>
        <v>20.583124497186109</v>
      </c>
    </row>
  </sheetData>
  <mergeCells count="34">
    <mergeCell ref="H55:H58"/>
    <mergeCell ref="I55:I58"/>
    <mergeCell ref="H47:H50"/>
    <mergeCell ref="I47:I50"/>
    <mergeCell ref="O47:O50"/>
    <mergeCell ref="P47:P50"/>
    <mergeCell ref="J53:S53"/>
    <mergeCell ref="O35:O38"/>
    <mergeCell ref="P35:P38"/>
    <mergeCell ref="J40:T40"/>
    <mergeCell ref="H42:H45"/>
    <mergeCell ref="I42:I45"/>
    <mergeCell ref="O42:O45"/>
    <mergeCell ref="P42:P45"/>
    <mergeCell ref="J28:T28"/>
    <mergeCell ref="H30:H33"/>
    <mergeCell ref="I30:I33"/>
    <mergeCell ref="O30:O33"/>
    <mergeCell ref="P30:P33"/>
    <mergeCell ref="O23:O26"/>
    <mergeCell ref="P23:P26"/>
    <mergeCell ref="P11:P14"/>
    <mergeCell ref="V11:V14"/>
    <mergeCell ref="W11:W14"/>
    <mergeCell ref="J16:T16"/>
    <mergeCell ref="H18:H21"/>
    <mergeCell ref="I18:I21"/>
    <mergeCell ref="O18:O21"/>
    <mergeCell ref="P18:P21"/>
    <mergeCell ref="H6:H9"/>
    <mergeCell ref="I6:I9"/>
    <mergeCell ref="H11:H14"/>
    <mergeCell ref="I11:I14"/>
    <mergeCell ref="O11:O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zoomScaleNormal="100" workbookViewId="0">
      <selection activeCell="Q25" sqref="Q25"/>
    </sheetView>
  </sheetViews>
  <sheetFormatPr defaultRowHeight="15" x14ac:dyDescent="0.25"/>
  <cols>
    <col min="1" max="10" width="8.7109375" style="13"/>
    <col min="11" max="11" width="12.42578125" style="13"/>
    <col min="12" max="1025" width="8.7109375" style="13"/>
  </cols>
  <sheetData>
    <row r="1" spans="1:16" ht="24" customHeight="1" x14ac:dyDescent="0.25"/>
    <row r="2" spans="1:16" ht="24" customHeight="1" x14ac:dyDescent="0.25">
      <c r="A2" s="49" t="s">
        <v>40</v>
      </c>
      <c r="B2" s="41">
        <f>'new B'!Q42</f>
        <v>0.55965604379301526</v>
      </c>
      <c r="C2" s="41">
        <f>'new B'!R42</f>
        <v>-0.19716838508790083</v>
      </c>
      <c r="D2" s="41">
        <f>'new B'!S42</f>
        <v>-8.8936722268024723E-2</v>
      </c>
      <c r="E2" s="41">
        <f>'new B'!T42</f>
        <v>-7.8001290000000001</v>
      </c>
      <c r="F2" s="42" t="str">
        <f>"Adj("&amp;A2&amp;")  = "</f>
        <v xml:space="preserve">Adj(B)  = </v>
      </c>
      <c r="G2" s="43">
        <f>D3 * E4 * C5 - E3 * D4 * C5 + E3 * C4 * D5 - C3 * E4 * D5 - D3 * C4 * E5 + C3 * D4 * E5</f>
        <v>0.33579362627580911</v>
      </c>
      <c r="H2" s="43">
        <f>E2 * D4 * C5 - D2 * E4 * C5 - E2 * C4 * D5 + C2 * E4 * D5 + D2 * C4 * E5 - C2 * D4 * E5</f>
        <v>0.12610366329616166</v>
      </c>
      <c r="I2" s="43">
        <f>D2 * E3 * C5 - E2 * D3 * C5 + E2 * C3 * D5 - C2 * E3 * D5 - D2 * C3 * E5 + C2 * D3 * E5</f>
        <v>3.0667680965969307E-2</v>
      </c>
      <c r="J2" s="43">
        <f>E2 * D3 * C4 - D2 * E3 * C4 - E2 * C3 * D4 + C2 * E3 * D4 + D2 * C3 * E4 - C2 * D3 * E4</f>
        <v>-1.0114351704028368</v>
      </c>
      <c r="K2" s="42" t="str">
        <f>"Inv("&amp;A2&amp;")  = "</f>
        <v xml:space="preserve">Inv(B)  = </v>
      </c>
      <c r="L2" s="44">
        <f t="shared" ref="L2:O5" si="0">G2/$C$6</f>
        <v>1.5546001216472649</v>
      </c>
      <c r="M2" s="44">
        <f t="shared" si="0"/>
        <v>0.58381325600074852</v>
      </c>
      <c r="N2" s="44">
        <f t="shared" si="0"/>
        <v>0.14198000447208017</v>
      </c>
      <c r="O2" s="44">
        <f t="shared" si="0"/>
        <v>-4.6825702333464676</v>
      </c>
    </row>
    <row r="3" spans="1:16" ht="24" customHeight="1" x14ac:dyDescent="0.25">
      <c r="B3" s="41">
        <f>'new B'!Q43</f>
        <v>0.21017277216026939</v>
      </c>
      <c r="C3" s="41">
        <f>'new B'!R43</f>
        <v>0.55400760655914549</v>
      </c>
      <c r="D3" s="41">
        <f>'new B'!S43</f>
        <v>9.4355591869663039E-2</v>
      </c>
      <c r="E3" s="41">
        <f>'new B'!T43</f>
        <v>55.813934000000003</v>
      </c>
      <c r="G3" s="43">
        <f>E3 * D4 * B5 - D3 * E4 * B5 - E3 * B4 * D5 + B3 * E4 * D5 + D3 * B4 * E5 - B3 * D4 * E5</f>
        <v>-0.11830103105274048</v>
      </c>
      <c r="H3" s="43">
        <f>D2 * E4 * B5 - E2 * D4 * B5 + E2 * B4 * D5 - B2 * E4 * D5 - D2 * B4 * E5 + B2 * D4 * E5</f>
        <v>0.33240456393548734</v>
      </c>
      <c r="I3" s="43">
        <f>E2 * D3 * B5 - D2 * E3 * B5 - E2 * B3 * D5 + B2 * E3 * D5 + D2 * B3 * E5 - B2 * D3 * E5</f>
        <v>-7.1498754721442737E-2</v>
      </c>
      <c r="J3" s="43">
        <f>D2 * E3 * B4 - E2 * D3 * B4 + E2 * B3 * D4 - B2 * E3 * D4 - D2 * B3 * E4 + B2 * D3 * E4</f>
        <v>-27.420231688855452</v>
      </c>
      <c r="L3" s="44">
        <f t="shared" si="0"/>
        <v>-0.54768995857750236</v>
      </c>
      <c r="M3" s="44">
        <f t="shared" si="0"/>
        <v>1.5389100182198492</v>
      </c>
      <c r="N3" s="44">
        <f t="shared" si="0"/>
        <v>-0.33101275334001273</v>
      </c>
      <c r="O3" s="44">
        <f t="shared" si="0"/>
        <v>-126.94551707803454</v>
      </c>
    </row>
    <row r="4" spans="1:16" ht="24" customHeight="1" x14ac:dyDescent="0.25">
      <c r="B4" s="41">
        <f>'new B'!Q44</f>
        <v>5.1112801609948855E-2</v>
      </c>
      <c r="C4" s="41">
        <f>'new B'!R44</f>
        <v>-0.11916459120240457</v>
      </c>
      <c r="D4" s="41">
        <f>'new B'!S44</f>
        <v>0.58582188565736071</v>
      </c>
      <c r="E4" s="41">
        <f>'new B'!T44</f>
        <v>-111.116089</v>
      </c>
      <c r="G4" s="43">
        <f>C3 * E4 * B5 - E3 * C4 * B5 + E3 * B4 * C5 - B3 * E4 * C5 - C3 * B4 * E5 + B3 * C4 * E5</f>
        <v>-5.3362033360814819E-2</v>
      </c>
      <c r="H4" s="43">
        <f>E2 * C4 * B5 - C2 * E4 * B5 - E2 * B4 * C5 + B2 * E4 * C5 + C2 * B4 * E5 - B2 * C4 * E5</f>
        <v>5.6613355121797812E-2</v>
      </c>
      <c r="I4" s="43">
        <f>C2 * E3 * B5 - E2 * C3 * B5 + E2 * B3 * C5 - B2 * E3 * C5 - C2 * B3 * E5 + B2 * C3 * E5</f>
        <v>0.35149313139441635</v>
      </c>
      <c r="J4" s="43">
        <f>E2 * C3 * B4 - C2 * E3 * B4 - E2 * B3 * C4 + B2 * E3 * C4 + C2 * B3 * E4 - B2 * C3 * E4</f>
        <v>35.480497260707416</v>
      </c>
      <c r="L4" s="44">
        <f t="shared" si="0"/>
        <v>-0.24704645074451312</v>
      </c>
      <c r="M4" s="44">
        <f t="shared" si="0"/>
        <v>0.26209886630461959</v>
      </c>
      <c r="N4" s="44">
        <f t="shared" si="0"/>
        <v>1.627283015714891</v>
      </c>
      <c r="O4" s="44">
        <f t="shared" si="0"/>
        <v>164.261561392164</v>
      </c>
    </row>
    <row r="5" spans="1:16" ht="24" customHeight="1" x14ac:dyDescent="0.25">
      <c r="B5" s="41">
        <f>'new B'!Q45</f>
        <v>0</v>
      </c>
      <c r="C5" s="41">
        <f>'new B'!R45</f>
        <v>0</v>
      </c>
      <c r="D5" s="41">
        <f>'new B'!S45</f>
        <v>0</v>
      </c>
      <c r="E5" s="41">
        <f>'new B'!T45</f>
        <v>1</v>
      </c>
      <c r="G5" s="43">
        <f>D3 * C4 * B5 - C3 * D4 * B5 - D3 * B4 * C5 + B3 * D4 * C5 + C3 * B4 * D5 - B3 * C4 * D5</f>
        <v>0</v>
      </c>
      <c r="H5" s="43">
        <f>C2 * D4 * B5 - D2 * C4 * B5 + D2 * B4 * C5 - B2 * D4 * C5 - C2 * B4 * D5 + B2 * C4 * D5</f>
        <v>0</v>
      </c>
      <c r="I5" s="43">
        <f>D2 * C3 * B5 - C2 * D3 * B5 - D2 * B3 * C5 + B2 * D3 * C5 + C2 * B3 * D5 - B2 * C3 * D5</f>
        <v>0</v>
      </c>
      <c r="J5" s="43">
        <f>C2 * D3 * B4 - D2 * C3 * B4 + D2 * B3 * C4 - B2 * D3 * C4 - C2 * B3 * D4 + B2 * C3 * D4</f>
        <v>0.21599999999999994</v>
      </c>
      <c r="L5" s="44">
        <f t="shared" si="0"/>
        <v>0</v>
      </c>
      <c r="M5" s="44">
        <f t="shared" si="0"/>
        <v>0</v>
      </c>
      <c r="N5" s="44">
        <f t="shared" si="0"/>
        <v>0</v>
      </c>
      <c r="O5" s="44">
        <f t="shared" si="0"/>
        <v>1</v>
      </c>
    </row>
    <row r="6" spans="1:16" ht="24" customHeight="1" x14ac:dyDescent="0.25">
      <c r="B6" s="45" t="str">
        <f>"|"&amp;A2&amp;"| = "</f>
        <v xml:space="preserve">|B| = </v>
      </c>
      <c r="C6" s="46">
        <f>SUM(D6:I6)</f>
        <v>0.21599999999999994</v>
      </c>
      <c r="D6" s="47">
        <f>D2 * C3 * E4 * B5 - C2 * D3 * E4 * B5 - E2 * D3 * B4 * C5 + D2 * E3 * B4 * C5</f>
        <v>0</v>
      </c>
      <c r="E6" s="47">
        <f>E2 * B3 * D4 * C5 - B2 * E3 * D4 * C5 - D2 * B3 * E4 * C5 + B2 * D3 * E4 * C5</f>
        <v>0</v>
      </c>
      <c r="F6" s="47">
        <f>E2 * C3 * B4 * D5 - C2 * E3 * B4 * D5 - E2 * B3 * C4 * D5 + B2 * E3 * C4 * D5</f>
        <v>0</v>
      </c>
      <c r="G6" s="47">
        <f>C2 * B3 * E4 * D5 - B2 * C3 * E4 * D5 - D2 * C3 * B4 * E5 + C2 * D3 * B4 * E5</f>
        <v>1.567511093050794E-3</v>
      </c>
      <c r="H6" s="47">
        <f>D2 * B3 * C4 * E5 - B2 * D3 * C4 * E5 - C2 * B3 * D4 * E5 + B2 * C3 * D4 * E5</f>
        <v>0.21443248890694916</v>
      </c>
      <c r="I6" s="47">
        <f>E2 * D3 * C4 * B5 - D2 * E3 * C4 * B5 - E2 * C3 * D4 * B5 + C2 * E3 * D4 * B5</f>
        <v>0</v>
      </c>
    </row>
    <row r="7" spans="1:16" ht="24" customHeight="1" x14ac:dyDescent="0.25">
      <c r="A7" s="48"/>
    </row>
    <row r="8" spans="1:16" ht="24" customHeight="1" x14ac:dyDescent="0.25">
      <c r="D8" s="5" t="s">
        <v>42</v>
      </c>
      <c r="E8" s="4" t="s">
        <v>16</v>
      </c>
      <c r="F8" s="18">
        <f>CxB!K2</f>
        <v>0.27944378252459628</v>
      </c>
      <c r="G8" s="18">
        <f>CxB!L2</f>
        <v>-0.65451322035693782</v>
      </c>
      <c r="H8" s="18">
        <f>CxB!M2</f>
        <v>0.10919531485524719</v>
      </c>
      <c r="I8" s="18">
        <f>CxB!N2</f>
        <v>91.732120179069042</v>
      </c>
      <c r="J8" s="24"/>
      <c r="K8" s="2" t="str">
        <f>D8&amp;" x "&amp;K13</f>
        <v>CxB x Inv(B)</v>
      </c>
      <c r="L8" s="1" t="s">
        <v>16</v>
      </c>
      <c r="M8" s="25">
        <f>M13*F8+N13*F9+O13*F10+P13*F11</f>
        <v>0.78915352819993312</v>
      </c>
      <c r="N8" s="25">
        <f>M13*G8+N13*G9+O13*G10+P13*G11</f>
        <v>-0.90264994855898084</v>
      </c>
      <c r="O8" s="25">
        <f>M13*H8+N13*H9+O13*H10+P13*H11</f>
        <v>-4.9596162110252265E-2</v>
      </c>
      <c r="P8" s="25">
        <f>M13*I8+N13*I9+O13*I10+P13*I11</f>
        <v>119.69586200000002</v>
      </c>
    </row>
    <row r="9" spans="1:16" ht="24" customHeight="1" x14ac:dyDescent="0.25">
      <c r="D9" s="5"/>
      <c r="E9" s="4"/>
      <c r="F9" s="18">
        <f>CxB!K3</f>
        <v>0.50210631236955128</v>
      </c>
      <c r="G9" s="18">
        <f>CxB!L3</f>
        <v>0.13110685115086168</v>
      </c>
      <c r="H9" s="18">
        <f>CxB!M3</f>
        <v>-0.49909943364018777</v>
      </c>
      <c r="I9" s="18">
        <f>CxB!N3</f>
        <v>70.376283648246243</v>
      </c>
      <c r="J9" s="24"/>
      <c r="K9" s="2"/>
      <c r="L9" s="1"/>
      <c r="M9" s="25">
        <f>M14*F8+N14*F9+O14*F10+P14*F11</f>
        <v>0.47604768722195234</v>
      </c>
      <c r="N9" s="25">
        <f>M14*G8+N14*G9+O14*G10+P14*G11</f>
        <v>0.47090546566948088</v>
      </c>
      <c r="O9" s="25">
        <f>M14*H8+N14*H9+O14*H10+P14*H11</f>
        <v>-0.99580451992006935</v>
      </c>
      <c r="P9" s="25">
        <f>M14*I8+N14*I9+O14*I10+P14*I11</f>
        <v>69.403579999999991</v>
      </c>
    </row>
    <row r="10" spans="1:16" ht="24" customHeight="1" x14ac:dyDescent="0.25">
      <c r="D10" s="5"/>
      <c r="E10" s="4"/>
      <c r="F10" s="18">
        <f>CxB!K4</f>
        <v>0.43382072735981214</v>
      </c>
      <c r="G10" s="18">
        <f>CxB!L4</f>
        <v>0.26985818119763633</v>
      </c>
      <c r="H10" s="18">
        <f>CxB!M4</f>
        <v>0.50732251926531624</v>
      </c>
      <c r="I10" s="18">
        <f>CxB!N4</f>
        <v>-417.76967452888567</v>
      </c>
      <c r="J10" s="24"/>
      <c r="K10" s="2"/>
      <c r="L10" s="1"/>
      <c r="M10" s="25">
        <f>M15*F8+N15*F9+O15*F10+P15*F11</f>
        <v>0.76851500207883205</v>
      </c>
      <c r="N10" s="25">
        <f>M15*G8+N15*G9+O15*G10+P15*G11</f>
        <v>0.63519376002057737</v>
      </c>
      <c r="O10" s="25">
        <f>M15*H8+N15*H9+O15*H10+P15*H11</f>
        <v>0.66776760838685045</v>
      </c>
      <c r="P10" s="25">
        <f>M15*I8+N15*I9+O15*I10+P15*I11</f>
        <v>-519.78448500000002</v>
      </c>
    </row>
    <row r="11" spans="1:16" ht="24" customHeight="1" x14ac:dyDescent="0.25">
      <c r="D11" s="5"/>
      <c r="E11" s="4"/>
      <c r="F11" s="18">
        <f>CxB!K5</f>
        <v>0</v>
      </c>
      <c r="G11" s="18">
        <f>CxB!L5</f>
        <v>0</v>
      </c>
      <c r="H11" s="18">
        <f>CxB!M5</f>
        <v>0</v>
      </c>
      <c r="I11" s="18">
        <f>CxB!N5</f>
        <v>1</v>
      </c>
      <c r="J11" s="24"/>
      <c r="K11" s="2"/>
      <c r="L11" s="1"/>
      <c r="M11" s="25">
        <f>M16*F8+N16*F9+O16*F10+P16*F11</f>
        <v>0</v>
      </c>
      <c r="N11" s="25">
        <f>M16*G8+N16*G9+O16*G10+P16*G11</f>
        <v>0</v>
      </c>
      <c r="O11" s="25">
        <f>M16*H8+N16*H9+O16*H10+P16*H11</f>
        <v>0</v>
      </c>
      <c r="P11" s="25">
        <f>M16*I8+N16*I9+O16*I10+P16*I11</f>
        <v>1</v>
      </c>
    </row>
    <row r="12" spans="1:16" ht="24" customHeight="1" x14ac:dyDescent="0.25">
      <c r="D12" s="22"/>
      <c r="E12" s="19"/>
      <c r="F12" s="21"/>
      <c r="G12" s="21"/>
      <c r="H12" s="21"/>
      <c r="I12" s="21"/>
      <c r="J12" s="12"/>
      <c r="K12" s="22"/>
      <c r="L12" s="19"/>
      <c r="M12" s="26"/>
      <c r="N12" s="26"/>
      <c r="O12" s="26"/>
      <c r="P12" s="26"/>
    </row>
    <row r="13" spans="1:16" ht="24" customHeight="1" x14ac:dyDescent="0.25">
      <c r="D13" s="36"/>
      <c r="E13" s="36"/>
      <c r="F13" s="36"/>
      <c r="G13" s="36"/>
      <c r="H13" s="36"/>
      <c r="I13" s="36"/>
      <c r="J13" s="12"/>
      <c r="K13" s="5" t="s">
        <v>43</v>
      </c>
      <c r="L13" s="4" t="s">
        <v>16</v>
      </c>
      <c r="M13" s="18">
        <f>L2</f>
        <v>1.5546001216472649</v>
      </c>
      <c r="N13" s="18">
        <f t="shared" ref="N13:P13" si="1">M2</f>
        <v>0.58381325600074852</v>
      </c>
      <c r="O13" s="18">
        <f t="shared" si="1"/>
        <v>0.14198000447208017</v>
      </c>
      <c r="P13" s="18">
        <f t="shared" si="1"/>
        <v>-4.6825702333464676</v>
      </c>
    </row>
    <row r="14" spans="1:16" ht="24" customHeight="1" x14ac:dyDescent="0.25">
      <c r="A14" s="48"/>
      <c r="D14" s="36"/>
      <c r="E14" s="36"/>
      <c r="F14" s="36"/>
      <c r="G14" s="36"/>
      <c r="H14" s="36"/>
      <c r="I14" s="36"/>
      <c r="J14" s="12"/>
      <c r="K14" s="5"/>
      <c r="L14" s="4"/>
      <c r="M14" s="18">
        <f t="shared" ref="M14:P14" si="2">L3</f>
        <v>-0.54768995857750236</v>
      </c>
      <c r="N14" s="18">
        <f t="shared" si="2"/>
        <v>1.5389100182198492</v>
      </c>
      <c r="O14" s="18">
        <f t="shared" si="2"/>
        <v>-0.33101275334001273</v>
      </c>
      <c r="P14" s="18">
        <f t="shared" si="2"/>
        <v>-126.94551707803454</v>
      </c>
    </row>
    <row r="15" spans="1:16" ht="24" customHeight="1" x14ac:dyDescent="0.25">
      <c r="D15" s="36"/>
      <c r="E15" s="36"/>
      <c r="F15" s="36"/>
      <c r="G15" s="36"/>
      <c r="H15" s="36"/>
      <c r="I15" s="36"/>
      <c r="J15" s="12"/>
      <c r="K15" s="5"/>
      <c r="L15" s="4"/>
      <c r="M15" s="18">
        <f t="shared" ref="M15:P15" si="3">L4</f>
        <v>-0.24704645074451312</v>
      </c>
      <c r="N15" s="18">
        <f t="shared" si="3"/>
        <v>0.26209886630461959</v>
      </c>
      <c r="O15" s="18">
        <f t="shared" si="3"/>
        <v>1.627283015714891</v>
      </c>
      <c r="P15" s="18">
        <f t="shared" si="3"/>
        <v>164.261561392164</v>
      </c>
    </row>
    <row r="16" spans="1:16" ht="24" customHeight="1" x14ac:dyDescent="0.25">
      <c r="D16" s="36"/>
      <c r="E16" s="36"/>
      <c r="F16" s="36"/>
      <c r="G16" s="36"/>
      <c r="H16" s="36"/>
      <c r="I16" s="36"/>
      <c r="J16" s="12"/>
      <c r="K16" s="5"/>
      <c r="L16" s="4"/>
      <c r="M16" s="18">
        <f t="shared" ref="M16:P16" si="4">L5</f>
        <v>0</v>
      </c>
      <c r="N16" s="18">
        <f t="shared" si="4"/>
        <v>0</v>
      </c>
      <c r="O16" s="18">
        <f t="shared" si="4"/>
        <v>0</v>
      </c>
      <c r="P16" s="18">
        <f t="shared" si="4"/>
        <v>1</v>
      </c>
    </row>
    <row r="18" spans="4:22" ht="24" customHeight="1" x14ac:dyDescent="0.25">
      <c r="D18" s="15"/>
      <c r="E18" s="12"/>
      <c r="F18" s="3" t="s">
        <v>35</v>
      </c>
      <c r="G18" s="3"/>
      <c r="H18" s="3"/>
      <c r="I18" s="3"/>
      <c r="J18" s="3"/>
      <c r="K18" s="3"/>
      <c r="L18" s="3"/>
      <c r="M18" s="3"/>
      <c r="N18" s="3"/>
      <c r="O18" s="3"/>
    </row>
    <row r="19" spans="4:22" ht="24" customHeight="1" x14ac:dyDescent="0.25">
      <c r="D19" s="15"/>
      <c r="E19" s="12"/>
      <c r="J19" s="12"/>
      <c r="K19" s="15"/>
      <c r="M19" s="13" t="s">
        <v>36</v>
      </c>
      <c r="N19" s="13" t="s">
        <v>37</v>
      </c>
      <c r="O19" s="13" t="s">
        <v>28</v>
      </c>
      <c r="Q19" s="12"/>
      <c r="R19" s="15"/>
      <c r="S19" s="12"/>
    </row>
    <row r="20" spans="4:22" ht="24" customHeight="1" x14ac:dyDescent="0.25">
      <c r="D20" s="5" t="s">
        <v>38</v>
      </c>
      <c r="E20" s="4" t="s">
        <v>16</v>
      </c>
      <c r="F20" s="18">
        <f>M8</f>
        <v>0.78915352819993312</v>
      </c>
      <c r="G20" s="18">
        <f t="shared" ref="G20:I20" si="5">N8</f>
        <v>-0.90264994855898084</v>
      </c>
      <c r="H20" s="18">
        <f t="shared" si="5"/>
        <v>-4.9596162110252265E-2</v>
      </c>
      <c r="I20" s="18">
        <f t="shared" si="5"/>
        <v>119.69586200000002</v>
      </c>
      <c r="J20" s="28"/>
      <c r="K20" s="28"/>
      <c r="L20" s="29" t="s">
        <v>2</v>
      </c>
      <c r="M20" s="30">
        <f>-I20</f>
        <v>-119.69586200000002</v>
      </c>
      <c r="N20" s="30">
        <f>DEGREES(ATAN2(H22,G22))</f>
        <v>43.567911982939343</v>
      </c>
      <c r="O20" s="30">
        <f>(F20+G20+H20+F21+G21+H21+F22+G22+H22)/(T20+U20+V20+T21+U22+U21+V21+V22+T22)</f>
        <v>1.2</v>
      </c>
      <c r="Q20" s="12"/>
      <c r="R20" s="15">
        <f>RADIANS(N20)</f>
        <v>0.76040351232138315</v>
      </c>
      <c r="S20" s="12"/>
      <c r="T20" s="31">
        <f>COS(R21)*COS(R22)</f>
        <v>0.65762794016661108</v>
      </c>
      <c r="U20" s="31">
        <f>COS(R22)*SIN(R20)*SIN(R21)-COS(R20)*SIN(R22)</f>
        <v>-0.75220829046581739</v>
      </c>
      <c r="V20" s="32">
        <f>COS(R20)*COS(R22)*SIN(R21) + SIN(R20)*SIN(R22)</f>
        <v>-4.1330135091876885E-2</v>
      </c>
    </row>
    <row r="21" spans="4:22" ht="24" customHeight="1" x14ac:dyDescent="0.25">
      <c r="D21" s="5"/>
      <c r="E21" s="4"/>
      <c r="F21" s="18">
        <f t="shared" ref="F21:F23" si="6">M9</f>
        <v>0.47604768722195234</v>
      </c>
      <c r="G21" s="18">
        <f t="shared" ref="G21:G23" si="7">N9</f>
        <v>0.47090546566948088</v>
      </c>
      <c r="H21" s="18">
        <f t="shared" ref="H21:H23" si="8">O9</f>
        <v>-0.99580451992006935</v>
      </c>
      <c r="I21" s="18">
        <f t="shared" ref="I21:I23" si="9">P9</f>
        <v>69.403579999999991</v>
      </c>
      <c r="J21" s="28"/>
      <c r="K21" s="33"/>
      <c r="L21" s="29" t="s">
        <v>3</v>
      </c>
      <c r="M21" s="30">
        <f>-I21</f>
        <v>-69.403579999999991</v>
      </c>
      <c r="N21" s="30">
        <f>DEGREES(ATAN2(SQRT(G22*G22 + H22*H22),-F22))</f>
        <v>-39.823828954117658</v>
      </c>
      <c r="O21" s="30">
        <f>O20</f>
        <v>1.2</v>
      </c>
      <c r="Q21" s="12"/>
      <c r="R21" s="15">
        <f>RADIANS(N21)</f>
        <v>-0.69505693600040297</v>
      </c>
      <c r="S21" s="12"/>
      <c r="T21" s="31">
        <f>COS(R21)*SIN(R22)</f>
        <v>0.39670640601829377</v>
      </c>
      <c r="U21" s="31">
        <f>COS(R20)*COS(R22) + SIN(R20)*SIN(R21)*SIN(R22)</f>
        <v>0.39242122139123398</v>
      </c>
      <c r="V21" s="32">
        <f>-COS(R22)*SIN(R20) + COS(R20)*SIN(R21)*SIN(R22)</f>
        <v>-0.82983709993339116</v>
      </c>
    </row>
    <row r="22" spans="4:22" ht="24" customHeight="1" x14ac:dyDescent="0.25">
      <c r="D22" s="5"/>
      <c r="E22" s="4"/>
      <c r="F22" s="18">
        <f t="shared" si="6"/>
        <v>0.76851500207883205</v>
      </c>
      <c r="G22" s="18">
        <f t="shared" si="7"/>
        <v>0.63519376002057737</v>
      </c>
      <c r="H22" s="18">
        <f t="shared" si="8"/>
        <v>0.66776760838685045</v>
      </c>
      <c r="I22" s="18">
        <f t="shared" si="9"/>
        <v>-519.78448500000002</v>
      </c>
      <c r="J22" s="28"/>
      <c r="K22" s="33"/>
      <c r="L22" s="29" t="s">
        <v>4</v>
      </c>
      <c r="M22" s="30">
        <f>-I22</f>
        <v>519.78448500000002</v>
      </c>
      <c r="N22" s="30">
        <f>DEGREES(ATAN2(F20,F21))</f>
        <v>31.099991691819962</v>
      </c>
      <c r="O22" s="30">
        <f>O21</f>
        <v>1.2</v>
      </c>
      <c r="Q22" s="12"/>
      <c r="R22" s="15">
        <f>RADIANS(N22)</f>
        <v>0.54279725236513998</v>
      </c>
      <c r="S22" s="12"/>
      <c r="T22" s="31">
        <f>-SIN(R21)</f>
        <v>0.64042916839902675</v>
      </c>
      <c r="U22" s="31">
        <f>COS(R21)*SIN(R20)</f>
        <v>0.52932813335048112</v>
      </c>
      <c r="V22" s="32">
        <f>COS(R20)*COS(R21)</f>
        <v>0.55647300698904201</v>
      </c>
    </row>
    <row r="23" spans="4:22" ht="24" customHeight="1" x14ac:dyDescent="0.25">
      <c r="D23" s="5"/>
      <c r="E23" s="4"/>
      <c r="F23" s="18">
        <f t="shared" si="6"/>
        <v>0</v>
      </c>
      <c r="G23" s="18">
        <f t="shared" si="7"/>
        <v>0</v>
      </c>
      <c r="H23" s="18">
        <f t="shared" si="8"/>
        <v>0</v>
      </c>
      <c r="I23" s="18">
        <f t="shared" si="9"/>
        <v>1</v>
      </c>
      <c r="J23" s="12"/>
      <c r="K23" s="15"/>
      <c r="M23" s="13">
        <f>'C'!Q58</f>
        <v>-119.69586200000001</v>
      </c>
      <c r="N23" s="13">
        <f>'C'!R58</f>
        <v>43.567911982939343</v>
      </c>
      <c r="O23" s="13">
        <f>'C'!S58</f>
        <v>1.2</v>
      </c>
      <c r="Q23" s="12"/>
      <c r="R23" s="15"/>
      <c r="S23" s="12"/>
    </row>
    <row r="24" spans="4:22" ht="15.75" x14ac:dyDescent="0.25">
      <c r="D24" s="15"/>
      <c r="E24" s="12"/>
      <c r="J24" s="12"/>
      <c r="K24" s="15"/>
      <c r="M24" s="13">
        <f>'C'!Q59</f>
        <v>-69.403580000000005</v>
      </c>
      <c r="N24" s="13">
        <f>'C'!R59</f>
        <v>-39.823828954117666</v>
      </c>
      <c r="Q24" s="12"/>
      <c r="R24" s="15"/>
      <c r="S24" s="12"/>
    </row>
    <row r="25" spans="4:22" ht="15.75" x14ac:dyDescent="0.25">
      <c r="D25" s="15"/>
      <c r="E25" s="12"/>
      <c r="J25" s="12"/>
      <c r="K25" s="15"/>
      <c r="M25" s="13">
        <f>'C'!Q60</f>
        <v>519.78448500000002</v>
      </c>
      <c r="N25" s="13">
        <f>'C'!R60</f>
        <v>31.099991691819955</v>
      </c>
      <c r="Q25" s="12"/>
      <c r="R25" s="15"/>
      <c r="S25" s="12"/>
    </row>
  </sheetData>
  <mergeCells count="9">
    <mergeCell ref="K13:K16"/>
    <mergeCell ref="L13:L16"/>
    <mergeCell ref="F18:O18"/>
    <mergeCell ref="D20:D23"/>
    <mergeCell ref="E20:E23"/>
    <mergeCell ref="D8:D11"/>
    <mergeCell ref="E8:E11"/>
    <mergeCell ref="K8:K11"/>
    <mergeCell ref="L8:L1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 ZYX</vt:lpstr>
      <vt:lpstr>C</vt:lpstr>
      <vt:lpstr>B ZYX</vt:lpstr>
      <vt:lpstr>B</vt:lpstr>
      <vt:lpstr>CxB ZYX</vt:lpstr>
      <vt:lpstr>CxB</vt:lpstr>
      <vt:lpstr>INVERT</vt:lpstr>
      <vt:lpstr>new B</vt:lpstr>
      <vt:lpstr>new C</vt:lpstr>
      <vt:lpstr>new C ZYX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Microsoft</cp:lastModifiedBy>
  <cp:revision>47</cp:revision>
  <dcterms:created xsi:type="dcterms:W3CDTF">2017-02-10T09:43:20Z</dcterms:created>
  <dcterms:modified xsi:type="dcterms:W3CDTF">2017-02-17T15:47:28Z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