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 ZYX" sheetId="1" state="visible" r:id="rId2"/>
    <sheet name="C" sheetId="2" state="visible" r:id="rId3"/>
    <sheet name="B ZYX" sheetId="3" state="visible" r:id="rId4"/>
    <sheet name="B" sheetId="4" state="visible" r:id="rId5"/>
    <sheet name="Cref" sheetId="5" state="visible" r:id="rId6"/>
    <sheet name="CxB" sheetId="6" state="visible" r:id="rId7"/>
    <sheet name="CxB ZYX" sheetId="7" state="visible" r:id="rId8"/>
    <sheet name="INVERT" sheetId="8" state="visible" r:id="rId9"/>
    <sheet name="D" sheetId="9" state="visible" r:id="rId10"/>
    <sheet name="New C" sheetId="10" state="visible" r:id="rId11"/>
    <sheet name="Quat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<sst xmlns="http://schemas.openxmlformats.org/spreadsheetml/2006/main" count="310" uniqueCount="57">
  <si>
    <t xml:space="preserve">ZYX</t>
  </si>
  <si>
    <t xml:space="preserve">Rad</t>
  </si>
  <si>
    <t xml:space="preserve">x</t>
  </si>
  <si>
    <t xml:space="preserve">y</t>
  </si>
  <si>
    <t xml:space="preserve">z</t>
  </si>
  <si>
    <t xml:space="preserve">I</t>
  </si>
  <si>
    <t xml:space="preserve">J</t>
  </si>
  <si>
    <t xml:space="preserve">K</t>
  </si>
  <si>
    <t xml:space="preserve">Rz</t>
  </si>
  <si>
    <t xml:space="preserve">| |</t>
  </si>
  <si>
    <t xml:space="preserve">Ry</t>
  </si>
  <si>
    <t xml:space="preserve">Rx</t>
  </si>
  <si>
    <t xml:space="preserve">XYZ</t>
  </si>
  <si>
    <t xml:space="preserve">Translation</t>
  </si>
  <si>
    <t xml:space="preserve">a</t>
  </si>
  <si>
    <t xml:space="preserve">T</t>
  </si>
  <si>
    <t xml:space="preserve">=</t>
  </si>
  <si>
    <t xml:space="preserve">b</t>
  </si>
  <si>
    <t xml:space="preserve">c</t>
  </si>
  <si>
    <t xml:space="preserve">RAD</t>
  </si>
  <si>
    <t xml:space="preserve">DEG</t>
  </si>
  <si>
    <t xml:space="preserve">Rotation</t>
  </si>
  <si>
    <t xml:space="preserve">α</t>
  </si>
  <si>
    <t xml:space="preserve">Rx(α)</t>
  </si>
  <si>
    <t xml:space="preserve">Ry(β)</t>
  </si>
  <si>
    <t xml:space="preserve">Rz(γ)</t>
  </si>
  <si>
    <t xml:space="preserve">β</t>
  </si>
  <si>
    <t xml:space="preserve">γ</t>
  </si>
  <si>
    <t xml:space="preserve">MULTIPLICATION</t>
  </si>
  <si>
    <t xml:space="preserve">RxRyRz</t>
  </si>
  <si>
    <t xml:space="preserve">Scale</t>
  </si>
  <si>
    <t xml:space="preserve">xyz</t>
  </si>
  <si>
    <t xml:space="preserve">s</t>
  </si>
  <si>
    <t xml:space="preserve">S</t>
  </si>
  <si>
    <t xml:space="preserve">SxT</t>
  </si>
  <si>
    <t xml:space="preserve">EXTRACTION</t>
  </si>
  <si>
    <t xml:space="preserve">Trans</t>
  </si>
  <si>
    <t xml:space="preserve">Rot</t>
  </si>
  <si>
    <t xml:space="preserve">Afin</t>
  </si>
  <si>
    <t xml:space="preserve">C</t>
  </si>
  <si>
    <t xml:space="preserve">B</t>
  </si>
  <si>
    <t xml:space="preserve">AfinC</t>
  </si>
  <si>
    <t xml:space="preserve">Inv(D) = </t>
  </si>
  <si>
    <t xml:space="preserve">CxB</t>
  </si>
  <si>
    <t xml:space="preserve">Inv(D)</t>
  </si>
  <si>
    <t xml:space="preserve">qw</t>
  </si>
  <si>
    <t xml:space="preserve">qx</t>
  </si>
  <si>
    <t xml:space="preserve">qy</t>
  </si>
  <si>
    <t xml:space="preserve">qz</t>
  </si>
  <si>
    <t xml:space="preserve">q1</t>
  </si>
  <si>
    <t xml:space="preserve">q2</t>
  </si>
  <si>
    <t xml:space="preserve">q3</t>
  </si>
  <si>
    <t xml:space="preserve">q4</t>
  </si>
  <si>
    <t xml:space="preserve">X</t>
  </si>
  <si>
    <t xml:space="preserve">Y</t>
  </si>
  <si>
    <t xml:space="preserve">Z</t>
  </si>
  <si>
    <t xml:space="preserve">Quaternion QuatAroundX = Quaternion( Vector3(1.0,0.0,0.0), EulerAngle.x );
Quaternion QuatAroundY = Quaternion( Vector3(0.0,1.0,0.0), EulerAngle.y );
Quaternion QuatAroundZ = Quaternion( Vector3(0.0,0.0,1.0), EulerAngle.z );
Quaternion finalOrientation = QuatAroundX * QuatAroundY * QuatAroundZ;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</si>
</sst>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6600"/>
      <name val="Calibri"/>
      <family val="2"/>
      <charset val="1"/>
    </font>
    <font>
      <sz val="10"/>
      <color rgb="FF00CCFF"/>
      <name val="Arial"/>
      <family val="0"/>
    </font>
    <font>
      <sz val="11"/>
      <color rgb="FFF2F2F2"/>
      <name val="Calibri"/>
      <family val="2"/>
      <charset val="1"/>
    </font>
    <font>
      <sz val="11"/>
      <color rgb="FF9DC3E6"/>
      <name val="Calibri"/>
      <family val="2"/>
      <charset val="1"/>
    </font>
    <font>
      <sz val="12"/>
      <color rgb="FFF2F2F2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sz val="12"/>
      <color rgb="FFF2F2F2"/>
      <name val="Times New Roman"/>
      <family val="1"/>
      <charset val="1"/>
    </font>
    <font>
      <sz val="16"/>
      <color rgb="FFF2F2F2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1"/>
      <color rgb="FF92D050"/>
      <name val="Calibri"/>
      <family val="2"/>
      <charset val="1"/>
    </font>
    <font>
      <b val="true"/>
      <sz val="11"/>
      <color rgb="FF00CCFF"/>
      <name val="Calibri"/>
      <family val="2"/>
      <charset val="1"/>
    </font>
    <font>
      <sz val="11"/>
      <color rgb="FFFFD966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00CCFF"/>
      <name val="Calibri"/>
      <family val="2"/>
      <charset val="1"/>
    </font>
    <font>
      <sz val="10"/>
      <color rgb="FFFF6600"/>
      <name val="Arial"/>
      <family val="0"/>
    </font>
    <font>
      <sz val="11"/>
      <color rgb="FF92D050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EEEEEE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1C1C1C"/>
        <bgColor rgb="FF262626"/>
      </patternFill>
    </fill>
    <fill>
      <patternFill patternType="solid">
        <fgColor rgb="FF262626"/>
        <bgColor rgb="FF1C1C1C"/>
      </patternFill>
    </fill>
    <fill>
      <patternFill patternType="solid">
        <fgColor rgb="FF404040"/>
        <bgColor rgb="FF535353"/>
      </patternFill>
    </fill>
    <fill>
      <patternFill patternType="solid">
        <fgColor rgb="FF0D0D0D"/>
        <bgColor rgb="FF000000"/>
      </patternFill>
    </fill>
    <fill>
      <patternFill patternType="solid">
        <fgColor rgb="FF203864"/>
        <bgColor rgb="FF1F4E79"/>
      </patternFill>
    </fill>
    <fill>
      <patternFill patternType="solid">
        <fgColor rgb="FF1F4E79"/>
        <bgColor rgb="FF203864"/>
      </patternFill>
    </fill>
    <fill>
      <patternFill patternType="solid">
        <fgColor rgb="FF385724"/>
        <bgColor rgb="FF404040"/>
      </patternFill>
    </fill>
    <fill>
      <patternFill patternType="solid">
        <fgColor rgb="FF548235"/>
        <bgColor rgb="FF808080"/>
      </patternFill>
    </fill>
    <fill>
      <patternFill patternType="solid">
        <fgColor rgb="FF535353"/>
        <bgColor rgb="FF40404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6000"/>
      </left>
      <right style="thin">
        <color rgb="FF806000"/>
      </right>
      <top style="thin">
        <color rgb="FF806000"/>
      </top>
      <bottom style="thin">
        <color rgb="FF806000"/>
      </bottom>
      <diagonal/>
    </border>
    <border diagonalUp="false" diagonalDown="false">
      <left/>
      <right style="thin">
        <color rgb="FF806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5724"/>
      <rgbColor rgb="FF000080"/>
      <rgbColor rgb="FF806000"/>
      <rgbColor rgb="FF800080"/>
      <rgbColor rgb="FF008080"/>
      <rgbColor rgb="FFC0C0C0"/>
      <rgbColor rgb="FF808080"/>
      <rgbColor rgb="FF9999FF"/>
      <rgbColor rgb="FF404040"/>
      <rgbColor rgb="FFF2F2F2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D966"/>
      <rgbColor rgb="FF3366FF"/>
      <rgbColor rgb="FF00B0F0"/>
      <rgbColor rgb="FF92D050"/>
      <rgbColor rgb="FFFFCC00"/>
      <rgbColor rgb="FFFF9900"/>
      <rgbColor rgb="FFFF6600"/>
      <rgbColor rgb="FF535353"/>
      <rgbColor rgb="FF969696"/>
      <rgbColor rgb="FF203864"/>
      <rgbColor rgb="FF548235"/>
      <rgbColor rgb="FF0D0D0D"/>
      <rgbColor rgb="FF1C1C1C"/>
      <rgbColor rgb="FF993300"/>
      <rgbColor rgb="FF993366"/>
      <rgbColor rgb="FF1F4E7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1" activeCellId="0" sqref="E21"/>
    </sheetView>
  </sheetViews>
  <sheetFormatPr defaultRowHeight="13.8"/>
  <cols>
    <col collapsed="false" hidden="false" max="1025" min="1" style="1" width="11.5204081632653"/>
  </cols>
  <sheetData>
    <row r="7" customFormat="false" ht="14.6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</row>
    <row r="8" customFormat="false" ht="14.65" hidden="false" customHeight="false" outlineLevel="0" collapsed="false">
      <c r="A8" s="2"/>
      <c r="B8" s="2"/>
      <c r="C8" s="3" t="s">
        <v>0</v>
      </c>
      <c r="D8" s="2" t="s">
        <v>1</v>
      </c>
      <c r="E8" s="2"/>
      <c r="F8" s="2"/>
      <c r="G8" s="2"/>
      <c r="H8" s="2"/>
      <c r="I8" s="2"/>
    </row>
    <row r="9" customFormat="false" ht="14.65" hidden="false" customHeight="false" outlineLevel="0" collapsed="false">
      <c r="A9" s="2"/>
      <c r="B9" s="2" t="s">
        <v>2</v>
      </c>
      <c r="C9" s="4" t="n">
        <v>56.154945</v>
      </c>
      <c r="D9" s="2" t="n">
        <f aca="false">RADIANS(C9)</f>
        <v>0.980088681526327</v>
      </c>
      <c r="E9" s="2"/>
      <c r="F9" s="2"/>
      <c r="G9" s="2"/>
      <c r="H9" s="2"/>
      <c r="I9" s="2"/>
    </row>
    <row r="10" customFormat="false" ht="14.65" hidden="false" customHeight="false" outlineLevel="0" collapsed="false">
      <c r="A10" s="2"/>
      <c r="B10" s="2" t="s">
        <v>3</v>
      </c>
      <c r="C10" s="4" t="n">
        <v>-2.368717</v>
      </c>
      <c r="D10" s="2" t="n">
        <f aca="false">RADIANS(C10)</f>
        <v>-0.0413419106979625</v>
      </c>
      <c r="E10" s="2"/>
      <c r="F10" s="2"/>
      <c r="G10" s="2"/>
      <c r="H10" s="2"/>
      <c r="I10" s="2"/>
    </row>
    <row r="11" customFormat="false" ht="14.65" hidden="false" customHeight="false" outlineLevel="0" collapsed="false">
      <c r="A11" s="2"/>
      <c r="B11" s="2" t="s">
        <v>4</v>
      </c>
      <c r="C11" s="4" t="n">
        <v>48.837997</v>
      </c>
      <c r="D11" s="2" t="n">
        <f aca="false">RADIANS(C11)</f>
        <v>0.852383847729113</v>
      </c>
      <c r="E11" s="2"/>
      <c r="F11" s="2"/>
      <c r="G11" s="2"/>
      <c r="H11" s="2"/>
      <c r="I11" s="2"/>
    </row>
    <row r="12" customFormat="false" ht="14.65" hidden="false" customHeight="false" outlineLevel="0" collapsed="false">
      <c r="A12" s="2"/>
      <c r="B12" s="2"/>
      <c r="C12" s="2"/>
      <c r="D12" s="2"/>
      <c r="E12" s="2"/>
      <c r="F12" s="2"/>
      <c r="G12" s="2" t="s">
        <v>5</v>
      </c>
      <c r="H12" s="2" t="s">
        <v>6</v>
      </c>
      <c r="I12" s="2" t="s">
        <v>7</v>
      </c>
    </row>
    <row r="13" customFormat="false" ht="14.65" hidden="false" customHeight="false" outlineLevel="0" collapsed="false">
      <c r="A13" s="2"/>
      <c r="B13" s="2"/>
      <c r="C13" s="5" t="n">
        <f aca="false">COS(A14)</f>
        <v>0.658190334241375</v>
      </c>
      <c r="D13" s="5" t="n">
        <f aca="false">-SIN(A14)</f>
        <v>-0.752851568312922</v>
      </c>
      <c r="E13" s="5" t="n">
        <v>0</v>
      </c>
      <c r="F13" s="2"/>
      <c r="G13" s="5" t="n">
        <v>1</v>
      </c>
      <c r="H13" s="5" t="n">
        <v>0</v>
      </c>
      <c r="I13" s="5" t="n">
        <v>0</v>
      </c>
    </row>
    <row r="14" customFormat="false" ht="14.65" hidden="false" customHeight="false" outlineLevel="0" collapsed="false">
      <c r="A14" s="2" t="n">
        <f aca="false">D11</f>
        <v>0.852383847729113</v>
      </c>
      <c r="B14" s="2" t="s">
        <v>8</v>
      </c>
      <c r="C14" s="5" t="n">
        <f aca="false">SIN(A14)</f>
        <v>0.752851568312922</v>
      </c>
      <c r="D14" s="5" t="n">
        <f aca="false">COS(A14)</f>
        <v>0.658190334241375</v>
      </c>
      <c r="E14" s="5" t="n">
        <v>0</v>
      </c>
      <c r="F14" s="2" t="s">
        <v>2</v>
      </c>
      <c r="G14" s="5" t="n">
        <v>0</v>
      </c>
      <c r="H14" s="5" t="n">
        <v>1</v>
      </c>
      <c r="I14" s="5" t="n">
        <v>0</v>
      </c>
    </row>
    <row r="15" customFormat="false" ht="14.65" hidden="false" customHeight="false" outlineLevel="0" collapsed="false">
      <c r="A15" s="2"/>
      <c r="B15" s="2"/>
      <c r="C15" s="5" t="n">
        <v>0</v>
      </c>
      <c r="D15" s="5" t="n">
        <v>0</v>
      </c>
      <c r="E15" s="5" t="n">
        <v>1</v>
      </c>
      <c r="F15" s="2"/>
      <c r="G15" s="5" t="n">
        <v>0</v>
      </c>
      <c r="H15" s="5" t="n">
        <v>0</v>
      </c>
      <c r="I15" s="5" t="n">
        <v>1</v>
      </c>
    </row>
    <row r="16" customFormat="false" ht="14.65" hidden="false" customHeight="false" outlineLevel="0" collapsed="false">
      <c r="A16" s="2"/>
      <c r="B16" s="2"/>
      <c r="C16" s="2"/>
      <c r="D16" s="2"/>
      <c r="E16" s="2"/>
      <c r="F16" s="2"/>
      <c r="G16" s="2"/>
      <c r="H16" s="2" t="s">
        <v>9</v>
      </c>
      <c r="I16" s="2"/>
    </row>
    <row r="17" customFormat="false" ht="14.65" hidden="false" customHeight="false" outlineLevel="0" collapsed="false">
      <c r="A17" s="2"/>
      <c r="B17" s="2"/>
      <c r="C17" s="5" t="n">
        <f aca="false">COS(A18)</f>
        <v>0.999145544919902</v>
      </c>
      <c r="D17" s="5" t="n">
        <v>0</v>
      </c>
      <c r="E17" s="5" t="n">
        <f aca="false">SIN(A18)</f>
        <v>-0.0413301350918769</v>
      </c>
      <c r="F17" s="2"/>
      <c r="G17" s="5" t="n">
        <f aca="false">C13*G13+D13*G14+E13*G15</f>
        <v>0.658190334241375</v>
      </c>
      <c r="H17" s="5" t="n">
        <f aca="false">C13*H13+D13*H14+E13*H15</f>
        <v>-0.752851568312922</v>
      </c>
      <c r="I17" s="5" t="n">
        <f aca="false">C13*I13+D13*I14+E13*I15</f>
        <v>0</v>
      </c>
    </row>
    <row r="18" customFormat="false" ht="14.65" hidden="false" customHeight="false" outlineLevel="0" collapsed="false">
      <c r="A18" s="2" t="n">
        <f aca="false">D10</f>
        <v>-0.0413419106979625</v>
      </c>
      <c r="B18" s="2" t="s">
        <v>10</v>
      </c>
      <c r="C18" s="5" t="n">
        <v>0</v>
      </c>
      <c r="D18" s="5" t="n">
        <v>1</v>
      </c>
      <c r="E18" s="5" t="n">
        <v>0</v>
      </c>
      <c r="F18" s="2" t="s">
        <v>2</v>
      </c>
      <c r="G18" s="5" t="n">
        <f aca="false">C14*G13+D14*G14+E14*G15</f>
        <v>0.752851568312922</v>
      </c>
      <c r="H18" s="5" t="n">
        <f aca="false">C14*H13+D14*H14+E14*H15</f>
        <v>0.658190334241375</v>
      </c>
      <c r="I18" s="5" t="n">
        <f aca="false">C14*I13+D14*I14+E14*I15</f>
        <v>0</v>
      </c>
    </row>
    <row r="19" customFormat="false" ht="14.65" hidden="false" customHeight="false" outlineLevel="0" collapsed="false">
      <c r="A19" s="2"/>
      <c r="B19" s="2"/>
      <c r="C19" s="5" t="n">
        <f aca="false">-SIN(A18)</f>
        <v>0.0413301350918769</v>
      </c>
      <c r="D19" s="5" t="n">
        <v>0</v>
      </c>
      <c r="E19" s="5" t="n">
        <f aca="false">COS(A18)</f>
        <v>0.999145544919902</v>
      </c>
      <c r="F19" s="2"/>
      <c r="G19" s="5" t="n">
        <f aca="false">C15*G13+D15*G14+E15*G15</f>
        <v>0</v>
      </c>
      <c r="H19" s="5" t="n">
        <f aca="false">C15*H13+D15*H14+E15*H15</f>
        <v>0</v>
      </c>
      <c r="I19" s="5" t="n">
        <f aca="false">C15*I13+D15*I14+E15*I15</f>
        <v>1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2"/>
      <c r="H20" s="2" t="s">
        <v>9</v>
      </c>
      <c r="I20" s="2"/>
    </row>
    <row r="21" customFormat="false" ht="14.65" hidden="false" customHeight="false" outlineLevel="0" collapsed="false">
      <c r="A21" s="2"/>
      <c r="B21" s="2"/>
      <c r="C21" s="5" t="n">
        <v>1</v>
      </c>
      <c r="D21" s="5" t="n">
        <v>0</v>
      </c>
      <c r="E21" s="5" t="n">
        <v>0</v>
      </c>
      <c r="F21" s="2"/>
      <c r="G21" s="5" t="n">
        <f aca="false">C17*G17+D17*G18+E17*G19</f>
        <v>0.657627940166611</v>
      </c>
      <c r="H21" s="5" t="n">
        <f aca="false">C17*H17+D17*H18+E17*H19</f>
        <v>-0.752208290465817</v>
      </c>
      <c r="I21" s="5" t="n">
        <f aca="false">C17*I17+D17*I18+E17*I19</f>
        <v>-0.0413301350918769</v>
      </c>
    </row>
    <row r="22" customFormat="false" ht="14.65" hidden="false" customHeight="false" outlineLevel="0" collapsed="false">
      <c r="A22" s="2" t="n">
        <f aca="false">D9</f>
        <v>0.980088681526327</v>
      </c>
      <c r="B22" s="2" t="s">
        <v>11</v>
      </c>
      <c r="C22" s="5" t="n">
        <v>0</v>
      </c>
      <c r="D22" s="5" t="n">
        <f aca="false">COS(A22)</f>
        <v>0.55694889480156</v>
      </c>
      <c r="E22" s="5" t="n">
        <f aca="false">-SIN(A22)</f>
        <v>-0.830546764835864</v>
      </c>
      <c r="F22" s="2" t="s">
        <v>2</v>
      </c>
      <c r="G22" s="5" t="n">
        <f aca="false">C18*G17+D18*G18+E18*G19</f>
        <v>0.752851568312922</v>
      </c>
      <c r="H22" s="5" t="n">
        <f aca="false">C18*H17+D18*H18+E18*H19</f>
        <v>0.658190334241375</v>
      </c>
      <c r="I22" s="5" t="n">
        <f aca="false">C18*I17+D18*I18+E18*I19</f>
        <v>0</v>
      </c>
    </row>
    <row r="23" customFormat="false" ht="14.65" hidden="false" customHeight="false" outlineLevel="0" collapsed="false">
      <c r="A23" s="2"/>
      <c r="B23" s="2"/>
      <c r="C23" s="5" t="n">
        <v>0</v>
      </c>
      <c r="D23" s="5" t="n">
        <f aca="false">SIN(A22)</f>
        <v>0.830546764835864</v>
      </c>
      <c r="E23" s="5" t="n">
        <f aca="false">COS(A22)</f>
        <v>0.55694889480156</v>
      </c>
      <c r="F23" s="2"/>
      <c r="G23" s="5" t="n">
        <f aca="false">C19*G17+D19*G18+E19*G19</f>
        <v>0.0272030954303636</v>
      </c>
      <c r="H23" s="5" t="n">
        <f aca="false">C19*H17+D19*H18+E19*H19</f>
        <v>-0.0311154570225044</v>
      </c>
      <c r="I23" s="5" t="n">
        <f aca="false">C19*I17+D19*I18+E19*I19</f>
        <v>0.999145544919902</v>
      </c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 t="s">
        <v>9</v>
      </c>
      <c r="I24" s="2"/>
    </row>
    <row r="25" customFormat="false" ht="14.65" hidden="false" customHeight="false" outlineLevel="0" collapsed="false">
      <c r="A25" s="2"/>
      <c r="B25" s="2"/>
      <c r="C25" s="2"/>
      <c r="D25" s="2"/>
      <c r="E25" s="2"/>
      <c r="F25" s="2"/>
      <c r="G25" s="5" t="n">
        <f aca="false">C21*G21+D21*G22+E21*G23</f>
        <v>0.657627940166611</v>
      </c>
      <c r="H25" s="5" t="n">
        <f aca="false">C21*H21+D21*H22+E21*H23</f>
        <v>-0.752208290465817</v>
      </c>
      <c r="I25" s="5" t="n">
        <f aca="false">C21*I21+D21*I22+E21*I23</f>
        <v>-0.0413301350918769</v>
      </c>
    </row>
    <row r="26" customFormat="false" ht="14.65" hidden="false" customHeight="false" outlineLevel="0" collapsed="false">
      <c r="A26" s="2"/>
      <c r="B26" s="2"/>
      <c r="C26" s="2"/>
      <c r="D26" s="2"/>
      <c r="E26" s="2"/>
      <c r="F26" s="2"/>
      <c r="G26" s="5" t="n">
        <f aca="false">C22*G21+D22*G22+E22*G23</f>
        <v>0.396706406018294</v>
      </c>
      <c r="H26" s="5" t="n">
        <f aca="false">C22*H21+D22*H22+E22*H23</f>
        <v>0.392421221391234</v>
      </c>
      <c r="I26" s="5" t="n">
        <f aca="false">C22*I21+D22*I22+E22*I23</f>
        <v>-0.829837099933391</v>
      </c>
    </row>
    <row r="27" customFormat="false" ht="14.65" hidden="false" customHeight="false" outlineLevel="0" collapsed="false">
      <c r="A27" s="2"/>
      <c r="B27" s="2"/>
      <c r="C27" s="2"/>
      <c r="D27" s="2"/>
      <c r="E27" s="2"/>
      <c r="F27" s="2"/>
      <c r="G27" s="5" t="n">
        <f aca="false">C23*G21+D23*G22+E23*G23</f>
        <v>0.640429168399027</v>
      </c>
      <c r="H27" s="5" t="n">
        <f aca="false">C23*H21+D23*H22+E23*H23</f>
        <v>0.529328133350481</v>
      </c>
      <c r="I27" s="5" t="n">
        <f aca="false">C23*I21+D23*I22+E23*I23</f>
        <v>0.556473006989042</v>
      </c>
    </row>
    <row r="28" customFormat="false" ht="14.6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</row>
    <row r="29" customFormat="false" ht="14.6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</row>
    <row r="30" customFormat="false" ht="14.6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</row>
    <row r="31" customFormat="false" ht="14.65" hidden="false" customHeight="false" outlineLevel="0" collapsed="false">
      <c r="A31" s="2"/>
      <c r="B31" s="2"/>
      <c r="C31" s="2" t="s">
        <v>12</v>
      </c>
      <c r="D31" s="2" t="s">
        <v>1</v>
      </c>
      <c r="E31" s="2"/>
      <c r="F31" s="2"/>
      <c r="G31" s="2"/>
      <c r="H31" s="2"/>
      <c r="I31" s="2"/>
    </row>
    <row r="32" customFormat="false" ht="14.65" hidden="false" customHeight="false" outlineLevel="0" collapsed="false">
      <c r="A32" s="2"/>
      <c r="B32" s="2" t="s">
        <v>2</v>
      </c>
      <c r="C32" s="6" t="n">
        <f aca="false">DEGREES(D32)</f>
        <v>43.5679119829393</v>
      </c>
      <c r="D32" s="2" t="n">
        <f aca="false">ATAN2(H26*COS(D34)-H25*SIN(D34),I25*SIN(D34)-I26*COS(D34))</f>
        <v>0.760403512321383</v>
      </c>
      <c r="E32" s="2"/>
      <c r="F32" s="2"/>
      <c r="G32" s="2"/>
      <c r="H32" s="2"/>
      <c r="I32" s="2"/>
    </row>
    <row r="33" customFormat="false" ht="14.65" hidden="false" customHeight="false" outlineLevel="0" collapsed="false">
      <c r="A33" s="2"/>
      <c r="B33" s="2" t="s">
        <v>3</v>
      </c>
      <c r="C33" s="6" t="n">
        <f aca="false">DEGREES(D33)</f>
        <v>-39.8238289541177</v>
      </c>
      <c r="D33" s="2" t="n">
        <f aca="false">ATAN2(G25*COS(D34)+G26*SIN(D34),-G27)</f>
        <v>-0.695056936000403</v>
      </c>
      <c r="E33" s="2"/>
      <c r="F33" s="2"/>
      <c r="G33" s="2"/>
      <c r="H33" s="2"/>
      <c r="I33" s="2"/>
    </row>
    <row r="34" customFormat="false" ht="14.65" hidden="false" customHeight="false" outlineLevel="0" collapsed="false">
      <c r="A34" s="2"/>
      <c r="B34" s="2" t="s">
        <v>4</v>
      </c>
      <c r="C34" s="6" t="n">
        <f aca="false">DEGREES(D34)</f>
        <v>31.09999169182</v>
      </c>
      <c r="D34" s="2" t="n">
        <f aca="false">ATAN2(G25,G26)</f>
        <v>0.54279725236514</v>
      </c>
      <c r="E34" s="2"/>
      <c r="F34" s="2"/>
      <c r="G34" s="2"/>
      <c r="H34" s="2"/>
      <c r="I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24"/>
  <cols>
    <col collapsed="false" hidden="false" max="10" min="1" style="8" width="8.77551020408163"/>
    <col collapsed="false" hidden="false" max="11" min="11" style="8" width="12.4183673469388"/>
    <col collapsed="false" hidden="false" max="1025" min="12" style="8" width="8.77551020408163"/>
  </cols>
  <sheetData>
    <row r="1" customFormat="false" ht="24" hidden="false" customHeight="true" outlineLevel="0" collapsed="false">
      <c r="A1" s="40" t="n">
        <f aca="false">D!Q18</f>
        <v>-0.354454791679942</v>
      </c>
      <c r="B1" s="40" t="n">
        <f aca="false">D!R18</f>
        <v>-0.0574698936594232</v>
      </c>
      <c r="C1" s="40" t="n">
        <f aca="false">D!S18</f>
        <v>0.480685980633827</v>
      </c>
      <c r="D1" s="40" t="n">
        <f aca="false">D!T18</f>
        <v>-32</v>
      </c>
      <c r="F1" s="41" t="n">
        <f aca="false">C2 * D3 * B4 - D2 * C3 * B4 + D2 * B3 * C4 - B2 * D3 * C4 - C2 * B3 * D4 + B2 * C3 * D4</f>
        <v>-0.212672875007965</v>
      </c>
      <c r="G1" s="41" t="n">
        <f aca="false">D1 * C3 * B4 - C1 * D3 * B4 - D1 * B3 * C4 + B1 * D3 * C4 + C1 * B3 * D4 - B1 * C3 * D4</f>
        <v>0.282226437478445</v>
      </c>
      <c r="H1" s="41" t="n">
        <f aca="false">C1 * D2 * B4 - D1 * C2 * B4 + D1 * B2 * C4 - B1 * D2 * C4 - C1 * B2 * D4 + B1 * C2 * D4</f>
        <v>0.0686912383355562</v>
      </c>
      <c r="I1" s="41" t="n">
        <f aca="false">D1 * C2 * B3 - C1 * D2 * B3 - D1 * B2 * C3 + B1 * D2 * C3 + C1 * B2 * D3 - B1 * C2 * D3</f>
        <v>-31.7083839341723</v>
      </c>
      <c r="K1" s="45" t="s">
        <v>42</v>
      </c>
      <c r="L1" s="42" t="n">
        <f aca="false">F1/$A$5</f>
        <v>-0.984596643555393</v>
      </c>
      <c r="M1" s="42" t="n">
        <f aca="false">G1/$A$5</f>
        <v>1.30660387721502</v>
      </c>
      <c r="N1" s="42" t="n">
        <f aca="false">H1/$A$5</f>
        <v>0.318014992294241</v>
      </c>
      <c r="O1" s="42" t="n">
        <f aca="false">I1/$A$5</f>
        <v>-146.798073769316</v>
      </c>
    </row>
    <row r="2" customFormat="false" ht="24" hidden="false" customHeight="true" outlineLevel="0" collapsed="false">
      <c r="A2" s="40" t="n">
        <f aca="false">D!Q19</f>
        <v>0.470377395797408</v>
      </c>
      <c r="B2" s="40" t="n">
        <f aca="false">D!R19</f>
        <v>-0.18177334399779</v>
      </c>
      <c r="C2" s="40" t="n">
        <f aca="false">D!S19</f>
        <v>0.325120834359642</v>
      </c>
      <c r="D2" s="40" t="n">
        <f aca="false">D!T19</f>
        <v>143</v>
      </c>
      <c r="F2" s="41" t="n">
        <f aca="false">D2 * C3 * A4 - C2 * D3 * A4 - D2 * A3 * C4 + A2 * D3 * C4 + C2 * A3 * D4 - A2 * C3 * D4</f>
        <v>-0.0344819361956539</v>
      </c>
      <c r="G2" s="41" t="n">
        <f aca="false">C1 * D3 * A4 - D1 * C3 * A4 + D1 * A3 * C4 - A1 * D3 * C4 - C1 * A3 * D4 + A1 * C3 * D4</f>
        <v>-0.109064006398674</v>
      </c>
      <c r="H2" s="41" t="n">
        <f aca="false">D1 * C2 * A4 - C1 * D2 * A4 - D1 * A2 * C4 + A1 * D2 * C4 + C1 * A2 * D4 - A1 * C2 * D4</f>
        <v>0.341344457380618</v>
      </c>
      <c r="I2" s="41" t="n">
        <f aca="false">C1 * D2 * A3 - D1 * C2 * A3 + D1 * A2 * C3 - A1 * D2 * C3 - C1 * A2 * D3 + A1 * C2 * D3</f>
        <v>91.2952338673886</v>
      </c>
      <c r="K2" s="45"/>
      <c r="L2" s="42" t="n">
        <f aca="false">F2/$A$5</f>
        <v>-0.159638593498398</v>
      </c>
      <c r="M2" s="42" t="n">
        <f aca="false">G2/$A$5</f>
        <v>-0.504925955549417</v>
      </c>
      <c r="N2" s="42" t="n">
        <f aca="false">H2/$A$5</f>
        <v>1.58029841379916</v>
      </c>
      <c r="O2" s="42" t="n">
        <f aca="false">I2/$A$5</f>
        <v>422.663119756429</v>
      </c>
    </row>
    <row r="3" customFormat="false" ht="24" hidden="false" customHeight="true" outlineLevel="0" collapsed="false">
      <c r="A3" s="40" t="n">
        <f aca="false">D!Q20</f>
        <v>0.114485397225927</v>
      </c>
      <c r="B3" s="40" t="n">
        <f aca="false">D!R20</f>
        <v>0.568907428967697</v>
      </c>
      <c r="C3" s="40" t="n">
        <f aca="false">D!S20</f>
        <v>0.152438286159961</v>
      </c>
      <c r="D3" s="40" t="n">
        <f aca="false">D!T20</f>
        <v>-225</v>
      </c>
      <c r="F3" s="41" t="n">
        <f aca="false">B2 * D3 * A4 - D2 * B3 * A4 + D2 * A3 * B4 - A2 * D3 * B4 - B2 * A3 * D4 + A2 * B3 * D4</f>
        <v>0.288411588380296</v>
      </c>
      <c r="G3" s="41" t="n">
        <f aca="false">D1 * B3 * A4 - B1 * D3 * A4 - D1 * A3 * B4 + A1 * D3 * B4 + B1 * A3 * D4 - A1 * B3 * D4</f>
        <v>0.195072500615786</v>
      </c>
      <c r="H3" s="41" t="n">
        <f aca="false">B1 * D2 * A4 - D1 * B2 * A4 + D1 * A2 * B4 - A1 * D2 * B4 - B1 * A2 * D4 + A1 * B2 * D4</f>
        <v>0.0914629716959765</v>
      </c>
      <c r="I3" s="41" t="n">
        <f aca="false">D1 * B2 * A3 - B1 * D2 * A3 - D1 * A2 * B3 + A1 * D2 * B3 + B1 * A2 * D3 - A1 * B2 * D3</f>
        <v>1.91297187170687</v>
      </c>
      <c r="K3" s="45"/>
      <c r="L3" s="42" t="n">
        <f aca="false">F3/$A$5</f>
        <v>1.33523883509396</v>
      </c>
      <c r="M3" s="42" t="n">
        <f aca="false">G3/$A$5</f>
        <v>0.903113428776785</v>
      </c>
      <c r="N3" s="42" t="n">
        <f aca="false">H3/$A$5</f>
        <v>0.423439683777669</v>
      </c>
      <c r="O3" s="42" t="n">
        <f aca="false">I3/$A$5</f>
        <v>8.85635125790215</v>
      </c>
    </row>
    <row r="4" customFormat="false" ht="24" hidden="false" customHeight="true" outlineLevel="0" collapsed="false">
      <c r="A4" s="40" t="n">
        <f aca="false">D!Q21</f>
        <v>0</v>
      </c>
      <c r="B4" s="40" t="n">
        <f aca="false">D!R21</f>
        <v>0</v>
      </c>
      <c r="C4" s="40" t="n">
        <f aca="false">D!S21</f>
        <v>0</v>
      </c>
      <c r="D4" s="40" t="n">
        <f aca="false">D!T21</f>
        <v>1</v>
      </c>
      <c r="F4" s="41" t="n">
        <f aca="false">C2 * B3 * A4 - B2 * C3 * A4 - C2 * A3 * B4 + A2 * C3 * B4 + B2 * A3 * C4 - A2 * B3 * C4</f>
        <v>0</v>
      </c>
      <c r="G4" s="41" t="n">
        <f aca="false">B1 * C3 * A4 - C1 * B3 * A4 + C1 * A3 * B4 - A1 * C3 * B4 - B1 * A3 * C4 + A1 * B3 * C4</f>
        <v>0</v>
      </c>
      <c r="H4" s="41" t="n">
        <f aca="false">C1 * B2 * A4 - B1 * C2 * A4 - C1 * A2 * B4 + A1 * C2 * B4 + B1 * A2 * C4 - A1 * B2 * C4</f>
        <v>0</v>
      </c>
      <c r="I4" s="41" t="n">
        <f aca="false">B1 * C2 * A3 - C1 * B2 * A3 + C1 * A2 * B3 - A1 * C2 * B3 - B1 * A2 * C3 + A1 * B2 * C3</f>
        <v>0.216</v>
      </c>
      <c r="K4" s="45"/>
      <c r="L4" s="42" t="n">
        <f aca="false">F4/$A$5</f>
        <v>0</v>
      </c>
      <c r="M4" s="42" t="n">
        <f aca="false">G4/$A$5</f>
        <v>0</v>
      </c>
      <c r="N4" s="42" t="n">
        <f aca="false">H4/$A$5</f>
        <v>0</v>
      </c>
      <c r="O4" s="42" t="n">
        <f aca="false">I4/$A$5</f>
        <v>1</v>
      </c>
    </row>
    <row r="5" customFormat="false" ht="24" hidden="false" customHeight="true" outlineLevel="0" collapsed="false">
      <c r="A5" s="43" t="n">
        <f aca="false">SUM(A6:A11)</f>
        <v>0.216</v>
      </c>
    </row>
    <row r="6" customFormat="false" ht="24" hidden="false" customHeight="true" outlineLevel="0" collapsed="false">
      <c r="A6" s="8" t="n">
        <f aca="false">D1 * C2 * B3 * A4 - C1 * D2 * B3 * A4 - D1 * B2 * C3 * A4 + B1 * D2 * C3 * A4</f>
        <v>-0</v>
      </c>
      <c r="D6" s="12" t="s">
        <v>43</v>
      </c>
      <c r="E6" s="13" t="s">
        <v>16</v>
      </c>
      <c r="F6" s="15" t="n">
        <f aca="false">CxB!K4</f>
        <v>0.279443782524596</v>
      </c>
      <c r="G6" s="15" t="n">
        <f aca="false">CxB!L4</f>
        <v>-0.654513220356938</v>
      </c>
      <c r="H6" s="15" t="n">
        <f aca="false">CxB!M4</f>
        <v>0.109195314855247</v>
      </c>
      <c r="I6" s="15" t="n">
        <f aca="false">CxB!N4</f>
        <v>91.7321201790691</v>
      </c>
      <c r="J6" s="22"/>
      <c r="K6" s="23" t="str">
        <f aca="false">D6&amp;" x "&amp;K11</f>
        <v>CxB x Inv(D)</v>
      </c>
      <c r="L6" s="24" t="s">
        <v>16</v>
      </c>
      <c r="M6" s="25" t="n">
        <f aca="false">M11*F6+N11*F7+O11*F8+P11*F9</f>
        <v>0.518876139448464</v>
      </c>
      <c r="N6" s="25" t="n">
        <f aca="false">M11*G6+N11*G7+O11*G8+P11*G9</f>
        <v>0.901555187383345</v>
      </c>
      <c r="O6" s="25" t="n">
        <f aca="false">M11*H6+N11*H7+O11*H8+P11*H9</f>
        <v>-0.598302428553687</v>
      </c>
      <c r="P6" s="25" t="n">
        <f aca="false">M11*I6+N11*I7+O11*I8+P11*I9</f>
        <v>-278.020306151136</v>
      </c>
    </row>
    <row r="7" customFormat="false" ht="24" hidden="false" customHeight="true" outlineLevel="0" collapsed="false">
      <c r="A7" s="8" t="n">
        <f aca="false">C1 * B2 * D3 * A4 - B1 * C2 * D3 * A4 - D1 * C2 * A3 * B4 + C1 * D2 * A3 * B4</f>
        <v>0</v>
      </c>
      <c r="D7" s="12"/>
      <c r="E7" s="13"/>
      <c r="F7" s="15" t="n">
        <f aca="false">CxB!K5</f>
        <v>0.502106312369551</v>
      </c>
      <c r="G7" s="15" t="n">
        <f aca="false">CxB!L5</f>
        <v>0.131106851150862</v>
      </c>
      <c r="H7" s="15" t="n">
        <f aca="false">CxB!M5</f>
        <v>-0.499099433640188</v>
      </c>
      <c r="I7" s="15" t="n">
        <f aca="false">CxB!N5</f>
        <v>70.3762836482462</v>
      </c>
      <c r="J7" s="22"/>
      <c r="K7" s="23"/>
      <c r="L7" s="24"/>
      <c r="M7" s="25" t="n">
        <f aca="false">M12*F6+N12*F7+O12*F8+P12*F9</f>
        <v>0.38742968535522</v>
      </c>
      <c r="N7" s="25" t="n">
        <f aca="false">M12*G6+N12*G7+O12*G8+P12*G9</f>
        <v>0.464742773524815</v>
      </c>
      <c r="O7" s="25" t="n">
        <f aca="false">M12*H6+N12*H7+O12*H8+P12*H9</f>
        <v>1.03629744444441</v>
      </c>
      <c r="P7" s="25" t="n">
        <f aca="false">M12*I6+N12*I7+O12*I8+P12*I9</f>
        <v>-287.71643314808</v>
      </c>
    </row>
    <row r="8" customFormat="false" ht="24" hidden="false" customHeight="true" outlineLevel="0" collapsed="false">
      <c r="A8" s="8" t="n">
        <f aca="false">D1 * A2 * C3 * B4 - A1 * D2 * C3 * B4 - C1 * A2 * D3 * B4 + A1 * C2 * D3 * B4</f>
        <v>0</v>
      </c>
      <c r="D8" s="12"/>
      <c r="E8" s="13"/>
      <c r="F8" s="15" t="n">
        <f aca="false">CxB!K6</f>
        <v>0.433820727359812</v>
      </c>
      <c r="G8" s="15" t="n">
        <f aca="false">CxB!L6</f>
        <v>0.269858181197636</v>
      </c>
      <c r="H8" s="15" t="n">
        <f aca="false">CxB!M6</f>
        <v>0.507322519265316</v>
      </c>
      <c r="I8" s="15" t="n">
        <f aca="false">CxB!N6</f>
        <v>-417.769674528886</v>
      </c>
      <c r="J8" s="22"/>
      <c r="K8" s="23"/>
      <c r="L8" s="24"/>
      <c r="M8" s="25" t="n">
        <f aca="false">M13*F6+N13*F7+O13*F8+P13*F9</f>
        <v>1.01028005563636</v>
      </c>
      <c r="N8" s="25" t="n">
        <f aca="false">M13*G6+N13*G7+O13*G8+P13*G9</f>
        <v>-0.64125844911287</v>
      </c>
      <c r="O8" s="25" t="n">
        <f aca="false">M13*H6+N13*H7+O13*H8+P13*H9</f>
        <v>-0.0901210886793067</v>
      </c>
      <c r="P8" s="25" t="n">
        <f aca="false">M13*I6+N13*I7+O13*I8+P13*I9</f>
        <v>17.998148502226</v>
      </c>
    </row>
    <row r="9" customFormat="false" ht="24" hidden="false" customHeight="true" outlineLevel="0" collapsed="false">
      <c r="A9" s="8" t="n">
        <f aca="false">D1 * B2 * A3 * C4 - B1 * D2 * A3 * C4 - D1 * A2 * B3 * C4 + A1 * D2 * B3 * C4</f>
        <v>0</v>
      </c>
      <c r="D9" s="12"/>
      <c r="E9" s="13"/>
      <c r="F9" s="15" t="n">
        <f aca="false">CxB!K7</f>
        <v>0</v>
      </c>
      <c r="G9" s="15" t="n">
        <f aca="false">CxB!L7</f>
        <v>0</v>
      </c>
      <c r="H9" s="15" t="n">
        <f aca="false">CxB!M7</f>
        <v>0</v>
      </c>
      <c r="I9" s="15" t="n">
        <f aca="false">CxB!N7</f>
        <v>1</v>
      </c>
      <c r="J9" s="22"/>
      <c r="K9" s="23"/>
      <c r="L9" s="24"/>
      <c r="M9" s="25" t="n">
        <f aca="false">M14*F6+N14*F7+O14*F8+P14*F9</f>
        <v>0</v>
      </c>
      <c r="N9" s="25" t="n">
        <f aca="false">M14*G6+N14*G7+O14*G8+P14*G9</f>
        <v>0</v>
      </c>
      <c r="O9" s="25" t="n">
        <f aca="false">M14*H6+N14*H7+O14*H8+P14*H9</f>
        <v>0</v>
      </c>
      <c r="P9" s="25" t="n">
        <f aca="false">M14*I6+N14*I7+O14*I8+P14*I9</f>
        <v>1</v>
      </c>
    </row>
    <row r="10" customFormat="false" ht="24" hidden="false" customHeight="true" outlineLevel="0" collapsed="false">
      <c r="A10" s="8" t="n">
        <f aca="false">B1 * A2 * D3 * C4 - A1 * B2 * D3 * C4 - C1 * B2 * A3 * D4 + B1 * C2 * A3 * D4</f>
        <v>0.00786414370678696</v>
      </c>
      <c r="D10" s="19"/>
      <c r="E10" s="16"/>
      <c r="F10" s="18"/>
      <c r="G10" s="18"/>
      <c r="H10" s="18"/>
      <c r="I10" s="18"/>
      <c r="J10" s="7"/>
      <c r="K10" s="19"/>
      <c r="L10" s="16"/>
      <c r="M10" s="26"/>
      <c r="N10" s="26"/>
      <c r="O10" s="26"/>
      <c r="P10" s="26"/>
    </row>
    <row r="11" customFormat="false" ht="24" hidden="false" customHeight="true" outlineLevel="0" collapsed="false">
      <c r="A11" s="8" t="n">
        <f aca="false">C1 * A2 * B3 * D4 - A1 * C2 * B3 * D4 - B1 * A2 * C3 * D4 + A1 * B2 * C3 * D4</f>
        <v>0.208135856293213</v>
      </c>
      <c r="D11" s="33"/>
      <c r="E11" s="33"/>
      <c r="F11" s="33"/>
      <c r="G11" s="33"/>
      <c r="H11" s="33"/>
      <c r="I11" s="33"/>
      <c r="J11" s="7"/>
      <c r="K11" s="12" t="s">
        <v>44</v>
      </c>
      <c r="L11" s="13" t="s">
        <v>16</v>
      </c>
      <c r="M11" s="15" t="n">
        <f aca="false">L1</f>
        <v>-0.984596643555393</v>
      </c>
      <c r="N11" s="15" t="n">
        <f aca="false">M1</f>
        <v>1.30660387721502</v>
      </c>
      <c r="O11" s="15" t="n">
        <f aca="false">N1</f>
        <v>0.318014992294241</v>
      </c>
      <c r="P11" s="15" t="n">
        <f aca="false">O1</f>
        <v>-146.798073769316</v>
      </c>
    </row>
    <row r="12" customFormat="false" ht="24" hidden="false" customHeight="true" outlineLevel="0" collapsed="false">
      <c r="A12" s="43"/>
      <c r="D12" s="33"/>
      <c r="E12" s="33"/>
      <c r="F12" s="33"/>
      <c r="G12" s="33"/>
      <c r="H12" s="33"/>
      <c r="I12" s="33"/>
      <c r="J12" s="7"/>
      <c r="K12" s="12"/>
      <c r="L12" s="13"/>
      <c r="M12" s="15" t="n">
        <f aca="false">L2</f>
        <v>-0.159638593498398</v>
      </c>
      <c r="N12" s="15" t="n">
        <f aca="false">M2</f>
        <v>-0.504925955549417</v>
      </c>
      <c r="O12" s="15" t="n">
        <f aca="false">N2</f>
        <v>1.58029841379916</v>
      </c>
      <c r="P12" s="15" t="n">
        <f aca="false">O2</f>
        <v>422.663119756429</v>
      </c>
    </row>
    <row r="13" customFormat="false" ht="24" hidden="false" customHeight="true" outlineLevel="0" collapsed="false">
      <c r="D13" s="33"/>
      <c r="E13" s="33"/>
      <c r="F13" s="33"/>
      <c r="G13" s="33"/>
      <c r="H13" s="33"/>
      <c r="I13" s="33"/>
      <c r="J13" s="7"/>
      <c r="K13" s="12"/>
      <c r="L13" s="13"/>
      <c r="M13" s="15" t="n">
        <f aca="false">L3</f>
        <v>1.33523883509396</v>
      </c>
      <c r="N13" s="15" t="n">
        <f aca="false">M3</f>
        <v>0.903113428776785</v>
      </c>
      <c r="O13" s="15" t="n">
        <f aca="false">N3</f>
        <v>0.423439683777669</v>
      </c>
      <c r="P13" s="15" t="n">
        <f aca="false">O3</f>
        <v>8.85635125790215</v>
      </c>
    </row>
    <row r="14" customFormat="false" ht="24" hidden="false" customHeight="true" outlineLevel="0" collapsed="false">
      <c r="D14" s="33"/>
      <c r="E14" s="33"/>
      <c r="F14" s="33"/>
      <c r="G14" s="33"/>
      <c r="H14" s="33"/>
      <c r="I14" s="33"/>
      <c r="J14" s="7"/>
      <c r="K14" s="12"/>
      <c r="L14" s="13"/>
      <c r="M14" s="15" t="n">
        <f aca="false">L4</f>
        <v>0</v>
      </c>
      <c r="N14" s="15" t="n">
        <f aca="false">M4</f>
        <v>0</v>
      </c>
      <c r="O14" s="15" t="n">
        <f aca="false">N4</f>
        <v>0</v>
      </c>
      <c r="P14" s="15" t="n">
        <f aca="false">O4</f>
        <v>1</v>
      </c>
    </row>
    <row r="16" customFormat="false" ht="24" hidden="false" customHeight="true" outlineLevel="0" collapsed="false">
      <c r="D16" s="10"/>
      <c r="E16" s="7"/>
      <c r="F16" s="20" t="s">
        <v>35</v>
      </c>
      <c r="G16" s="20"/>
      <c r="H16" s="20"/>
      <c r="I16" s="20"/>
      <c r="J16" s="20"/>
      <c r="K16" s="20"/>
      <c r="L16" s="20"/>
      <c r="M16" s="20"/>
      <c r="N16" s="20"/>
      <c r="O16" s="20"/>
    </row>
    <row r="17" customFormat="false" ht="24" hidden="false" customHeight="true" outlineLevel="0" collapsed="false">
      <c r="D17" s="10"/>
      <c r="E17" s="7"/>
      <c r="J17" s="7"/>
      <c r="K17" s="10"/>
      <c r="M17" s="8" t="s">
        <v>36</v>
      </c>
      <c r="N17" s="8" t="s">
        <v>37</v>
      </c>
      <c r="O17" s="8" t="s">
        <v>30</v>
      </c>
    </row>
    <row r="18" customFormat="false" ht="24" hidden="false" customHeight="true" outlineLevel="0" collapsed="false">
      <c r="D18" s="12" t="s">
        <v>38</v>
      </c>
      <c r="E18" s="13" t="s">
        <v>16</v>
      </c>
      <c r="F18" s="15" t="n">
        <f aca="false">M6</f>
        <v>0.518876139448464</v>
      </c>
      <c r="G18" s="15" t="n">
        <f aca="false">N6</f>
        <v>0.901555187383345</v>
      </c>
      <c r="H18" s="15" t="n">
        <f aca="false">O6</f>
        <v>-0.598302428553687</v>
      </c>
      <c r="I18" s="15" t="n">
        <f aca="false">P6</f>
        <v>-278.020306151136</v>
      </c>
      <c r="J18" s="27"/>
      <c r="K18" s="27"/>
      <c r="L18" s="28" t="s">
        <v>2</v>
      </c>
      <c r="M18" s="29" t="n">
        <f aca="false">-I18</f>
        <v>278.020306151136</v>
      </c>
      <c r="N18" s="29" t="n">
        <f aca="false">DEGREES(ATAN2(H20,G20))</f>
        <v>-97.9998327348337</v>
      </c>
      <c r="O18" s="29" t="n">
        <f aca="false">(F18+G18+H18+F19+G19+H19+F20+G20+H20)/(T18+U18+V18+T19+U20+U19+V19+V20+T20)</f>
        <v>1.2</v>
      </c>
      <c r="Q18" s="7"/>
      <c r="R18" s="10" t="n">
        <f aca="false">RADIANS(N18)</f>
        <v>-1.71041974762657</v>
      </c>
      <c r="S18" s="7"/>
      <c r="T18" s="30" t="n">
        <f aca="false">COS(R19)*COS(R20)</f>
        <v>0.43239678287372</v>
      </c>
      <c r="U18" s="30" t="n">
        <f aca="false">COS(R20)*SIN(R18)*SIN(R19)-COS(R18)*SIN(R20)</f>
        <v>0.751295989486121</v>
      </c>
      <c r="V18" s="31" t="n">
        <f aca="false">COS(R18)*COS(R20)*SIN(R19) + SIN(R18)*SIN(R20)</f>
        <v>-0.498585357128072</v>
      </c>
    </row>
    <row r="19" customFormat="false" ht="24" hidden="false" customHeight="true" outlineLevel="0" collapsed="false">
      <c r="D19" s="12"/>
      <c r="E19" s="13"/>
      <c r="F19" s="15" t="n">
        <f aca="false">M7</f>
        <v>0.38742968535522</v>
      </c>
      <c r="G19" s="15" t="n">
        <f aca="false">N7</f>
        <v>0.464742773524815</v>
      </c>
      <c r="H19" s="15" t="n">
        <f aca="false">O7</f>
        <v>1.03629744444441</v>
      </c>
      <c r="I19" s="15" t="n">
        <f aca="false">P7</f>
        <v>-287.71643314808</v>
      </c>
      <c r="J19" s="27"/>
      <c r="K19" s="32"/>
      <c r="L19" s="28" t="s">
        <v>3</v>
      </c>
      <c r="M19" s="29" t="n">
        <f aca="false">-I19</f>
        <v>287.71643314808</v>
      </c>
      <c r="N19" s="29" t="n">
        <f aca="false">DEGREES(ATAN2(SQRT(G20*G20 + H20*H20),-F20))</f>
        <v>-57.3413070618838</v>
      </c>
      <c r="O19" s="29" t="n">
        <f aca="false">O18</f>
        <v>1.2</v>
      </c>
      <c r="Q19" s="7"/>
      <c r="R19" s="10" t="n">
        <f aca="false">RADIANS(N19)</f>
        <v>-1.00079460562695</v>
      </c>
      <c r="S19" s="7"/>
      <c r="T19" s="30" t="n">
        <f aca="false">COS(R19)*SIN(R20)</f>
        <v>0.32285807112935</v>
      </c>
      <c r="U19" s="30" t="n">
        <f aca="false">COS(R18)*COS(R20) + SIN(R18)*SIN(R19)*SIN(R20)</f>
        <v>0.387285644604013</v>
      </c>
      <c r="V19" s="31" t="n">
        <f aca="false">-COS(R20)*SIN(R18) + COS(R18)*SIN(R19)*SIN(R20)</f>
        <v>0.863581203703676</v>
      </c>
    </row>
    <row r="20" customFormat="false" ht="24" hidden="false" customHeight="true" outlineLevel="0" collapsed="false">
      <c r="D20" s="12"/>
      <c r="E20" s="13"/>
      <c r="F20" s="15" t="n">
        <f aca="false">M8</f>
        <v>1.01028005563636</v>
      </c>
      <c r="G20" s="15" t="n">
        <f aca="false">N8</f>
        <v>-0.64125844911287</v>
      </c>
      <c r="H20" s="15" t="n">
        <f aca="false">O8</f>
        <v>-0.0901210886793067</v>
      </c>
      <c r="I20" s="15" t="n">
        <f aca="false">P8</f>
        <v>17.998148502226</v>
      </c>
      <c r="J20" s="27"/>
      <c r="K20" s="32"/>
      <c r="L20" s="28" t="s">
        <v>4</v>
      </c>
      <c r="M20" s="29" t="n">
        <f aca="false">-I20</f>
        <v>-17.998148502226</v>
      </c>
      <c r="N20" s="29" t="n">
        <f aca="false">DEGREES(ATAN2(F18,F19))</f>
        <v>36.7476246501602</v>
      </c>
      <c r="O20" s="29" t="n">
        <f aca="false">O19</f>
        <v>1.2</v>
      </c>
      <c r="Q20" s="7"/>
      <c r="R20" s="10" t="n">
        <f aca="false">RADIANS(N20)</f>
        <v>0.641367042432325</v>
      </c>
      <c r="S20" s="7"/>
      <c r="T20" s="30" t="n">
        <f aca="false">-SIN(R19)</f>
        <v>0.841900046363636</v>
      </c>
      <c r="U20" s="30" t="n">
        <f aca="false">COS(R19)*SIN(R18)</f>
        <v>-0.534382040927392</v>
      </c>
      <c r="V20" s="31" t="n">
        <f aca="false">COS(R18)*COS(R19)</f>
        <v>-0.0751009072327556</v>
      </c>
    </row>
    <row r="21" customFormat="false" ht="24" hidden="false" customHeight="true" outlineLevel="0" collapsed="false">
      <c r="D21" s="12"/>
      <c r="E21" s="13"/>
      <c r="F21" s="15" t="n">
        <f aca="false">M9</f>
        <v>0</v>
      </c>
      <c r="G21" s="15" t="n">
        <f aca="false">N9</f>
        <v>0</v>
      </c>
      <c r="H21" s="15" t="n">
        <f aca="false">O9</f>
        <v>0</v>
      </c>
      <c r="I21" s="15" t="n">
        <f aca="false">P9</f>
        <v>1</v>
      </c>
      <c r="J21" s="7"/>
      <c r="K21" s="10"/>
    </row>
  </sheetData>
  <mergeCells count="10">
    <mergeCell ref="K1:K4"/>
    <mergeCell ref="D6:D9"/>
    <mergeCell ref="E6:E9"/>
    <mergeCell ref="K6:K9"/>
    <mergeCell ref="L6:L9"/>
    <mergeCell ref="K11:K14"/>
    <mergeCell ref="L11:L14"/>
    <mergeCell ref="F16:O16"/>
    <mergeCell ref="D18:D21"/>
    <mergeCell ref="E18:E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.8"/>
  <cols>
    <col collapsed="false" hidden="false" max="1" min="1" style="46" width="9.17857142857143"/>
    <col collapsed="false" hidden="false" max="2" min="2" style="46" width="7.56122448979592"/>
    <col collapsed="false" hidden="false" max="4" min="3" style="46" width="11.3418367346939"/>
    <col collapsed="false" hidden="false" max="8" min="5" style="46" width="21.1938775510204"/>
    <col collapsed="false" hidden="false" max="1025" min="9" style="46" width="11.3418367346939"/>
  </cols>
  <sheetData>
    <row r="1" customFormat="false" ht="13.8" hidden="false" customHeight="false" outlineLevel="0" collapsed="false">
      <c r="A1" s="47"/>
      <c r="B1" s="47"/>
      <c r="C1" s="47"/>
      <c r="D1" s="46" t="s">
        <v>45</v>
      </c>
      <c r="E1" s="46" t="s">
        <v>46</v>
      </c>
      <c r="F1" s="46" t="s">
        <v>47</v>
      </c>
      <c r="G1" s="46" t="s">
        <v>48</v>
      </c>
    </row>
    <row r="2" customFormat="false" ht="13.8" hidden="false" customHeight="false" outlineLevel="0" collapsed="false">
      <c r="D2" s="46" t="n">
        <v>0.336693</v>
      </c>
      <c r="E2" s="46" t="n">
        <v>0.0350962</v>
      </c>
      <c r="F2" s="46" t="n">
        <v>0.287523</v>
      </c>
      <c r="G2" s="46" t="n">
        <v>0.895956</v>
      </c>
    </row>
    <row r="4" customFormat="false" ht="13.8" hidden="false" customHeight="false" outlineLevel="0" collapsed="false">
      <c r="B4" s="46" t="s">
        <v>12</v>
      </c>
      <c r="D4" s="46" t="n">
        <v>-1</v>
      </c>
      <c r="E4" s="46" t="s">
        <v>49</v>
      </c>
      <c r="F4" s="46" t="s">
        <v>50</v>
      </c>
      <c r="G4" s="46" t="s">
        <v>51</v>
      </c>
      <c r="H4" s="46" t="s">
        <v>52</v>
      </c>
    </row>
    <row r="5" customFormat="false" ht="13.8" hidden="false" customHeight="false" outlineLevel="0" collapsed="false">
      <c r="B5" s="46" t="s">
        <v>53</v>
      </c>
      <c r="C5" s="46" t="n">
        <v>37.1086</v>
      </c>
      <c r="D5" s="46" t="n">
        <f aca="false">C5*D4</f>
        <v>-37.1086</v>
      </c>
      <c r="E5" s="46" t="n">
        <f aca="false">-SIN(D5/2)*SIN(D6/2)*SIN(D7/2) + COS(D5/2)*COS(D6/2)*COS(D7/2)</f>
        <v>-0.466737980515752</v>
      </c>
      <c r="F5" s="46" t="n">
        <f aca="false">SIN(D5/2)*COS(D6/2)*COS(D7/2)+SIN(D6/2)*SIN(D7/2)*COS(D5/2)</f>
        <v>0.249063144176765</v>
      </c>
      <c r="G5" s="46" t="n">
        <f aca="false">-SIN(D5/2)*SIN(D7/2)*COS(D6/2)+SIN(D6/2)*COS(D5/2)*COS(D7/2)</f>
        <v>0.844719998326132</v>
      </c>
      <c r="H5" s="46" t="n">
        <f aca="false">SIN(D5/2)*SIN(D6/2)*COS(D7/2)+SIN(D7/2)*COS(D5/2)*COS(D6/2)</f>
        <v>0.0810637538284579</v>
      </c>
    </row>
    <row r="6" customFormat="false" ht="13.8" hidden="false" customHeight="false" outlineLevel="0" collapsed="false">
      <c r="B6" s="46" t="s">
        <v>54</v>
      </c>
      <c r="C6" s="46" t="n">
        <v>14.8627</v>
      </c>
      <c r="D6" s="46" t="n">
        <f aca="false">C6*D4</f>
        <v>-14.8627</v>
      </c>
    </row>
    <row r="7" customFormat="false" ht="13.8" hidden="false" customHeight="false" outlineLevel="0" collapsed="false">
      <c r="B7" s="46" t="s">
        <v>55</v>
      </c>
      <c r="C7" s="46" t="n">
        <v>30.5706</v>
      </c>
      <c r="D7" s="46" t="n">
        <f aca="false">C7*D4</f>
        <v>-30.5706</v>
      </c>
    </row>
    <row r="10" customFormat="false" ht="13.8" hidden="false" customHeight="false" outlineLevel="0" collapsed="false">
      <c r="B10" s="46" t="s">
        <v>0</v>
      </c>
      <c r="D10" s="46" t="n">
        <v>-1</v>
      </c>
      <c r="E10" s="46" t="s">
        <v>49</v>
      </c>
      <c r="F10" s="46" t="s">
        <v>50</v>
      </c>
      <c r="G10" s="46" t="s">
        <v>51</v>
      </c>
      <c r="H10" s="46" t="s">
        <v>52</v>
      </c>
    </row>
    <row r="11" customFormat="false" ht="13.8" hidden="false" customHeight="false" outlineLevel="0" collapsed="false">
      <c r="B11" s="46" t="s">
        <v>53</v>
      </c>
      <c r="C11" s="46" t="n">
        <v>38.969</v>
      </c>
      <c r="D11" s="46" t="n">
        <f aca="false">C11*D10</f>
        <v>-38.969</v>
      </c>
      <c r="E11" s="46" t="n">
        <f aca="false">SIN(D11/2)*SIN(D12/2)*SIN(D13/2) + COS(D11/2)*COS(D12/2)*COS(D13/2)</f>
        <v>0.713718904060626</v>
      </c>
      <c r="F11" s="46" t="n">
        <f aca="false">-SIN(D11/2)*SIN(D12/2)*COS(D13/2)+SIN(D13/2)*COS(D11/2)*COS(D12/2)</f>
        <v>-0.201102973480546</v>
      </c>
      <c r="G11" s="46" t="n">
        <f aca="false">SIN(D11/2)*SIN(D13/2)*COS(D12/2)+SIN(D12/2)*COS(D11/2)*COS(D13/2)</f>
        <v>0.669962651551314</v>
      </c>
      <c r="H11" s="46" t="n">
        <f aca="false">SIN(D11/2)*COS(D12/2)*COS(D13/2)-SIN(D12/2)*SIN(D13/2)*COS(D11/2)</f>
        <v>-0.0362348667738011</v>
      </c>
    </row>
    <row r="12" customFormat="false" ht="13.8" hidden="false" customHeight="false" outlineLevel="0" collapsed="false">
      <c r="B12" s="46" t="s">
        <v>54</v>
      </c>
      <c r="C12" s="46" t="n">
        <v>-7.511</v>
      </c>
      <c r="D12" s="46" t="n">
        <f aca="false">C12*D10</f>
        <v>7.511</v>
      </c>
    </row>
    <row r="13" customFormat="false" ht="13.8" hidden="false" customHeight="false" outlineLevel="0" collapsed="false">
      <c r="B13" s="46" t="s">
        <v>55</v>
      </c>
      <c r="C13" s="46" t="n">
        <v>32.923</v>
      </c>
      <c r="D13" s="46" t="n">
        <f aca="false">C13*D10</f>
        <v>-32.923</v>
      </c>
    </row>
    <row r="15" customFormat="false" ht="13.8" hidden="false" customHeight="true" outlineLevel="0" collapsed="false">
      <c r="C15" s="48" t="s">
        <v>56</v>
      </c>
      <c r="D15" s="48"/>
      <c r="E15" s="48"/>
      <c r="F15" s="48"/>
      <c r="G15" s="48"/>
    </row>
  </sheetData>
  <mergeCells count="1">
    <mergeCell ref="C15:G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9.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8.0867346938776"/>
    <col collapsed="false" hidden="false" max="6" min="6" style="9" width="14.0408163265306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2" min="10" style="8" width="7.29081632653061"/>
    <col collapsed="false" hidden="false" max="13" min="13" style="8" width="12.2857142857143"/>
    <col collapsed="false" hidden="false" max="14" min="14" style="7" width="8.77551020408163"/>
    <col collapsed="false" hidden="false" max="15" min="15" style="10" width="24.4336734693878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-119.695862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119.695862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-69.40358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69.40358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519.784485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-519.784485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0.760403512321383</v>
      </c>
      <c r="F11" s="11" t="n">
        <f aca="false">'C ZYX'!C32</f>
        <v>43.5679119829393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0.768017239561542</v>
      </c>
      <c r="R11" s="14" t="n">
        <v>0</v>
      </c>
      <c r="S11" s="15" t="n">
        <f aca="false">SIN(E12)</f>
        <v>-0.640429168399027</v>
      </c>
      <c r="T11" s="14" t="n">
        <v>0</v>
      </c>
      <c r="V11" s="12" t="s">
        <v>25</v>
      </c>
      <c r="W11" s="13" t="s">
        <v>16</v>
      </c>
      <c r="X11" s="15" t="n">
        <f aca="false">COS(E13)</f>
        <v>0.856267159500284</v>
      </c>
      <c r="Y11" s="15" t="n">
        <f aca="false">-SIN(E13)</f>
        <v>-0.516533204703545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-0.695056936000403</v>
      </c>
      <c r="F12" s="11" t="n">
        <f aca="false">'C ZYX'!C33</f>
        <v>-39.8238289541177</v>
      </c>
      <c r="H12" s="12"/>
      <c r="I12" s="13"/>
      <c r="J12" s="14" t="n">
        <v>0</v>
      </c>
      <c r="K12" s="15" t="n">
        <f aca="false">COS(E11)</f>
        <v>0.724557963447188</v>
      </c>
      <c r="L12" s="15" t="n">
        <f aca="false">-SIN(E11)</f>
        <v>-0.689213869278081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0.516533204703545</v>
      </c>
      <c r="Y12" s="15" t="n">
        <f aca="false">X11</f>
        <v>0.856267159500284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0.54279725236514</v>
      </c>
      <c r="F13" s="11" t="n">
        <f aca="false">'C ZYX'!C34</f>
        <v>31.09999169182</v>
      </c>
      <c r="H13" s="12"/>
      <c r="I13" s="13"/>
      <c r="J13" s="14" t="n">
        <v>0</v>
      </c>
      <c r="K13" s="15" t="n">
        <f aca="false">-L12</f>
        <v>0.689213869278081</v>
      </c>
      <c r="L13" s="15" t="n">
        <f aca="false">K12</f>
        <v>0.724557963447188</v>
      </c>
      <c r="M13" s="14" t="n">
        <v>0</v>
      </c>
      <c r="O13" s="12"/>
      <c r="P13" s="13"/>
      <c r="Q13" s="15" t="n">
        <f aca="false">-S11</f>
        <v>0.640429168399027</v>
      </c>
      <c r="R13" s="14" t="n">
        <v>0</v>
      </c>
      <c r="S13" s="15" t="n">
        <f aca="false">Q11</f>
        <v>0.768017239561542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28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0.768017239561542</v>
      </c>
      <c r="R18" s="25" t="n">
        <f aca="false">Q23*K18+R23*K19+S23*K20+T23*K21</f>
        <v>-0.441392665150837</v>
      </c>
      <c r="S18" s="25" t="n">
        <f aca="false">Q23*L18+R23*L19+S23*L20+T23*L21</f>
        <v>-0.464028053987375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0.724557963447188</v>
      </c>
      <c r="L19" s="21" t="n">
        <f aca="false">L12</f>
        <v>-0.689213869278081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0.724557963447188</v>
      </c>
      <c r="S19" s="25" t="n">
        <f aca="false">Q24*L18+R24*L19+S24*L20+T24*L21</f>
        <v>-0.689213869278081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0.689213869278081</v>
      </c>
      <c r="L20" s="21" t="n">
        <f aca="false">L13</f>
        <v>0.724557963447188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0.640429168399027</v>
      </c>
      <c r="R20" s="25" t="n">
        <f aca="false">Q25*K18+R25*K19+S25*K20+T25*K21</f>
        <v>0.529328133350481</v>
      </c>
      <c r="S20" s="25" t="n">
        <f aca="false">Q25*L18+R25*L19+S25*L20+T25*L21</f>
        <v>0.556473006989042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0.768017239561542</v>
      </c>
      <c r="R23" s="21" t="n">
        <f aca="false">R11</f>
        <v>0</v>
      </c>
      <c r="S23" s="21" t="n">
        <f aca="false">S11</f>
        <v>-0.640429168399027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0.640429168399027</v>
      </c>
      <c r="R25" s="21" t="n">
        <f aca="false">R13</f>
        <v>0</v>
      </c>
      <c r="S25" s="21" t="n">
        <f aca="false">S13</f>
        <v>0.768017239561542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28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0.768017239561542</v>
      </c>
      <c r="K30" s="21" t="n">
        <f aca="false">R18</f>
        <v>-0.441392665150837</v>
      </c>
      <c r="L30" s="21" t="n">
        <f aca="false">S18</f>
        <v>-0.464028053987375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0.657627940166611</v>
      </c>
      <c r="R30" s="25" t="n">
        <f aca="false">Q35*K30+R35*K31+S35*K32+T35*K33</f>
        <v>-0.752208290465817</v>
      </c>
      <c r="S30" s="25" t="n">
        <f aca="false">Q35*L30+R35*L31+S35*L32+T35*L33</f>
        <v>-0.0413301350918769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0.724557963447188</v>
      </c>
      <c r="L31" s="21" t="n">
        <f aca="false">S19</f>
        <v>-0.689213869278081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0.396706406018294</v>
      </c>
      <c r="R31" s="25" t="n">
        <f aca="false">Q36*K30+R36*K31+S36*K32+T36*K33</f>
        <v>0.392421221391234</v>
      </c>
      <c r="S31" s="25" t="n">
        <f aca="false">Q36*L30+R36*L31+S36*L32+T36*L33</f>
        <v>-0.829837099933391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0.640429168399027</v>
      </c>
      <c r="K32" s="21" t="n">
        <f aca="false">R20</f>
        <v>0.529328133350481</v>
      </c>
      <c r="L32" s="21" t="n">
        <f aca="false">S20</f>
        <v>0.556473006989042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0.640429168399027</v>
      </c>
      <c r="R32" s="25" t="n">
        <f aca="false">Q37*K30+R37*K31+S37*K32+T37*K33</f>
        <v>0.529328133350481</v>
      </c>
      <c r="S32" s="25" t="n">
        <f aca="false">Q37*L30+R37*L31+S37*L32+T37*L33</f>
        <v>0.556473006989042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0.856267159500284</v>
      </c>
      <c r="R35" s="21" t="n">
        <f aca="false">Y11</f>
        <v>-0.516533204703545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0.516533204703545</v>
      </c>
      <c r="R36" s="21" t="n">
        <f aca="false">Y12</f>
        <v>0.856267159500284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28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29</v>
      </c>
      <c r="I42" s="13" t="s">
        <v>16</v>
      </c>
      <c r="J42" s="15" t="n">
        <f aca="false">COS(E12)*COS(E13)</f>
        <v>0.657627940166611</v>
      </c>
      <c r="K42" s="15" t="n">
        <f aca="false">COS(E13)*SIN(E11)*SIN(E12) - COS(E11)*SIN(E13)</f>
        <v>-0.752208290465817</v>
      </c>
      <c r="L42" s="15" t="n">
        <f aca="false">COS(E11)*COS(E13)*SIN(E12)+ SIN(E11)*SIN(E13)</f>
        <v>-0.0413301350918769</v>
      </c>
      <c r="M42" s="14" t="n"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0.789153528199933</v>
      </c>
      <c r="R42" s="25" t="n">
        <f aca="false">Q47*K42+R47*K43+S47*K44+T47*K45</f>
        <v>-0.902649948558981</v>
      </c>
      <c r="S42" s="25" t="n">
        <f aca="false">Q47*L42+R47*L43+S47*L44+T47*L45</f>
        <v>-0.0495961621102523</v>
      </c>
      <c r="T42" s="25" t="n">
        <f aca="false">Q47*M42+R47*M43+S47*M44+T47*M45</f>
        <v>119.695862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COS(E12)*SIN(E13)</f>
        <v>0.396706406018294</v>
      </c>
      <c r="K43" s="15" t="n">
        <f aca="false">COS(E11)*COS(E13) + SIN(E11)*SIN(E12)*SIN(E13)</f>
        <v>0.392421221391234</v>
      </c>
      <c r="L43" s="15" t="n">
        <f aca="false">-COS(E13)*SIN(E11) + COS(E11)*SIN(E12)*SIN(E13)</f>
        <v>-0.829837099933391</v>
      </c>
      <c r="M43" s="14" t="n">
        <v>0</v>
      </c>
      <c r="N43" s="22"/>
      <c r="O43" s="23"/>
      <c r="P43" s="24"/>
      <c r="Q43" s="25" t="n">
        <f aca="false">Q48*J42+R48*J43+S48*J44+T48*J45</f>
        <v>0.476047687221952</v>
      </c>
      <c r="R43" s="25" t="n">
        <f aca="false">Q48*K42+R48*K43+S48*K44+T48*K45</f>
        <v>0.470905465669481</v>
      </c>
      <c r="S43" s="25" t="n">
        <f aca="false">Q48*L42+R48*L43+S48*L44+T48*L45</f>
        <v>-0.995804519920069</v>
      </c>
      <c r="T43" s="25" t="n">
        <f aca="false">Q48*M42+R48*M43+S48*M44+T48*M45</f>
        <v>69.40358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-SIN(E12)</f>
        <v>0.640429168399027</v>
      </c>
      <c r="K44" s="15" t="n">
        <f aca="false">COS(E12)*SIN(E11)</f>
        <v>0.529328133350481</v>
      </c>
      <c r="L44" s="15" t="n">
        <f aca="false">COS(E11)*COS(E12)</f>
        <v>0.556473006989042</v>
      </c>
      <c r="M44" s="14" t="n">
        <v>0</v>
      </c>
      <c r="N44" s="22"/>
      <c r="O44" s="23"/>
      <c r="P44" s="24"/>
      <c r="Q44" s="25" t="n">
        <f aca="false">Q49*J42+R49*J43+S49*J44+T49*J45</f>
        <v>0.768515002078832</v>
      </c>
      <c r="R44" s="25" t="n">
        <f aca="false">Q49*K42+R49*K43+S49*K44+T49*K45</f>
        <v>0.635193760020577</v>
      </c>
      <c r="S44" s="25" t="n">
        <f aca="false">Q49*L42+R49*L43+S49*L44+T49*L45</f>
        <v>0.66776760838685</v>
      </c>
      <c r="T44" s="25" t="n">
        <f aca="false">Q49*M42+R49*M43+S49*M44+T49*M45</f>
        <v>-519.784485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4" t="n">
        <v>0</v>
      </c>
      <c r="K45" s="14" t="n">
        <v>0</v>
      </c>
      <c r="L45" s="14" t="n">
        <v>0</v>
      </c>
      <c r="M45" s="14" t="n"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B47" s="7" t="s">
        <v>30</v>
      </c>
      <c r="C47" s="8" t="s">
        <v>31</v>
      </c>
      <c r="D47" s="8" t="s">
        <v>32</v>
      </c>
      <c r="E47" s="11" t="n">
        <v>1.2</v>
      </c>
      <c r="H47" s="12" t="s">
        <v>33</v>
      </c>
      <c r="I47" s="13" t="s">
        <v>16</v>
      </c>
      <c r="J47" s="15" t="n">
        <f aca="false">E47</f>
        <v>1.2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1.2</v>
      </c>
      <c r="R47" s="14" t="n">
        <v>0</v>
      </c>
      <c r="S47" s="14" t="n">
        <v>0</v>
      </c>
      <c r="T47" s="15" t="n">
        <f aca="false">M6</f>
        <v>119.695862</v>
      </c>
    </row>
    <row r="48" customFormat="false" ht="19.5" hidden="false" customHeight="true" outlineLevel="0" collapsed="false">
      <c r="E48" s="9" t="n">
        <f aca="false">E47</f>
        <v>1.2</v>
      </c>
      <c r="H48" s="12"/>
      <c r="I48" s="13"/>
      <c r="J48" s="14" t="n">
        <v>0</v>
      </c>
      <c r="K48" s="15" t="n">
        <f aca="false">E48</f>
        <v>1.2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1.2</v>
      </c>
      <c r="S48" s="14" t="n">
        <v>0</v>
      </c>
      <c r="T48" s="15" t="n">
        <f aca="false">M7</f>
        <v>69.40358</v>
      </c>
    </row>
    <row r="49" customFormat="false" ht="19.5" hidden="false" customHeight="true" outlineLevel="0" collapsed="false">
      <c r="E49" s="9" t="n">
        <f aca="false">E48</f>
        <v>1.2</v>
      </c>
      <c r="H49" s="12"/>
      <c r="I49" s="13"/>
      <c r="J49" s="14" t="n">
        <v>0</v>
      </c>
      <c r="K49" s="14" t="n">
        <v>0</v>
      </c>
      <c r="L49" s="15" t="n">
        <f aca="false">E49</f>
        <v>1.2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1.2</v>
      </c>
      <c r="T49" s="15" t="n">
        <f aca="false">M8</f>
        <v>-519.784485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30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0.789153528199933</v>
      </c>
      <c r="K55" s="15" t="n">
        <f aca="false">R42</f>
        <v>-0.902649948558981</v>
      </c>
      <c r="L55" s="15" t="n">
        <f aca="false">S42</f>
        <v>-0.0495961621102523</v>
      </c>
      <c r="M55" s="15" t="n">
        <f aca="false">T42</f>
        <v>119.695862</v>
      </c>
      <c r="N55" s="27"/>
      <c r="O55" s="27"/>
      <c r="P55" s="28" t="s">
        <v>2</v>
      </c>
      <c r="Q55" s="29" t="n">
        <f aca="false">-M55</f>
        <v>-119.695862</v>
      </c>
      <c r="R55" s="29" t="n">
        <f aca="false">DEGREES(ATAN2(L57,K57))</f>
        <v>43.5679119829394</v>
      </c>
      <c r="S55" s="29" t="n">
        <f aca="false">(J55+K55+L55+J56+K56+L56+J57+K57+L57)/(X55+Y55+Z55+X56+Y57+Y56+Z56+Z57+X57)</f>
        <v>1.2</v>
      </c>
      <c r="V55" s="10" t="n">
        <f aca="false">RADIANS(R55)</f>
        <v>0.760403512321383</v>
      </c>
      <c r="X55" s="30" t="n">
        <f aca="false">COS(V56)*COS(V57)</f>
        <v>0.657627940166611</v>
      </c>
      <c r="Y55" s="30" t="n">
        <f aca="false">COS(V57)*SIN(V55)*SIN(V56)-COS(V55)*SIN(V57)</f>
        <v>-0.752208290465817</v>
      </c>
      <c r="Z55" s="31" t="n">
        <f aca="false">COS(V55)*COS(V57)*SIN(V56) + SIN(V55)*SIN(V57)</f>
        <v>-0.0413301350918769</v>
      </c>
    </row>
    <row r="56" customFormat="false" ht="19.5" hidden="false" customHeight="true" outlineLevel="0" collapsed="false">
      <c r="H56" s="12"/>
      <c r="I56" s="13"/>
      <c r="J56" s="15" t="n">
        <f aca="false">Q43</f>
        <v>0.476047687221952</v>
      </c>
      <c r="K56" s="15" t="n">
        <f aca="false">R43</f>
        <v>0.470905465669481</v>
      </c>
      <c r="L56" s="15" t="n">
        <f aca="false">S43</f>
        <v>-0.995804519920069</v>
      </c>
      <c r="M56" s="15" t="n">
        <f aca="false">T43</f>
        <v>69.40358</v>
      </c>
      <c r="N56" s="27"/>
      <c r="O56" s="32"/>
      <c r="P56" s="28" t="s">
        <v>3</v>
      </c>
      <c r="Q56" s="29" t="n">
        <f aca="false">-M56</f>
        <v>-69.40358</v>
      </c>
      <c r="R56" s="29" t="n">
        <f aca="false">DEGREES(ATAN2(SQRT(K57*K57 + L57*L57),-J57))</f>
        <v>-39.8238289541177</v>
      </c>
      <c r="S56" s="29" t="n">
        <f aca="false">S55</f>
        <v>1.2</v>
      </c>
      <c r="V56" s="10" t="n">
        <f aca="false">RADIANS(R56)</f>
        <v>-0.695056936000403</v>
      </c>
      <c r="X56" s="30" t="n">
        <f aca="false">COS(V56)*SIN(V57)</f>
        <v>0.396706406018294</v>
      </c>
      <c r="Y56" s="30" t="n">
        <f aca="false">COS(V55)*COS(V57) + SIN(V55)*SIN(V56)*SIN(V57)</f>
        <v>0.392421221391234</v>
      </c>
      <c r="Z56" s="31" t="n">
        <f aca="false">-COS(V57)*SIN(V55) + COS(V55)*SIN(V56)*SIN(V57)</f>
        <v>-0.829837099933391</v>
      </c>
    </row>
    <row r="57" customFormat="false" ht="19.5" hidden="false" customHeight="true" outlineLevel="0" collapsed="false">
      <c r="H57" s="12"/>
      <c r="I57" s="13"/>
      <c r="J57" s="15" t="n">
        <f aca="false">Q44</f>
        <v>0.768515002078832</v>
      </c>
      <c r="K57" s="15" t="n">
        <f aca="false">R44</f>
        <v>0.635193760020577</v>
      </c>
      <c r="L57" s="15" t="n">
        <f aca="false">S44</f>
        <v>0.66776760838685</v>
      </c>
      <c r="M57" s="15" t="n">
        <f aca="false">T44</f>
        <v>-519.784485</v>
      </c>
      <c r="N57" s="27"/>
      <c r="O57" s="32"/>
      <c r="P57" s="28" t="s">
        <v>4</v>
      </c>
      <c r="Q57" s="29" t="n">
        <f aca="false">-M57</f>
        <v>519.784485</v>
      </c>
      <c r="R57" s="29" t="n">
        <f aca="false">DEGREES(ATAN2(J55,J56))</f>
        <v>31.09999169182</v>
      </c>
      <c r="S57" s="29" t="n">
        <f aca="false">S56</f>
        <v>1.2</v>
      </c>
      <c r="V57" s="10" t="n">
        <f aca="false">RADIANS(R57)</f>
        <v>0.54279725236514</v>
      </c>
      <c r="X57" s="30" t="n">
        <f aca="false">-SIN(V56)</f>
        <v>0.640429168399027</v>
      </c>
      <c r="Y57" s="30" t="n">
        <f aca="false">COS(V56)*SIN(V55)</f>
        <v>0.529328133350481</v>
      </c>
      <c r="Z57" s="31" t="n">
        <f aca="false">COS(V55)*COS(V56)</f>
        <v>0.556473006989042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-119.695862</v>
      </c>
      <c r="R58" s="8" t="n">
        <f aca="false">F11</f>
        <v>43.5679119829393</v>
      </c>
      <c r="S58" s="8" t="n">
        <f aca="false">E47</f>
        <v>1.2</v>
      </c>
    </row>
    <row r="59" customFormat="false" ht="19.5" hidden="false" customHeight="true" outlineLevel="0" collapsed="false">
      <c r="Q59" s="8" t="n">
        <f aca="false">E7</f>
        <v>-69.40358</v>
      </c>
      <c r="R59" s="8" t="n">
        <f aca="false">F12</f>
        <v>-39.8238289541177</v>
      </c>
    </row>
    <row r="60" customFormat="false" ht="19.5" hidden="false" customHeight="true" outlineLevel="0" collapsed="false">
      <c r="Q60" s="8" t="n">
        <f aca="false">E8</f>
        <v>519.784485</v>
      </c>
      <c r="R60" s="8" t="n">
        <f aca="false">F13</f>
        <v>31.09999169182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0:I57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D55" activeCellId="0" sqref="D55"/>
    </sheetView>
  </sheetViews>
  <sheetFormatPr defaultRowHeight="13.8"/>
  <cols>
    <col collapsed="false" hidden="false" max="1025" min="1" style="1" width="11.5204081632653"/>
  </cols>
  <sheetData>
    <row r="30" customFormat="false" ht="14.6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</row>
    <row r="31" customFormat="false" ht="14.65" hidden="false" customHeight="false" outlineLevel="0" collapsed="false">
      <c r="A31" s="2"/>
      <c r="B31" s="2"/>
      <c r="C31" s="3" t="s">
        <v>0</v>
      </c>
      <c r="D31" s="2" t="s">
        <v>1</v>
      </c>
      <c r="E31" s="2"/>
      <c r="F31" s="2"/>
      <c r="G31" s="2"/>
      <c r="H31" s="2"/>
      <c r="I31" s="2"/>
    </row>
    <row r="32" customFormat="false" ht="14.65" hidden="false" customHeight="false" outlineLevel="0" collapsed="false">
      <c r="A32" s="2"/>
      <c r="B32" s="2" t="s">
        <v>2</v>
      </c>
      <c r="C32" s="4" t="n">
        <v>-9.149782</v>
      </c>
      <c r="D32" s="2" t="n">
        <f aca="false">RADIANS(C32)</f>
        <v>-0.159693821739712</v>
      </c>
      <c r="E32" s="2"/>
      <c r="F32" s="2"/>
      <c r="G32" s="2"/>
      <c r="H32" s="2"/>
      <c r="I32" s="2"/>
    </row>
    <row r="33" customFormat="false" ht="14.65" hidden="false" customHeight="false" outlineLevel="0" collapsed="false">
      <c r="A33" s="2"/>
      <c r="B33" s="2" t="s">
        <v>3</v>
      </c>
      <c r="C33" s="4" t="n">
        <v>-8.524243</v>
      </c>
      <c r="D33" s="2" t="n">
        <f aca="false">RADIANS(C33)</f>
        <v>-0.148776106590079</v>
      </c>
      <c r="E33" s="2"/>
      <c r="F33" s="2"/>
      <c r="G33" s="2"/>
      <c r="H33" s="2"/>
      <c r="I33" s="2"/>
    </row>
    <row r="34" customFormat="false" ht="14.65" hidden="false" customHeight="false" outlineLevel="0" collapsed="false">
      <c r="A34" s="2"/>
      <c r="B34" s="2" t="s">
        <v>4</v>
      </c>
      <c r="C34" s="4" t="n">
        <v>19.407503</v>
      </c>
      <c r="D34" s="2" t="n">
        <f aca="false">RADIANS(C34)</f>
        <v>0.338724826940677</v>
      </c>
      <c r="E34" s="2"/>
      <c r="F34" s="2"/>
      <c r="G34" s="2"/>
      <c r="H34" s="2"/>
      <c r="I34" s="2"/>
    </row>
    <row r="35" customFormat="false" ht="14.65" hidden="false" customHeight="false" outlineLevel="0" collapsed="false">
      <c r="A35" s="2"/>
      <c r="B35" s="2"/>
      <c r="C35" s="2"/>
      <c r="D35" s="2"/>
      <c r="E35" s="2"/>
      <c r="F35" s="2"/>
      <c r="G35" s="2" t="s">
        <v>5</v>
      </c>
      <c r="H35" s="2" t="s">
        <v>6</v>
      </c>
      <c r="I35" s="2" t="s">
        <v>7</v>
      </c>
    </row>
    <row r="36" customFormat="false" ht="14.65" hidden="false" customHeight="false" outlineLevel="0" collapsed="false">
      <c r="A36" s="2"/>
      <c r="B36" s="2"/>
      <c r="C36" s="5" t="n">
        <f aca="false">COS(A37)</f>
        <v>0.943179152677921</v>
      </c>
      <c r="D36" s="5" t="n">
        <f aca="false">-SIN(A37)</f>
        <v>-0.332284645979555</v>
      </c>
      <c r="E36" s="5" t="n">
        <v>0</v>
      </c>
      <c r="F36" s="2"/>
      <c r="G36" s="5" t="n">
        <v>1</v>
      </c>
      <c r="H36" s="5" t="n">
        <v>0</v>
      </c>
      <c r="I36" s="5" t="n">
        <v>0</v>
      </c>
    </row>
    <row r="37" customFormat="false" ht="14.65" hidden="false" customHeight="false" outlineLevel="0" collapsed="false">
      <c r="A37" s="2" t="n">
        <f aca="false">D34</f>
        <v>0.338724826940677</v>
      </c>
      <c r="B37" s="2" t="s">
        <v>8</v>
      </c>
      <c r="C37" s="5" t="n">
        <f aca="false">SIN(A37)</f>
        <v>0.332284645979555</v>
      </c>
      <c r="D37" s="5" t="n">
        <f aca="false">COS(A37)</f>
        <v>0.943179152677921</v>
      </c>
      <c r="E37" s="5" t="n">
        <v>0</v>
      </c>
      <c r="F37" s="2" t="s">
        <v>2</v>
      </c>
      <c r="G37" s="5" t="n">
        <v>0</v>
      </c>
      <c r="H37" s="5" t="n">
        <v>1</v>
      </c>
      <c r="I37" s="5" t="n">
        <v>0</v>
      </c>
    </row>
    <row r="38" customFormat="false" ht="14.65" hidden="false" customHeight="false" outlineLevel="0" collapsed="false">
      <c r="A38" s="2"/>
      <c r="B38" s="2"/>
      <c r="C38" s="5" t="n">
        <v>0</v>
      </c>
      <c r="D38" s="5" t="n">
        <v>0</v>
      </c>
      <c r="E38" s="5" t="n">
        <v>1</v>
      </c>
      <c r="F38" s="2"/>
      <c r="G38" s="5" t="n">
        <v>0</v>
      </c>
      <c r="H38" s="5" t="n">
        <v>0</v>
      </c>
      <c r="I38" s="5" t="n">
        <v>1</v>
      </c>
    </row>
    <row r="39" customFormat="false" ht="14.65" hidden="false" customHeight="false" outlineLevel="0" collapsed="false">
      <c r="A39" s="2"/>
      <c r="B39" s="2"/>
      <c r="C39" s="2"/>
      <c r="D39" s="2"/>
      <c r="E39" s="2"/>
      <c r="F39" s="2"/>
      <c r="G39" s="2"/>
      <c r="H39" s="2" t="s">
        <v>9</v>
      </c>
      <c r="I39" s="2"/>
    </row>
    <row r="40" customFormat="false" ht="14.65" hidden="false" customHeight="false" outlineLevel="0" collapsed="false">
      <c r="A40" s="2"/>
      <c r="B40" s="2"/>
      <c r="C40" s="5" t="n">
        <f aca="false">COS(A41)</f>
        <v>0.988953233688446</v>
      </c>
      <c r="D40" s="5" t="n">
        <v>0</v>
      </c>
      <c r="E40" s="5" t="n">
        <f aca="false">SIN(A41)</f>
        <v>-0.148227870446708</v>
      </c>
      <c r="F40" s="2"/>
      <c r="G40" s="5" t="n">
        <f aca="false">C36*G36+D36*G37+E36*G38</f>
        <v>0.943179152677921</v>
      </c>
      <c r="H40" s="5" t="n">
        <f aca="false">C36*H36+D36*H37+E36*H38</f>
        <v>-0.332284645979555</v>
      </c>
      <c r="I40" s="5" t="n">
        <f aca="false">C36*I36+D36*I37+E36*I38</f>
        <v>0</v>
      </c>
    </row>
    <row r="41" customFormat="false" ht="14.65" hidden="false" customHeight="false" outlineLevel="0" collapsed="false">
      <c r="A41" s="2" t="n">
        <f aca="false">D33</f>
        <v>-0.148776106590079</v>
      </c>
      <c r="B41" s="2" t="s">
        <v>10</v>
      </c>
      <c r="C41" s="5" t="n">
        <v>0</v>
      </c>
      <c r="D41" s="5" t="n">
        <v>1</v>
      </c>
      <c r="E41" s="5" t="n">
        <v>0</v>
      </c>
      <c r="F41" s="2" t="s">
        <v>2</v>
      </c>
      <c r="G41" s="5" t="n">
        <f aca="false">C37*G36+D37*G37+E37*G38</f>
        <v>0.332284645979555</v>
      </c>
      <c r="H41" s="5" t="n">
        <f aca="false">C37*H36+D37*H37+E37*H38</f>
        <v>0.943179152677921</v>
      </c>
      <c r="I41" s="5" t="n">
        <f aca="false">C37*I36+D37*I37+E37*I38</f>
        <v>0</v>
      </c>
    </row>
    <row r="42" customFormat="false" ht="14.65" hidden="false" customHeight="false" outlineLevel="0" collapsed="false">
      <c r="A42" s="2"/>
      <c r="B42" s="2"/>
      <c r="C42" s="5" t="n">
        <f aca="false">-SIN(A41)</f>
        <v>0.148227870446708</v>
      </c>
      <c r="D42" s="5" t="n">
        <v>0</v>
      </c>
      <c r="E42" s="5" t="n">
        <f aca="false">COS(A41)</f>
        <v>0.988953233688446</v>
      </c>
      <c r="F42" s="2"/>
      <c r="G42" s="5" t="n">
        <f aca="false">C38*G36+D38*G37+E38*G38</f>
        <v>0</v>
      </c>
      <c r="H42" s="5" t="n">
        <f aca="false">C38*H36+D38*H37+E38*H38</f>
        <v>0</v>
      </c>
      <c r="I42" s="5" t="n">
        <f aca="false">C38*I36+D38*I37+E38*I38</f>
        <v>1</v>
      </c>
    </row>
    <row r="43" customFormat="false" ht="14.65" hidden="false" customHeight="false" outlineLevel="0" collapsed="false">
      <c r="A43" s="2"/>
      <c r="B43" s="2"/>
      <c r="C43" s="2"/>
      <c r="D43" s="2"/>
      <c r="E43" s="2"/>
      <c r="F43" s="2"/>
      <c r="G43" s="2"/>
      <c r="H43" s="2" t="s">
        <v>9</v>
      </c>
      <c r="I43" s="2"/>
    </row>
    <row r="44" customFormat="false" ht="14.65" hidden="false" customHeight="false" outlineLevel="0" collapsed="false">
      <c r="A44" s="2"/>
      <c r="B44" s="2"/>
      <c r="C44" s="5" t="n">
        <v>1</v>
      </c>
      <c r="D44" s="5" t="n">
        <v>0</v>
      </c>
      <c r="E44" s="5" t="n">
        <v>0</v>
      </c>
      <c r="F44" s="2"/>
      <c r="G44" s="5" t="n">
        <f aca="false">C40*G40+D40*G41+E40*G42</f>
        <v>0.932760072988359</v>
      </c>
      <c r="H44" s="5" t="n">
        <f aca="false">C40*H40+D40*H41+E40*H42</f>
        <v>-0.328613975146501</v>
      </c>
      <c r="I44" s="5" t="n">
        <f aca="false">C40*I40+D40*I41+E40*I42</f>
        <v>-0.148227870446708</v>
      </c>
    </row>
    <row r="45" customFormat="false" ht="14.65" hidden="false" customHeight="false" outlineLevel="0" collapsed="false">
      <c r="A45" s="2" t="n">
        <f aca="false">D32</f>
        <v>-0.159693821739712</v>
      </c>
      <c r="B45" s="2" t="s">
        <v>11</v>
      </c>
      <c r="C45" s="5" t="n">
        <v>0</v>
      </c>
      <c r="D45" s="5" t="n">
        <f aca="false">COS(A45)</f>
        <v>0.987276016872325</v>
      </c>
      <c r="E45" s="5" t="n">
        <f aca="false">-SIN(A45)</f>
        <v>0.159015931619183</v>
      </c>
      <c r="F45" s="2" t="s">
        <v>2</v>
      </c>
      <c r="G45" s="5" t="n">
        <f aca="false">C41*G40+D41*G41+E41*G42</f>
        <v>0.332284645979555</v>
      </c>
      <c r="H45" s="5" t="n">
        <f aca="false">C41*H40+D41*H41+E41*H42</f>
        <v>0.943179152677921</v>
      </c>
      <c r="I45" s="5" t="n">
        <f aca="false">C41*I40+D41*I41+E41*I42</f>
        <v>0</v>
      </c>
    </row>
    <row r="46" customFormat="false" ht="14.65" hidden="false" customHeight="false" outlineLevel="0" collapsed="false">
      <c r="A46" s="2"/>
      <c r="B46" s="2"/>
      <c r="C46" s="5" t="n">
        <v>0</v>
      </c>
      <c r="D46" s="5" t="n">
        <f aca="false">SIN(A45)</f>
        <v>-0.159015931619183</v>
      </c>
      <c r="E46" s="5" t="n">
        <f aca="false">COS(A45)</f>
        <v>0.987276016872325</v>
      </c>
      <c r="F46" s="2"/>
      <c r="G46" s="5" t="n">
        <f aca="false">C42*G40+D42*G41+E42*G42</f>
        <v>0.139805437251179</v>
      </c>
      <c r="H46" s="5" t="n">
        <f aca="false">C42*H40+D42*H41+E42*H42</f>
        <v>-0.0492538454556877</v>
      </c>
      <c r="I46" s="5" t="n">
        <f aca="false">C42*I40+D42*I41+E42*I42</f>
        <v>0.988953233688446</v>
      </c>
    </row>
    <row r="47" customFormat="false" ht="14.65" hidden="false" customHeight="false" outlineLevel="0" collapsed="false">
      <c r="A47" s="2"/>
      <c r="B47" s="2"/>
      <c r="C47" s="2"/>
      <c r="D47" s="2"/>
      <c r="E47" s="2"/>
      <c r="F47" s="2"/>
      <c r="G47" s="2"/>
      <c r="H47" s="2" t="s">
        <v>9</v>
      </c>
      <c r="I47" s="2"/>
    </row>
    <row r="48" customFormat="false" ht="14.65" hidden="false" customHeight="false" outlineLevel="0" collapsed="false">
      <c r="A48" s="2"/>
      <c r="B48" s="2"/>
      <c r="C48" s="2"/>
      <c r="D48" s="2"/>
      <c r="E48" s="2"/>
      <c r="F48" s="2"/>
      <c r="G48" s="5" t="n">
        <f aca="false">C44*G44+D44*G45+E44*G46</f>
        <v>0.932760072988359</v>
      </c>
      <c r="H48" s="5" t="n">
        <f aca="false">C44*H44+D44*H45+E44*H46</f>
        <v>-0.328613975146501</v>
      </c>
      <c r="I48" s="5" t="n">
        <f aca="false">C44*I44+D44*I45+E44*I46</f>
        <v>-0.148227870446708</v>
      </c>
    </row>
    <row r="49" customFormat="false" ht="14.65" hidden="false" customHeight="false" outlineLevel="0" collapsed="false">
      <c r="A49" s="2"/>
      <c r="B49" s="2"/>
      <c r="C49" s="2"/>
      <c r="D49" s="2"/>
      <c r="E49" s="2"/>
      <c r="F49" s="2"/>
      <c r="G49" s="5" t="n">
        <f aca="false">C45*G44+D45*G45+E45*G46</f>
        <v>0.350287953600449</v>
      </c>
      <c r="H49" s="5" t="n">
        <f aca="false">C45*H44+D45*H45+E45*H46</f>
        <v>0.923346010931909</v>
      </c>
      <c r="I49" s="5" t="n">
        <f aca="false">C45*I44+D45*I45+E45*I46</f>
        <v>0.157259319782772</v>
      </c>
    </row>
    <row r="50" customFormat="false" ht="14.65" hidden="false" customHeight="false" outlineLevel="0" collapsed="false">
      <c r="A50" s="2"/>
      <c r="B50" s="2"/>
      <c r="C50" s="2"/>
      <c r="D50" s="2"/>
      <c r="E50" s="2"/>
      <c r="F50" s="2"/>
      <c r="G50" s="5" t="n">
        <f aca="false">C46*G44+D46*G45+E46*G46</f>
        <v>0.0851880026832481</v>
      </c>
      <c r="H50" s="5" t="n">
        <f aca="false">C46*H44+D46*H45+E46*H46</f>
        <v>-0.198607652004008</v>
      </c>
      <c r="I50" s="5" t="n">
        <f aca="false">C46*I44+D46*I45+E46*I46</f>
        <v>0.976369809428934</v>
      </c>
    </row>
    <row r="51" customFormat="false" ht="14.6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4.6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53" customFormat="false" ht="14.6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</row>
    <row r="54" customFormat="false" ht="14.65" hidden="false" customHeight="false" outlineLevel="0" collapsed="false">
      <c r="A54" s="2"/>
      <c r="B54" s="2"/>
      <c r="C54" s="2" t="s">
        <v>12</v>
      </c>
      <c r="D54" s="2" t="s">
        <v>1</v>
      </c>
      <c r="E54" s="2"/>
      <c r="F54" s="2"/>
      <c r="G54" s="2"/>
      <c r="H54" s="2"/>
      <c r="I54" s="2"/>
    </row>
    <row r="55" customFormat="false" ht="14.65" hidden="false" customHeight="false" outlineLevel="0" collapsed="false">
      <c r="A55" s="2"/>
      <c r="B55" s="2" t="s">
        <v>2</v>
      </c>
      <c r="C55" s="6" t="n">
        <f aca="false">DEGREES(D55)</f>
        <v>-11.4979132993132</v>
      </c>
      <c r="D55" s="2" t="n">
        <f aca="false">ATAN2(H49*COS(D57)-H48*SIN(D57),I48*SIN(D57)-I49*COS(D57))</f>
        <v>-0.20067644418186</v>
      </c>
      <c r="E55" s="2"/>
      <c r="F55" s="2"/>
      <c r="G55" s="2"/>
      <c r="H55" s="2"/>
      <c r="I55" s="2"/>
    </row>
    <row r="56" customFormat="false" ht="14.65" hidden="false" customHeight="false" outlineLevel="0" collapsed="false">
      <c r="A56" s="2"/>
      <c r="B56" s="2" t="s">
        <v>3</v>
      </c>
      <c r="C56" s="6" t="n">
        <f aca="false">DEGREES(D56)</f>
        <v>-4.88683584209601</v>
      </c>
      <c r="D56" s="2" t="n">
        <f aca="false">ATAN2(G48*COS(D57)+G49*SIN(D57),-G50)</f>
        <v>-0.0852913754490451</v>
      </c>
      <c r="E56" s="2"/>
      <c r="F56" s="2"/>
      <c r="G56" s="2"/>
      <c r="H56" s="2"/>
      <c r="I56" s="2"/>
    </row>
    <row r="57" customFormat="false" ht="14.65" hidden="false" customHeight="false" outlineLevel="0" collapsed="false">
      <c r="A57" s="2"/>
      <c r="B57" s="2" t="s">
        <v>4</v>
      </c>
      <c r="C57" s="6" t="n">
        <f aca="false">DEGREES(D57)</f>
        <v>20.5831244971861</v>
      </c>
      <c r="D57" s="2" t="n">
        <f aca="false">ATAN2(G48,G49)</f>
        <v>0.3592432928238</v>
      </c>
      <c r="E57" s="2"/>
      <c r="F57" s="2"/>
      <c r="G57" s="2"/>
      <c r="H57" s="2"/>
      <c r="I5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60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J61" activeCellId="0" sqref="J61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6.6020408163265"/>
    <col collapsed="false" hidden="false" max="6" min="6" style="9" width="21.4642857142857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22.545918367346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7.800129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-7.800129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-55.813934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55.813934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111.116089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-111.116089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-0.20067644418186</v>
      </c>
      <c r="F11" s="11" t="n">
        <f aca="false">'B ZYX'!C55</f>
        <v>-11.4979132993132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0.996364895105623</v>
      </c>
      <c r="R11" s="14" t="n">
        <v>0</v>
      </c>
      <c r="S11" s="15" t="n">
        <f aca="false">SIN(E12)</f>
        <v>-0.0851880026832481</v>
      </c>
      <c r="T11" s="14" t="n">
        <v>0</v>
      </c>
      <c r="V11" s="12" t="s">
        <v>25</v>
      </c>
      <c r="W11" s="13" t="s">
        <v>16</v>
      </c>
      <c r="X11" s="15" t="n">
        <f aca="false">COS(E13)</f>
        <v>0.936163124142866</v>
      </c>
      <c r="Y11" s="15" t="n">
        <f aca="false">-SIN(E13)</f>
        <v>-0.351565932642895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-0.0852913754490451</v>
      </c>
      <c r="F12" s="11" t="n">
        <f aca="false">'B ZYX'!C56</f>
        <v>-4.88683584209601</v>
      </c>
      <c r="H12" s="12"/>
      <c r="I12" s="13"/>
      <c r="J12" s="14" t="n">
        <v>0</v>
      </c>
      <c r="K12" s="15" t="n">
        <f aca="false">COS(E11)</f>
        <v>0.979931964910738</v>
      </c>
      <c r="L12" s="15" t="n">
        <f aca="false">-SIN(E11)</f>
        <v>0.199332245625689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0.351565932642895</v>
      </c>
      <c r="Y12" s="15" t="n">
        <f aca="false">X11</f>
        <v>0.936163124142866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0.3592432928238</v>
      </c>
      <c r="F13" s="11" t="n">
        <f aca="false">'B ZYX'!C57</f>
        <v>20.5831244971861</v>
      </c>
      <c r="H13" s="12"/>
      <c r="I13" s="13"/>
      <c r="J13" s="14" t="n">
        <v>0</v>
      </c>
      <c r="K13" s="15" t="n">
        <f aca="false">-L12</f>
        <v>-0.199332245625689</v>
      </c>
      <c r="L13" s="15" t="n">
        <f aca="false">K12</f>
        <v>0.979931964910738</v>
      </c>
      <c r="M13" s="14" t="n">
        <v>0</v>
      </c>
      <c r="O13" s="12"/>
      <c r="P13" s="13"/>
      <c r="Q13" s="15" t="n">
        <f aca="false">-S11</f>
        <v>0.0851880026832481</v>
      </c>
      <c r="R13" s="14" t="n">
        <v>0</v>
      </c>
      <c r="S13" s="15" t="n">
        <f aca="false">Q11</f>
        <v>0.996364895105623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28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tr">
        <f aca="false">H11</f>
        <v>Rx(α)</v>
      </c>
      <c r="I18" s="13" t="s">
        <v>16</v>
      </c>
      <c r="J18" s="21" t="n">
        <f aca="false">J11</f>
        <v>1</v>
      </c>
      <c r="K18" s="21" t="n">
        <f aca="false">K11</f>
        <v>0</v>
      </c>
      <c r="L18" s="21" t="n">
        <f aca="false">L11</f>
        <v>0</v>
      </c>
      <c r="M18" s="21" t="n">
        <f aca="false">M11</f>
        <v>0</v>
      </c>
      <c r="N18" s="22"/>
      <c r="O18" s="23" t="str">
        <f aca="false">H18&amp;" x "&amp;O23</f>
        <v>Rx(α) x Ry(β)</v>
      </c>
      <c r="P18" s="24" t="s">
        <v>16</v>
      </c>
      <c r="Q18" s="25" t="n">
        <f aca="false">Q23*J18+R23*J19+S23*J20+T23*J21</f>
        <v>0.996364895105623</v>
      </c>
      <c r="R18" s="25" t="n">
        <f aca="false">Q23*K18+R23*K19+S23*K20+T23*K21</f>
        <v>0.016980715875219</v>
      </c>
      <c r="S18" s="25" t="n">
        <f aca="false">Q23*L18+R23*L19+S23*L20+T23*L21</f>
        <v>-0.0834784468562166</v>
      </c>
      <c r="T18" s="25" t="n">
        <f aca="false">Q23*M18+R23*M19+S23*M20+T23*M21</f>
        <v>0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21" t="n">
        <f aca="false">J12</f>
        <v>0</v>
      </c>
      <c r="K19" s="21" t="n">
        <f aca="false">K12</f>
        <v>0.979931964910738</v>
      </c>
      <c r="L19" s="21" t="n">
        <f aca="false">L12</f>
        <v>0.199332245625689</v>
      </c>
      <c r="M19" s="21" t="n">
        <f aca="false">M12</f>
        <v>0</v>
      </c>
      <c r="N19" s="22"/>
      <c r="O19" s="23"/>
      <c r="P19" s="24"/>
      <c r="Q19" s="25" t="n">
        <f aca="false">Q24*J18+R24*J19+S24*J20+T24*J21</f>
        <v>0</v>
      </c>
      <c r="R19" s="25" t="n">
        <f aca="false">Q24*K18+R24*K19+S24*K20+T24*K21</f>
        <v>0.979931964910738</v>
      </c>
      <c r="S19" s="25" t="n">
        <f aca="false">Q24*L18+R24*L19+S24*L20+T24*L21</f>
        <v>0.199332245625689</v>
      </c>
      <c r="T19" s="25" t="n">
        <f aca="false">Q24*M18+R24*M19+S24*M20+T24*M21</f>
        <v>0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21" t="n">
        <f aca="false">J13</f>
        <v>0</v>
      </c>
      <c r="K20" s="21" t="n">
        <f aca="false">K13</f>
        <v>-0.199332245625689</v>
      </c>
      <c r="L20" s="21" t="n">
        <f aca="false">L13</f>
        <v>0.979931964910738</v>
      </c>
      <c r="M20" s="21" t="n">
        <f aca="false">M13</f>
        <v>0</v>
      </c>
      <c r="N20" s="22"/>
      <c r="O20" s="23"/>
      <c r="P20" s="24"/>
      <c r="Q20" s="25" t="n">
        <f aca="false">Q25*J18+R25*J19+S25*J20+T25*J21</f>
        <v>0.0851880026832481</v>
      </c>
      <c r="R20" s="25" t="n">
        <f aca="false">Q25*K18+R25*K19+S25*K20+T25*K21</f>
        <v>-0.198607652004008</v>
      </c>
      <c r="S20" s="25" t="n">
        <f aca="false">Q25*L18+R25*L19+S25*L20+T25*L21</f>
        <v>0.976369809428934</v>
      </c>
      <c r="T20" s="25" t="n">
        <f aca="false">Q25*M18+R25*M19+S25*M20+T25*M21</f>
        <v>0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21" t="n">
        <f aca="false">J14</f>
        <v>0</v>
      </c>
      <c r="K21" s="21" t="n">
        <f aca="false">K14</f>
        <v>0</v>
      </c>
      <c r="L21" s="21" t="n">
        <f aca="false">L14</f>
        <v>0</v>
      </c>
      <c r="M21" s="21" t="n">
        <f aca="false">M14</f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G22" s="9"/>
      <c r="H22" s="9"/>
      <c r="I22" s="9"/>
      <c r="J22" s="9"/>
      <c r="K22" s="9"/>
      <c r="L22" s="9"/>
      <c r="M22" s="9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E23" s="11"/>
      <c r="G23" s="9"/>
      <c r="H23" s="9"/>
      <c r="I23" s="9"/>
      <c r="J23" s="9"/>
      <c r="K23" s="9"/>
      <c r="L23" s="9"/>
      <c r="M23" s="9"/>
      <c r="O23" s="12" t="s">
        <v>24</v>
      </c>
      <c r="P23" s="13" t="s">
        <v>16</v>
      </c>
      <c r="Q23" s="21" t="n">
        <f aca="false">Q11</f>
        <v>0.996364895105623</v>
      </c>
      <c r="R23" s="21" t="n">
        <f aca="false">R11</f>
        <v>0</v>
      </c>
      <c r="S23" s="21" t="n">
        <f aca="false">S11</f>
        <v>-0.0851880026832481</v>
      </c>
      <c r="T23" s="21" t="n">
        <f aca="false">T11</f>
        <v>0</v>
      </c>
    </row>
    <row r="24" customFormat="false" ht="19.5" hidden="false" customHeight="true" outlineLevel="0" collapsed="false">
      <c r="G24" s="9"/>
      <c r="H24" s="9"/>
      <c r="I24" s="9"/>
      <c r="J24" s="9"/>
      <c r="K24" s="9"/>
      <c r="L24" s="9"/>
      <c r="M24" s="9"/>
      <c r="O24" s="12"/>
      <c r="P24" s="13"/>
      <c r="Q24" s="21" t="n">
        <f aca="false">Q12</f>
        <v>0</v>
      </c>
      <c r="R24" s="21" t="n">
        <f aca="false">R12</f>
        <v>1</v>
      </c>
      <c r="S24" s="21" t="n">
        <f aca="false">S12</f>
        <v>0</v>
      </c>
      <c r="T24" s="21" t="n">
        <f aca="false">T12</f>
        <v>0</v>
      </c>
    </row>
    <row r="25" customFormat="false" ht="19.5" hidden="false" customHeight="true" outlineLevel="0" collapsed="false">
      <c r="G25" s="9"/>
      <c r="H25" s="9"/>
      <c r="I25" s="9"/>
      <c r="J25" s="9"/>
      <c r="K25" s="9"/>
      <c r="L25" s="9"/>
      <c r="M25" s="9"/>
      <c r="O25" s="12"/>
      <c r="P25" s="13"/>
      <c r="Q25" s="21" t="n">
        <f aca="false">Q13</f>
        <v>0.0851880026832481</v>
      </c>
      <c r="R25" s="21" t="n">
        <f aca="false">R13</f>
        <v>0</v>
      </c>
      <c r="S25" s="21" t="n">
        <f aca="false">S13</f>
        <v>0.996364895105623</v>
      </c>
      <c r="T25" s="21" t="n">
        <f aca="false">T13</f>
        <v>0</v>
      </c>
    </row>
    <row r="26" customFormat="false" ht="19.5" hidden="false" customHeight="true" outlineLevel="0" collapsed="false">
      <c r="G26" s="9"/>
      <c r="H26" s="9"/>
      <c r="I26" s="9"/>
      <c r="J26" s="9"/>
      <c r="K26" s="9"/>
      <c r="L26" s="9"/>
      <c r="M26" s="9"/>
      <c r="O26" s="12"/>
      <c r="P26" s="13"/>
      <c r="Q26" s="21" t="n">
        <f aca="false">Q14</f>
        <v>0</v>
      </c>
      <c r="R26" s="21" t="n">
        <f aca="false">R14</f>
        <v>0</v>
      </c>
      <c r="S26" s="21" t="n">
        <f aca="false">S14</f>
        <v>0</v>
      </c>
      <c r="T26" s="21" t="n">
        <f aca="false">T14</f>
        <v>1</v>
      </c>
    </row>
    <row r="27" customFormat="false" ht="19.5" hidden="false" customHeight="true" outlineLevel="0" collapsed="false">
      <c r="G27" s="9"/>
      <c r="H27" s="9"/>
      <c r="I27" s="9"/>
      <c r="J27" s="9"/>
      <c r="K27" s="9"/>
      <c r="L27" s="9"/>
      <c r="M27" s="9"/>
      <c r="O27" s="19"/>
      <c r="P27" s="16"/>
      <c r="Q27" s="18"/>
      <c r="R27" s="18"/>
      <c r="S27" s="18"/>
      <c r="T27" s="18"/>
      <c r="V27" s="19"/>
      <c r="W27" s="16"/>
      <c r="X27" s="18"/>
      <c r="Y27" s="18"/>
      <c r="Z27" s="18"/>
      <c r="AA27" s="18"/>
    </row>
    <row r="28" customFormat="false" ht="19.5" hidden="false" customHeight="true" outlineLevel="0" collapsed="false">
      <c r="H28" s="19"/>
      <c r="I28" s="16"/>
      <c r="J28" s="20" t="s">
        <v>28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V28" s="19"/>
      <c r="W28" s="16"/>
      <c r="X28" s="18"/>
      <c r="Y28" s="18"/>
      <c r="Z28" s="18"/>
      <c r="AA28" s="18"/>
    </row>
    <row r="29" customFormat="false" ht="19.5" hidden="false" customHeight="true" outlineLevel="0" collapsed="false">
      <c r="H29" s="19"/>
      <c r="I29" s="16"/>
      <c r="J29" s="18"/>
      <c r="K29" s="18"/>
      <c r="L29" s="18"/>
      <c r="M29" s="18"/>
      <c r="O29" s="19"/>
      <c r="P29" s="16"/>
      <c r="Q29" s="18"/>
      <c r="R29" s="18"/>
      <c r="S29" s="18"/>
      <c r="T29" s="18"/>
      <c r="V29" s="19"/>
      <c r="W29" s="16"/>
      <c r="X29" s="18"/>
      <c r="Y29" s="18"/>
      <c r="Z29" s="18"/>
      <c r="AA29" s="18"/>
    </row>
    <row r="30" customFormat="false" ht="19.5" hidden="false" customHeight="true" outlineLevel="0" collapsed="false">
      <c r="H30" s="12" t="str">
        <f aca="false">O18</f>
        <v>Rx(α) x Ry(β)</v>
      </c>
      <c r="I30" s="13" t="s">
        <v>16</v>
      </c>
      <c r="J30" s="21" t="n">
        <f aca="false">Q18</f>
        <v>0.996364895105623</v>
      </c>
      <c r="K30" s="21" t="n">
        <f aca="false">R18</f>
        <v>0.016980715875219</v>
      </c>
      <c r="L30" s="21" t="n">
        <f aca="false">S18</f>
        <v>-0.0834784468562166</v>
      </c>
      <c r="M30" s="21" t="n">
        <f aca="false">T18</f>
        <v>0</v>
      </c>
      <c r="N30" s="22"/>
      <c r="O30" s="23" t="str">
        <f aca="false">H30&amp;" x "&amp;O35</f>
        <v>Rx(α) x Ry(β) x Rz(γ)</v>
      </c>
      <c r="P30" s="24" t="s">
        <v>16</v>
      </c>
      <c r="Q30" s="25" t="n">
        <f aca="false">Q35*J30+R35*J31+S35*J32+T35*J33</f>
        <v>0.932760072988359</v>
      </c>
      <c r="R30" s="25" t="n">
        <f aca="false">Q35*K30+R35*K31+S35*K32+T35*K33</f>
        <v>-0.328613975146501</v>
      </c>
      <c r="S30" s="25" t="n">
        <f aca="false">Q35*L30+R35*L31+S35*L32+T35*L33</f>
        <v>-0.148227870446708</v>
      </c>
      <c r="T30" s="25" t="n">
        <f aca="false">Q35*M30+R35*M31+S35*M32+T35*M33</f>
        <v>0</v>
      </c>
      <c r="V30" s="19"/>
      <c r="W30" s="16"/>
      <c r="X30" s="18"/>
      <c r="Y30" s="18"/>
      <c r="Z30" s="18"/>
      <c r="AA30" s="18"/>
    </row>
    <row r="31" customFormat="false" ht="19.5" hidden="false" customHeight="true" outlineLevel="0" collapsed="false">
      <c r="H31" s="12"/>
      <c r="I31" s="13"/>
      <c r="J31" s="21" t="n">
        <f aca="false">Q19</f>
        <v>0</v>
      </c>
      <c r="K31" s="21" t="n">
        <f aca="false">R19</f>
        <v>0.979931964910738</v>
      </c>
      <c r="L31" s="21" t="n">
        <f aca="false">S19</f>
        <v>0.199332245625689</v>
      </c>
      <c r="M31" s="21" t="n">
        <f aca="false">T19</f>
        <v>0</v>
      </c>
      <c r="N31" s="22"/>
      <c r="O31" s="23"/>
      <c r="P31" s="24"/>
      <c r="Q31" s="25" t="n">
        <f aca="false">Q36*J30+R36*J31+S36*J32+T36*J33</f>
        <v>0.350287953600449</v>
      </c>
      <c r="R31" s="25" t="n">
        <f aca="false">Q36*K30+R36*K31+S36*K32+T36*K33</f>
        <v>0.923346010931909</v>
      </c>
      <c r="S31" s="25" t="n">
        <f aca="false">Q36*L30+R36*L31+S36*L32+T36*L33</f>
        <v>0.157259319782772</v>
      </c>
      <c r="T31" s="25" t="n">
        <f aca="false">Q36*M30+R36*M31+S36*M32+T36*M33</f>
        <v>0</v>
      </c>
      <c r="V31" s="19"/>
      <c r="W31" s="16"/>
      <c r="X31" s="18"/>
      <c r="Y31" s="18"/>
      <c r="Z31" s="18"/>
      <c r="AA31" s="18"/>
    </row>
    <row r="32" customFormat="false" ht="19.5" hidden="false" customHeight="true" outlineLevel="0" collapsed="false">
      <c r="H32" s="12"/>
      <c r="I32" s="13"/>
      <c r="J32" s="21" t="n">
        <f aca="false">Q20</f>
        <v>0.0851880026832481</v>
      </c>
      <c r="K32" s="21" t="n">
        <f aca="false">R20</f>
        <v>-0.198607652004008</v>
      </c>
      <c r="L32" s="21" t="n">
        <f aca="false">S20</f>
        <v>0.976369809428934</v>
      </c>
      <c r="M32" s="21" t="n">
        <f aca="false">T20</f>
        <v>0</v>
      </c>
      <c r="N32" s="22"/>
      <c r="O32" s="23"/>
      <c r="P32" s="24"/>
      <c r="Q32" s="25" t="n">
        <f aca="false">Q37*J30+R37*J31+S37*J32+T37*J33</f>
        <v>0.0851880026832481</v>
      </c>
      <c r="R32" s="25" t="n">
        <f aca="false">Q37*K30+R37*K31+S37*K32+T37*K33</f>
        <v>-0.198607652004008</v>
      </c>
      <c r="S32" s="25" t="n">
        <f aca="false">Q37*L30+R37*L31+S37*L32+T37*L33</f>
        <v>0.976369809428934</v>
      </c>
      <c r="T32" s="25" t="n">
        <f aca="false">Q37*M30+R37*M31+S37*M32+T37*M33</f>
        <v>0</v>
      </c>
      <c r="V32" s="19"/>
      <c r="W32" s="16"/>
      <c r="X32" s="18"/>
      <c r="Y32" s="18"/>
      <c r="Z32" s="18"/>
      <c r="AA32" s="18"/>
    </row>
    <row r="33" customFormat="false" ht="19.5" hidden="false" customHeight="true" outlineLevel="0" collapsed="false">
      <c r="H33" s="12"/>
      <c r="I33" s="13"/>
      <c r="J33" s="21" t="n">
        <f aca="false">Q21</f>
        <v>0</v>
      </c>
      <c r="K33" s="21" t="n">
        <f aca="false">R21</f>
        <v>0</v>
      </c>
      <c r="L33" s="21" t="n">
        <f aca="false">S21</f>
        <v>0</v>
      </c>
      <c r="M33" s="21" t="n">
        <f aca="false">T21</f>
        <v>1</v>
      </c>
      <c r="N33" s="22"/>
      <c r="O33" s="23"/>
      <c r="P33" s="24"/>
      <c r="Q33" s="25" t="n">
        <f aca="false">Q38*J30+R38*J31+S38*J32+T38*J33</f>
        <v>0</v>
      </c>
      <c r="R33" s="25" t="n">
        <f aca="false">Q38*K30+R38*K31+S38*K32+T38*K33</f>
        <v>0</v>
      </c>
      <c r="S33" s="25" t="n">
        <f aca="false">Q38*L30+R38*L31+S38*L32+T38*L33</f>
        <v>0</v>
      </c>
      <c r="T33" s="25" t="n">
        <f aca="false">Q38*M30+R38*M31+S38*M32+T38*M33</f>
        <v>1</v>
      </c>
      <c r="V33" s="19"/>
      <c r="W33" s="16"/>
      <c r="X33" s="18"/>
      <c r="Y33" s="18"/>
      <c r="Z33" s="18"/>
      <c r="AA33" s="18"/>
    </row>
    <row r="34" customFormat="false" ht="19.5" hidden="false" customHeight="true" outlineLevel="0" collapsed="false">
      <c r="G34" s="9"/>
      <c r="H34" s="9"/>
      <c r="I34" s="9"/>
      <c r="J34" s="9"/>
      <c r="K34" s="9"/>
      <c r="L34" s="9"/>
      <c r="M34" s="9"/>
      <c r="O34" s="19"/>
      <c r="P34" s="16"/>
      <c r="Q34" s="26"/>
      <c r="R34" s="26"/>
      <c r="S34" s="26"/>
      <c r="T34" s="26"/>
      <c r="V34" s="19"/>
      <c r="W34" s="16"/>
      <c r="X34" s="18"/>
      <c r="Y34" s="18"/>
      <c r="Z34" s="18"/>
      <c r="AA34" s="18"/>
    </row>
    <row r="35" customFormat="false" ht="19.5" hidden="false" customHeight="true" outlineLevel="0" collapsed="false">
      <c r="E35" s="11"/>
      <c r="G35" s="9"/>
      <c r="H35" s="9"/>
      <c r="I35" s="9"/>
      <c r="J35" s="9"/>
      <c r="K35" s="9"/>
      <c r="L35" s="9"/>
      <c r="M35" s="9"/>
      <c r="O35" s="12" t="str">
        <f aca="false">V11</f>
        <v>Rz(γ)</v>
      </c>
      <c r="P35" s="13" t="s">
        <v>16</v>
      </c>
      <c r="Q35" s="21" t="n">
        <f aca="false">X11</f>
        <v>0.936163124142866</v>
      </c>
      <c r="R35" s="21" t="n">
        <f aca="false">Y11</f>
        <v>-0.351565932642895</v>
      </c>
      <c r="S35" s="21" t="n">
        <f aca="false">Z11</f>
        <v>0</v>
      </c>
      <c r="T35" s="21" t="n">
        <f aca="false">AA11</f>
        <v>0</v>
      </c>
    </row>
    <row r="36" customFormat="false" ht="19.5" hidden="false" customHeight="true" outlineLevel="0" collapsed="false">
      <c r="G36" s="9"/>
      <c r="H36" s="9"/>
      <c r="I36" s="9"/>
      <c r="J36" s="9"/>
      <c r="K36" s="9"/>
      <c r="L36" s="9"/>
      <c r="M36" s="9"/>
      <c r="O36" s="12"/>
      <c r="P36" s="13"/>
      <c r="Q36" s="21" t="n">
        <f aca="false">X12</f>
        <v>0.351565932642895</v>
      </c>
      <c r="R36" s="21" t="n">
        <f aca="false">Y12</f>
        <v>0.936163124142866</v>
      </c>
      <c r="S36" s="21" t="n">
        <f aca="false">Z12</f>
        <v>0</v>
      </c>
      <c r="T36" s="21" t="n">
        <f aca="false">AA12</f>
        <v>0</v>
      </c>
    </row>
    <row r="37" customFormat="false" ht="19.5" hidden="false" customHeight="true" outlineLevel="0" collapsed="false">
      <c r="G37" s="9"/>
      <c r="H37" s="9"/>
      <c r="I37" s="9"/>
      <c r="J37" s="9"/>
      <c r="K37" s="9"/>
      <c r="L37" s="9"/>
      <c r="M37" s="9"/>
      <c r="O37" s="12"/>
      <c r="P37" s="13"/>
      <c r="Q37" s="21" t="n">
        <f aca="false">X13</f>
        <v>0</v>
      </c>
      <c r="R37" s="21" t="n">
        <f aca="false">Y13</f>
        <v>0</v>
      </c>
      <c r="S37" s="21" t="n">
        <f aca="false">Z13</f>
        <v>1</v>
      </c>
      <c r="T37" s="21" t="n">
        <f aca="false">AA13</f>
        <v>0</v>
      </c>
    </row>
    <row r="38" customFormat="false" ht="19.5" hidden="false" customHeight="true" outlineLevel="0" collapsed="false">
      <c r="G38" s="9"/>
      <c r="H38" s="9"/>
      <c r="I38" s="9"/>
      <c r="J38" s="9"/>
      <c r="K38" s="9"/>
      <c r="L38" s="9"/>
      <c r="M38" s="9"/>
      <c r="O38" s="12"/>
      <c r="P38" s="13"/>
      <c r="Q38" s="21" t="n">
        <f aca="false">X14</f>
        <v>0</v>
      </c>
      <c r="R38" s="21" t="n">
        <f aca="false">Y14</f>
        <v>0</v>
      </c>
      <c r="S38" s="21" t="n">
        <f aca="false">Z14</f>
        <v>0</v>
      </c>
      <c r="T38" s="21" t="n">
        <f aca="false">AA14</f>
        <v>1</v>
      </c>
    </row>
    <row r="39" customFormat="false" ht="19.5" hidden="false" customHeight="true" outlineLevel="0" collapsed="false">
      <c r="G39" s="9"/>
      <c r="H39" s="9"/>
      <c r="I39" s="9"/>
      <c r="J39" s="9"/>
      <c r="K39" s="9"/>
      <c r="L39" s="9"/>
      <c r="M39" s="9"/>
      <c r="O39" s="19"/>
      <c r="P39" s="16"/>
      <c r="Q39" s="18"/>
      <c r="R39" s="18"/>
      <c r="S39" s="18"/>
      <c r="T39" s="18"/>
      <c r="V39" s="19"/>
      <c r="W39" s="16"/>
      <c r="X39" s="18"/>
      <c r="Y39" s="18"/>
      <c r="Z39" s="18"/>
      <c r="AA39" s="18"/>
    </row>
    <row r="40" customFormat="false" ht="19.5" hidden="false" customHeight="true" outlineLevel="0" collapsed="false">
      <c r="H40" s="19"/>
      <c r="I40" s="16"/>
      <c r="J40" s="20" t="s">
        <v>28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V40" s="19"/>
      <c r="W40" s="16"/>
      <c r="X40" s="18"/>
      <c r="Y40" s="18"/>
      <c r="Z40" s="18"/>
      <c r="AA40" s="18"/>
    </row>
    <row r="41" customFormat="false" ht="19.5" hidden="false" customHeight="true" outlineLevel="0" collapsed="false">
      <c r="H41" s="19"/>
      <c r="I41" s="16"/>
      <c r="J41" s="18"/>
      <c r="K41" s="18"/>
      <c r="L41" s="18"/>
      <c r="M41" s="18"/>
      <c r="O41" s="19"/>
      <c r="P41" s="16"/>
      <c r="Q41" s="18"/>
      <c r="R41" s="18"/>
      <c r="S41" s="18"/>
      <c r="T41" s="18"/>
      <c r="V41" s="19"/>
      <c r="W41" s="16"/>
      <c r="X41" s="18"/>
      <c r="Y41" s="18"/>
      <c r="Z41" s="18"/>
      <c r="AA41" s="18"/>
    </row>
    <row r="42" customFormat="false" ht="19.5" hidden="false" customHeight="true" outlineLevel="0" collapsed="false">
      <c r="H42" s="12" t="s">
        <v>29</v>
      </c>
      <c r="I42" s="13" t="s">
        <v>16</v>
      </c>
      <c r="J42" s="15" t="n">
        <f aca="false">COS(E12)*COS(E13)</f>
        <v>0.932760072988359</v>
      </c>
      <c r="K42" s="15" t="n">
        <f aca="false">COS(E13)*SIN(E11)*SIN(E12) - COS(E11)*SIN(E13)</f>
        <v>-0.328613975146501</v>
      </c>
      <c r="L42" s="15" t="n">
        <f aca="false">COS(E11)*COS(E13)*SIN(E12)+ SIN(E11)*SIN(E13)</f>
        <v>-0.148227870446708</v>
      </c>
      <c r="M42" s="14" t="n">
        <v>0</v>
      </c>
      <c r="N42" s="22"/>
      <c r="O42" s="23" t="str">
        <f aca="false">H42&amp;" x "&amp;O47</f>
        <v>RxRyRz x SxT</v>
      </c>
      <c r="P42" s="24" t="s">
        <v>16</v>
      </c>
      <c r="Q42" s="25" t="n">
        <f aca="false">Q47*J42+R47*J43+S47*J44+T47*J45</f>
        <v>0.559656043793015</v>
      </c>
      <c r="R42" s="25" t="n">
        <f aca="false">Q47*K42+R47*K43+S47*K44+T47*K45</f>
        <v>-0.197168385087901</v>
      </c>
      <c r="S42" s="25" t="n">
        <f aca="false">Q47*L42+R47*L43+S47*L44+T47*L45</f>
        <v>-0.0889367222680247</v>
      </c>
      <c r="T42" s="25" t="n">
        <f aca="false">Q47*M42+R47*M43+S47*M44+T47*M45</f>
        <v>-7.800129</v>
      </c>
      <c r="V42" s="19"/>
      <c r="W42" s="16"/>
      <c r="X42" s="18"/>
      <c r="Y42" s="18"/>
      <c r="Z42" s="18"/>
      <c r="AA42" s="18"/>
    </row>
    <row r="43" customFormat="false" ht="19.5" hidden="false" customHeight="true" outlineLevel="0" collapsed="false">
      <c r="H43" s="12"/>
      <c r="I43" s="13"/>
      <c r="J43" s="15" t="n">
        <f aca="false">COS(E12)*SIN(E13)</f>
        <v>0.350287953600449</v>
      </c>
      <c r="K43" s="15" t="n">
        <f aca="false">COS(E11)*COS(E13) + SIN(E11)*SIN(E12)*SIN(E13)</f>
        <v>0.923346010931909</v>
      </c>
      <c r="L43" s="15" t="n">
        <f aca="false">-COS(E13)*SIN(E11) + COS(E11)*SIN(E12)*SIN(E13)</f>
        <v>0.157259319782772</v>
      </c>
      <c r="M43" s="14" t="n">
        <v>0</v>
      </c>
      <c r="N43" s="22"/>
      <c r="O43" s="23"/>
      <c r="P43" s="24"/>
      <c r="Q43" s="25" t="n">
        <f aca="false">Q48*J42+R48*J43+S48*J44+T48*J45</f>
        <v>0.210172772160269</v>
      </c>
      <c r="R43" s="25" t="n">
        <f aca="false">Q48*K42+R48*K43+S48*K44+T48*K45</f>
        <v>0.554007606559146</v>
      </c>
      <c r="S43" s="25" t="n">
        <f aca="false">Q48*L42+R48*L43+S48*L44+T48*L45</f>
        <v>0.0943555918696631</v>
      </c>
      <c r="T43" s="25" t="n">
        <f aca="false">Q48*M42+R48*M43+S48*M44+T48*M45</f>
        <v>55.813934</v>
      </c>
      <c r="V43" s="19"/>
      <c r="W43" s="16"/>
      <c r="X43" s="18"/>
      <c r="Y43" s="18"/>
      <c r="Z43" s="18"/>
      <c r="AA43" s="18"/>
    </row>
    <row r="44" customFormat="false" ht="19.5" hidden="false" customHeight="true" outlineLevel="0" collapsed="false">
      <c r="H44" s="12"/>
      <c r="I44" s="13"/>
      <c r="J44" s="15" t="n">
        <f aca="false">-SIN(E12)</f>
        <v>0.0851880026832481</v>
      </c>
      <c r="K44" s="15" t="n">
        <f aca="false">COS(E12)*SIN(E11)</f>
        <v>-0.198607652004008</v>
      </c>
      <c r="L44" s="15" t="n">
        <f aca="false">COS(E11)*COS(E12)</f>
        <v>0.976369809428934</v>
      </c>
      <c r="M44" s="14" t="n">
        <v>0</v>
      </c>
      <c r="N44" s="22"/>
      <c r="O44" s="23"/>
      <c r="P44" s="24"/>
      <c r="Q44" s="25" t="n">
        <f aca="false">Q49*J42+R49*J43+S49*J44+T49*J45</f>
        <v>0.0511128016099489</v>
      </c>
      <c r="R44" s="25" t="n">
        <f aca="false">Q49*K42+R49*K43+S49*K44+T49*K45</f>
        <v>-0.119164591202405</v>
      </c>
      <c r="S44" s="25" t="n">
        <f aca="false">Q49*L42+R49*L43+S49*L44+T49*L45</f>
        <v>0.585821885657361</v>
      </c>
      <c r="T44" s="25" t="n">
        <f aca="false">Q49*M42+R49*M43+S49*M44+T49*M45</f>
        <v>-111.116089</v>
      </c>
      <c r="V44" s="19"/>
      <c r="W44" s="16"/>
      <c r="X44" s="18"/>
      <c r="Y44" s="18"/>
      <c r="Z44" s="18"/>
      <c r="AA44" s="18"/>
    </row>
    <row r="45" customFormat="false" ht="19.5" hidden="false" customHeight="true" outlineLevel="0" collapsed="false">
      <c r="H45" s="12"/>
      <c r="I45" s="13"/>
      <c r="J45" s="14" t="n">
        <v>0</v>
      </c>
      <c r="K45" s="14" t="n">
        <v>0</v>
      </c>
      <c r="L45" s="14" t="n">
        <v>0</v>
      </c>
      <c r="M45" s="14" t="n">
        <v>1</v>
      </c>
      <c r="N45" s="22"/>
      <c r="O45" s="23"/>
      <c r="P45" s="24"/>
      <c r="Q45" s="25" t="n">
        <f aca="false">Q50*J42+R50*J43+S50*J44+T50*J45</f>
        <v>0</v>
      </c>
      <c r="R45" s="25" t="n">
        <f aca="false">Q50*K42+R50*K43+S50*K44+T50*K45</f>
        <v>0</v>
      </c>
      <c r="S45" s="25" t="n">
        <f aca="false">Q50*L42+R50*L43+S50*L44+T50*L45</f>
        <v>0</v>
      </c>
      <c r="T45" s="25" t="n">
        <f aca="false">Q50*M42+R50*M43+S50*M44+T50*M45</f>
        <v>1</v>
      </c>
      <c r="V45" s="19"/>
      <c r="W45" s="16"/>
      <c r="X45" s="18"/>
      <c r="Y45" s="18"/>
      <c r="Z45" s="18"/>
      <c r="AA45" s="18"/>
    </row>
    <row r="46" customFormat="false" ht="19.5" hidden="false" customHeight="true" outlineLevel="0" collapsed="false">
      <c r="H46" s="19"/>
      <c r="I46" s="16"/>
      <c r="J46" s="18"/>
      <c r="K46" s="18"/>
      <c r="L46" s="18"/>
      <c r="M46" s="18"/>
      <c r="O46" s="19"/>
      <c r="P46" s="16"/>
      <c r="Q46" s="26"/>
      <c r="R46" s="26"/>
      <c r="S46" s="26"/>
      <c r="T46" s="26"/>
      <c r="V46" s="19"/>
      <c r="W46" s="16"/>
      <c r="X46" s="18"/>
      <c r="Y46" s="18"/>
      <c r="Z46" s="18"/>
      <c r="AA46" s="18"/>
    </row>
    <row r="47" customFormat="false" ht="19.5" hidden="false" customHeight="true" outlineLevel="0" collapsed="false">
      <c r="B47" s="7" t="s">
        <v>30</v>
      </c>
      <c r="C47" s="8" t="s">
        <v>31</v>
      </c>
      <c r="D47" s="8" t="s">
        <v>32</v>
      </c>
      <c r="E47" s="11" t="n">
        <v>0.6</v>
      </c>
      <c r="H47" s="12" t="s">
        <v>33</v>
      </c>
      <c r="I47" s="13" t="s">
        <v>16</v>
      </c>
      <c r="J47" s="15" t="n">
        <f aca="false">E47</f>
        <v>0.6</v>
      </c>
      <c r="K47" s="14" t="n">
        <v>0</v>
      </c>
      <c r="L47" s="14" t="n">
        <v>0</v>
      </c>
      <c r="M47" s="14" t="n">
        <v>0</v>
      </c>
      <c r="O47" s="12" t="s">
        <v>34</v>
      </c>
      <c r="P47" s="13" t="s">
        <v>16</v>
      </c>
      <c r="Q47" s="21" t="n">
        <f aca="false">J47</f>
        <v>0.6</v>
      </c>
      <c r="R47" s="14" t="n">
        <v>0</v>
      </c>
      <c r="S47" s="14" t="n">
        <v>0</v>
      </c>
      <c r="T47" s="15" t="n">
        <f aca="false">M6</f>
        <v>-7.800129</v>
      </c>
    </row>
    <row r="48" customFormat="false" ht="19.5" hidden="false" customHeight="true" outlineLevel="0" collapsed="false">
      <c r="E48" s="9" t="n">
        <f aca="false">E47</f>
        <v>0.6</v>
      </c>
      <c r="H48" s="12"/>
      <c r="I48" s="13"/>
      <c r="J48" s="14" t="n">
        <v>0</v>
      </c>
      <c r="K48" s="15" t="n">
        <f aca="false">E48</f>
        <v>0.6</v>
      </c>
      <c r="L48" s="14" t="n">
        <v>0</v>
      </c>
      <c r="M48" s="14" t="n">
        <v>0</v>
      </c>
      <c r="O48" s="12"/>
      <c r="P48" s="13"/>
      <c r="Q48" s="14" t="n">
        <v>0</v>
      </c>
      <c r="R48" s="21" t="n">
        <f aca="false">K48</f>
        <v>0.6</v>
      </c>
      <c r="S48" s="14" t="n">
        <v>0</v>
      </c>
      <c r="T48" s="15" t="n">
        <f aca="false">M7</f>
        <v>55.813934</v>
      </c>
    </row>
    <row r="49" customFormat="false" ht="19.5" hidden="false" customHeight="true" outlineLevel="0" collapsed="false">
      <c r="E49" s="9" t="n">
        <f aca="false">E48</f>
        <v>0.6</v>
      </c>
      <c r="H49" s="12"/>
      <c r="I49" s="13"/>
      <c r="J49" s="14" t="n">
        <v>0</v>
      </c>
      <c r="K49" s="14" t="n">
        <v>0</v>
      </c>
      <c r="L49" s="15" t="n">
        <f aca="false">E49</f>
        <v>0.6</v>
      </c>
      <c r="M49" s="14" t="n">
        <v>0</v>
      </c>
      <c r="O49" s="12"/>
      <c r="P49" s="13"/>
      <c r="Q49" s="14" t="n">
        <v>0</v>
      </c>
      <c r="R49" s="14" t="n">
        <v>0</v>
      </c>
      <c r="S49" s="21" t="n">
        <f aca="false">L49</f>
        <v>0.6</v>
      </c>
      <c r="T49" s="15" t="n">
        <f aca="false">M8</f>
        <v>-111.116089</v>
      </c>
    </row>
    <row r="50" customFormat="false" ht="19.5" hidden="false" customHeight="true" outlineLevel="0" collapsed="false">
      <c r="H50" s="12"/>
      <c r="I50" s="13"/>
      <c r="J50" s="14" t="n">
        <v>0</v>
      </c>
      <c r="K50" s="14" t="n">
        <v>0</v>
      </c>
      <c r="L50" s="14" t="n">
        <v>0</v>
      </c>
      <c r="M50" s="14" t="n">
        <v>1</v>
      </c>
      <c r="O50" s="12"/>
      <c r="P50" s="13"/>
      <c r="Q50" s="14" t="n">
        <v>0</v>
      </c>
      <c r="R50" s="14" t="n">
        <v>0</v>
      </c>
      <c r="S50" s="14" t="n">
        <v>0</v>
      </c>
      <c r="T50" s="14" t="n">
        <v>1</v>
      </c>
    </row>
    <row r="53" customFormat="false" ht="19.5" hidden="false" customHeight="true" outlineLevel="0" collapsed="false">
      <c r="J53" s="20" t="s">
        <v>35</v>
      </c>
      <c r="K53" s="20"/>
      <c r="L53" s="20"/>
      <c r="M53" s="20"/>
      <c r="N53" s="20"/>
      <c r="O53" s="20"/>
      <c r="P53" s="20"/>
      <c r="Q53" s="20"/>
      <c r="R53" s="20"/>
      <c r="S53" s="20"/>
    </row>
    <row r="54" customFormat="false" ht="19.5" hidden="false" customHeight="true" outlineLevel="0" collapsed="false">
      <c r="Q54" s="8" t="s">
        <v>36</v>
      </c>
      <c r="R54" s="8" t="s">
        <v>37</v>
      </c>
      <c r="S54" s="8" t="s">
        <v>30</v>
      </c>
    </row>
    <row r="55" customFormat="false" ht="19.5" hidden="false" customHeight="true" outlineLevel="0" collapsed="false">
      <c r="H55" s="12" t="s">
        <v>38</v>
      </c>
      <c r="I55" s="13" t="s">
        <v>16</v>
      </c>
      <c r="J55" s="15" t="n">
        <f aca="false">Q42</f>
        <v>0.559656043793015</v>
      </c>
      <c r="K55" s="15" t="n">
        <f aca="false">R42</f>
        <v>-0.197168385087901</v>
      </c>
      <c r="L55" s="15" t="n">
        <f aca="false">S42</f>
        <v>-0.0889367222680247</v>
      </c>
      <c r="M55" s="15" t="n">
        <f aca="false">T42</f>
        <v>-7.800129</v>
      </c>
      <c r="N55" s="27"/>
      <c r="O55" s="27"/>
      <c r="P55" s="28" t="s">
        <v>2</v>
      </c>
      <c r="Q55" s="29" t="n">
        <f aca="false">-M55</f>
        <v>7.800129</v>
      </c>
      <c r="R55" s="29" t="n">
        <f aca="false">DEGREES(ATAN2(L57,K57))</f>
        <v>-11.4979132993132</v>
      </c>
      <c r="S55" s="29" t="n">
        <f aca="false">(J55+K55+L55+J56+K56+L56+J57+K57+L57)/(X55+Y55+Z55+X56+Y57+Y56+Z56+Z57+X57)</f>
        <v>0.6</v>
      </c>
      <c r="V55" s="10" t="n">
        <f aca="false">RADIANS(R55)</f>
        <v>-0.20067644418186</v>
      </c>
      <c r="X55" s="30" t="n">
        <f aca="false">COS(V56)*COS(V57)</f>
        <v>0.932760072988359</v>
      </c>
      <c r="Y55" s="30" t="n">
        <f aca="false">COS(V57)*SIN(V55)*SIN(V56)-COS(V55)*SIN(V57)</f>
        <v>-0.328613975146501</v>
      </c>
      <c r="Z55" s="31" t="n">
        <f aca="false">COS(V55)*COS(V57)*SIN(V56) + SIN(V55)*SIN(V57)</f>
        <v>-0.148227870446708</v>
      </c>
    </row>
    <row r="56" customFormat="false" ht="19.5" hidden="false" customHeight="true" outlineLevel="0" collapsed="false">
      <c r="H56" s="12"/>
      <c r="I56" s="13"/>
      <c r="J56" s="15" t="n">
        <f aca="false">Q43</f>
        <v>0.210172772160269</v>
      </c>
      <c r="K56" s="15" t="n">
        <f aca="false">R43</f>
        <v>0.554007606559146</v>
      </c>
      <c r="L56" s="15" t="n">
        <f aca="false">S43</f>
        <v>0.0943555918696631</v>
      </c>
      <c r="M56" s="15" t="n">
        <f aca="false">T43</f>
        <v>55.813934</v>
      </c>
      <c r="N56" s="27"/>
      <c r="O56" s="32"/>
      <c r="P56" s="28" t="s">
        <v>3</v>
      </c>
      <c r="Q56" s="29" t="n">
        <f aca="false">-M56</f>
        <v>-55.813934</v>
      </c>
      <c r="R56" s="29" t="n">
        <f aca="false">DEGREES(ATAN2(SQRT(K57*K57 + L57*L57),-J57))</f>
        <v>-4.88683584209601</v>
      </c>
      <c r="S56" s="29" t="n">
        <f aca="false">S55</f>
        <v>0.6</v>
      </c>
      <c r="V56" s="10" t="n">
        <f aca="false">RADIANS(R56)</f>
        <v>-0.0852913754490451</v>
      </c>
      <c r="X56" s="30" t="n">
        <f aca="false">COS(V56)*SIN(V57)</f>
        <v>0.350287953600449</v>
      </c>
      <c r="Y56" s="30" t="n">
        <f aca="false">COS(V55)*COS(V57) + SIN(V55)*SIN(V56)*SIN(V57)</f>
        <v>0.923346010931909</v>
      </c>
      <c r="Z56" s="31" t="n">
        <f aca="false">-COS(V57)*SIN(V55) + COS(V55)*SIN(V56)*SIN(V57)</f>
        <v>0.157259319782772</v>
      </c>
    </row>
    <row r="57" customFormat="false" ht="19.5" hidden="false" customHeight="true" outlineLevel="0" collapsed="false">
      <c r="H57" s="12"/>
      <c r="I57" s="13"/>
      <c r="J57" s="15" t="n">
        <f aca="false">Q44</f>
        <v>0.0511128016099489</v>
      </c>
      <c r="K57" s="15" t="n">
        <f aca="false">R44</f>
        <v>-0.119164591202405</v>
      </c>
      <c r="L57" s="15" t="n">
        <f aca="false">S44</f>
        <v>0.585821885657361</v>
      </c>
      <c r="M57" s="15" t="n">
        <f aca="false">T44</f>
        <v>-111.116089</v>
      </c>
      <c r="N57" s="27"/>
      <c r="O57" s="32"/>
      <c r="P57" s="28" t="s">
        <v>4</v>
      </c>
      <c r="Q57" s="29" t="n">
        <f aca="false">-M57</f>
        <v>111.116089</v>
      </c>
      <c r="R57" s="29" t="n">
        <f aca="false">DEGREES(ATAN2(J55,J56))</f>
        <v>20.5831244971861</v>
      </c>
      <c r="S57" s="29" t="n">
        <f aca="false">S56</f>
        <v>0.6</v>
      </c>
      <c r="V57" s="10" t="n">
        <f aca="false">RADIANS(R57)</f>
        <v>0.3592432928238</v>
      </c>
      <c r="X57" s="30" t="n">
        <f aca="false">-SIN(V56)</f>
        <v>0.0851880026832481</v>
      </c>
      <c r="Y57" s="30" t="n">
        <f aca="false">COS(V56)*SIN(V55)</f>
        <v>-0.198607652004008</v>
      </c>
      <c r="Z57" s="31" t="n">
        <f aca="false">COS(V55)*COS(V56)</f>
        <v>0.976369809428934</v>
      </c>
    </row>
    <row r="58" customFormat="false" ht="19.5" hidden="false" customHeight="true" outlineLevel="0" collapsed="false">
      <c r="H58" s="12"/>
      <c r="I58" s="13"/>
      <c r="J58" s="15" t="n">
        <f aca="false">Q45</f>
        <v>0</v>
      </c>
      <c r="K58" s="15" t="n">
        <f aca="false">R45</f>
        <v>0</v>
      </c>
      <c r="L58" s="15" t="n">
        <f aca="false">S45</f>
        <v>0</v>
      </c>
      <c r="M58" s="15" t="n">
        <f aca="false">T45</f>
        <v>1</v>
      </c>
      <c r="Q58" s="8" t="n">
        <f aca="false">E6</f>
        <v>7.800129</v>
      </c>
      <c r="R58" s="8" t="n">
        <f aca="false">F11</f>
        <v>-11.4979132993132</v>
      </c>
      <c r="S58" s="8" t="n">
        <f aca="false">E47</f>
        <v>0.6</v>
      </c>
    </row>
    <row r="59" customFormat="false" ht="15.75" hidden="false" customHeight="false" outlineLevel="0" collapsed="false">
      <c r="Q59" s="8" t="n">
        <f aca="false">E7</f>
        <v>-55.813934</v>
      </c>
      <c r="R59" s="8" t="n">
        <f aca="false">F12</f>
        <v>-4.88683584209601</v>
      </c>
    </row>
    <row r="60" customFormat="false" ht="15.75" hidden="false" customHeight="false" outlineLevel="0" collapsed="false">
      <c r="Q60" s="8" t="n">
        <f aca="false">E8</f>
        <v>111.116089</v>
      </c>
      <c r="R60" s="8" t="n">
        <f aca="false">F13</f>
        <v>20.5831244971861</v>
      </c>
    </row>
  </sheetData>
  <mergeCells count="34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O23:O26"/>
    <mergeCell ref="P23:P26"/>
    <mergeCell ref="J28:T28"/>
    <mergeCell ref="H30:H33"/>
    <mergeCell ref="I30:I33"/>
    <mergeCell ref="O30:O33"/>
    <mergeCell ref="P30:P33"/>
    <mergeCell ref="O35:O38"/>
    <mergeCell ref="P35:P38"/>
    <mergeCell ref="J40:T40"/>
    <mergeCell ref="H42:H45"/>
    <mergeCell ref="I42:I45"/>
    <mergeCell ref="O42:O45"/>
    <mergeCell ref="P42:P45"/>
    <mergeCell ref="H47:H50"/>
    <mergeCell ref="I47:I50"/>
    <mergeCell ref="O47:O50"/>
    <mergeCell ref="P47:P50"/>
    <mergeCell ref="J53:S53"/>
    <mergeCell ref="H55:H58"/>
    <mergeCell ref="I55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5" min="5" style="9" width="16.6020408163265"/>
    <col collapsed="false" hidden="false" max="6" min="6" style="9" width="21.4642857142857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18.357142857142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6" min="24" style="8" width="10.9336734693878"/>
    <col collapsed="false" hidden="false" max="27" min="27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-72.488708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72.488708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-94.601074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94.601074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797.534546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-797.534546</v>
      </c>
      <c r="P8" s="16"/>
      <c r="W8" s="17"/>
    </row>
    <row r="9" customFormat="false" ht="19.5" hidden="false" customHeight="true" outlineLevel="0" collapsed="false"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0.891741074721463</v>
      </c>
      <c r="F11" s="11" t="n">
        <v>51.093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0.99265634796081</v>
      </c>
      <c r="R11" s="14" t="n">
        <v>0</v>
      </c>
      <c r="S11" s="15" t="n">
        <f aca="false">SIN(E12)</f>
        <v>0.120968487024953</v>
      </c>
      <c r="T11" s="14" t="n">
        <v>0</v>
      </c>
      <c r="V11" s="12" t="s">
        <v>25</v>
      </c>
      <c r="W11" s="13" t="s">
        <v>16</v>
      </c>
      <c r="X11" s="15" t="n">
        <f aca="false">COS(E13)</f>
        <v>0.998178228283513</v>
      </c>
      <c r="Y11" s="15" t="n">
        <f aca="false">-SIN(E13)</f>
        <v>-0.0603342736824404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0.121265476428566</v>
      </c>
      <c r="F12" s="11" t="n">
        <v>6.948</v>
      </c>
      <c r="H12" s="12"/>
      <c r="I12" s="13"/>
      <c r="J12" s="14" t="n">
        <v>0</v>
      </c>
      <c r="K12" s="15" t="n">
        <f aca="false">COS(E11)</f>
        <v>0.628058133299793</v>
      </c>
      <c r="L12" s="15" t="n">
        <f aca="false">-SIN(E11)</f>
        <v>-0.778166422557527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0.0603342736824404</v>
      </c>
      <c r="Y12" s="15" t="n">
        <f aca="false">X11</f>
        <v>0.998178228283513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0.0603709388264839</v>
      </c>
      <c r="F13" s="11" t="n">
        <v>3.459</v>
      </c>
      <c r="H13" s="12"/>
      <c r="I13" s="13"/>
      <c r="J13" s="14" t="n">
        <v>0</v>
      </c>
      <c r="K13" s="15" t="n">
        <f aca="false">-L12</f>
        <v>0.778166422557527</v>
      </c>
      <c r="L13" s="15" t="n">
        <f aca="false">K12</f>
        <v>0.628058133299793</v>
      </c>
      <c r="M13" s="14" t="n">
        <v>0</v>
      </c>
      <c r="O13" s="12"/>
      <c r="P13" s="13"/>
      <c r="Q13" s="15" t="n">
        <f aca="false">-S11</f>
        <v>-0.120968487024953</v>
      </c>
      <c r="R13" s="14" t="n">
        <v>0</v>
      </c>
      <c r="S13" s="15" t="n">
        <f aca="false">Q11</f>
        <v>0.99265634796081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28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">
        <v>29</v>
      </c>
      <c r="I18" s="13" t="s">
        <v>16</v>
      </c>
      <c r="J18" s="15" t="n">
        <f aca="false">COS(E12)*COS(E13)</f>
        <v>0.990847954701904</v>
      </c>
      <c r="K18" s="15" t="n">
        <f aca="false">COS(E13)*SIN(E11)*SIN(E12) - COS(E11)*SIN(E13)</f>
        <v>0.0560686935304164</v>
      </c>
      <c r="L18" s="15" t="n">
        <f aca="false">COS(E11)*COS(E13)*SIN(E12)+ SIN(E11)*SIN(E13)</f>
        <v>0.122786938510764</v>
      </c>
      <c r="M18" s="14" t="n">
        <v>0</v>
      </c>
      <c r="N18" s="22"/>
      <c r="O18" s="23" t="str">
        <f aca="false">H18&amp;" x "&amp;O23</f>
        <v>RxRyRz x SxT</v>
      </c>
      <c r="P18" s="24" t="s">
        <v>16</v>
      </c>
      <c r="Q18" s="25" t="n">
        <f aca="false">Q23*J18+R23*J19+S23*J20+T23*J21</f>
        <v>0.91152066744847</v>
      </c>
      <c r="R18" s="25" t="n">
        <f aca="false">Q23*K18+R23*K19+S23*K20+T23*K21</f>
        <v>0.0515798339263712</v>
      </c>
      <c r="S18" s="25" t="n">
        <f aca="false">Q23*L18+R23*L19+S23*L20+T23*L21</f>
        <v>0.112956616213592</v>
      </c>
      <c r="T18" s="25" t="n">
        <f aca="false">Q23*M18+R23*M19+S23*M20+T23*M21</f>
        <v>72.488708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15" t="n">
        <f aca="false">COS(E12)*SIN(E13)</f>
        <v>0.0598911997704793</v>
      </c>
      <c r="K19" s="15" t="n">
        <f aca="false">COS(E11)*COS(E13) + SIN(E11)*SIN(E12)*SIN(E13)</f>
        <v>0.63259343803372</v>
      </c>
      <c r="L19" s="15" t="n">
        <f aca="false">-COS(E13)*SIN(E11) + COS(E11)*SIN(E12)*SIN(E13)</f>
        <v>-0.772164869925284</v>
      </c>
      <c r="M19" s="14" t="n">
        <v>0</v>
      </c>
      <c r="N19" s="22"/>
      <c r="O19" s="23"/>
      <c r="P19" s="24"/>
      <c r="Q19" s="25" t="n">
        <f aca="false">Q24*J18+R24*J19+S24*J20+T24*J21</f>
        <v>0.0550963103168547</v>
      </c>
      <c r="R19" s="25" t="n">
        <f aca="false">Q24*K18+R24*K19+S24*K20+T24*K21</f>
        <v>0.58194800738474</v>
      </c>
      <c r="S19" s="25" t="n">
        <f aca="false">Q24*L18+R24*L19+S24*L20+T24*L21</f>
        <v>-0.710345350439066</v>
      </c>
      <c r="T19" s="25" t="n">
        <f aca="false">Q24*M18+R24*M19+S24*M20+T24*M21</f>
        <v>94.601074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15" t="n">
        <f aca="false">-SIN(E12)</f>
        <v>-0.120968487024953</v>
      </c>
      <c r="K20" s="15" t="n">
        <f aca="false">COS(E12)*SIN(E11)</f>
        <v>0.772451839121683</v>
      </c>
      <c r="L20" s="15" t="n">
        <f aca="false">COS(E11)*COS(E12)</f>
        <v>0.623445892908457</v>
      </c>
      <c r="M20" s="14" t="n">
        <v>0</v>
      </c>
      <c r="N20" s="22"/>
      <c r="O20" s="23"/>
      <c r="P20" s="24"/>
      <c r="Q20" s="25" t="n">
        <f aca="false">Q25*J18+R25*J19+S25*J20+T25*J21</f>
        <v>-0.111283749953736</v>
      </c>
      <c r="R20" s="25" t="n">
        <f aca="false">Q25*K18+R25*K19+S25*K20+T25*K21</f>
        <v>0.710609344881601</v>
      </c>
      <c r="S20" s="25" t="n">
        <f aca="false">Q25*L18+R25*L19+S25*L20+T25*L21</f>
        <v>0.573532814722206</v>
      </c>
      <c r="T20" s="25" t="n">
        <f aca="false">Q25*M18+R25*M19+S25*M20+T25*M21</f>
        <v>-797.534546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14" t="n">
        <v>0</v>
      </c>
      <c r="K21" s="14" t="n">
        <v>0</v>
      </c>
      <c r="L21" s="14" t="n">
        <v>0</v>
      </c>
      <c r="M21" s="14" t="n"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H22" s="19"/>
      <c r="I22" s="16"/>
      <c r="J22" s="18"/>
      <c r="K22" s="18"/>
      <c r="L22" s="18"/>
      <c r="M22" s="18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B23" s="7" t="s">
        <v>30</v>
      </c>
      <c r="C23" s="8" t="s">
        <v>31</v>
      </c>
      <c r="D23" s="8" t="s">
        <v>32</v>
      </c>
      <c r="E23" s="11" t="n">
        <v>0.91994</v>
      </c>
      <c r="H23" s="12" t="s">
        <v>33</v>
      </c>
      <c r="I23" s="13" t="s">
        <v>16</v>
      </c>
      <c r="J23" s="15" t="n">
        <f aca="false">E23</f>
        <v>0.91994</v>
      </c>
      <c r="K23" s="14" t="n">
        <v>0</v>
      </c>
      <c r="L23" s="14" t="n">
        <v>0</v>
      </c>
      <c r="M23" s="14" t="n">
        <v>0</v>
      </c>
      <c r="O23" s="12" t="s">
        <v>34</v>
      </c>
      <c r="P23" s="13" t="s">
        <v>16</v>
      </c>
      <c r="Q23" s="21" t="n">
        <f aca="false">J23</f>
        <v>0.91994</v>
      </c>
      <c r="R23" s="14" t="n">
        <v>0</v>
      </c>
      <c r="S23" s="14" t="n">
        <v>0</v>
      </c>
      <c r="T23" s="15" t="n">
        <f aca="false">M6</f>
        <v>72.488708</v>
      </c>
    </row>
    <row r="24" customFormat="false" ht="19.5" hidden="false" customHeight="true" outlineLevel="0" collapsed="false">
      <c r="E24" s="9" t="n">
        <f aca="false">E23</f>
        <v>0.91994</v>
      </c>
      <c r="H24" s="12"/>
      <c r="I24" s="13"/>
      <c r="J24" s="14" t="n">
        <v>0</v>
      </c>
      <c r="K24" s="15" t="n">
        <f aca="false">E24</f>
        <v>0.91994</v>
      </c>
      <c r="L24" s="14" t="n">
        <v>0</v>
      </c>
      <c r="M24" s="14" t="n">
        <v>0</v>
      </c>
      <c r="O24" s="12"/>
      <c r="P24" s="13"/>
      <c r="Q24" s="14" t="n">
        <v>0</v>
      </c>
      <c r="R24" s="21" t="n">
        <f aca="false">K24</f>
        <v>0.91994</v>
      </c>
      <c r="S24" s="14" t="n">
        <v>0</v>
      </c>
      <c r="T24" s="15" t="n">
        <f aca="false">M7</f>
        <v>94.601074</v>
      </c>
    </row>
    <row r="25" customFormat="false" ht="19.5" hidden="false" customHeight="true" outlineLevel="0" collapsed="false">
      <c r="E25" s="9" t="n">
        <f aca="false">E24</f>
        <v>0.91994</v>
      </c>
      <c r="H25" s="12"/>
      <c r="I25" s="13"/>
      <c r="J25" s="14" t="n">
        <v>0</v>
      </c>
      <c r="K25" s="14" t="n">
        <v>0</v>
      </c>
      <c r="L25" s="15" t="n">
        <f aca="false">E25</f>
        <v>0.91994</v>
      </c>
      <c r="M25" s="14" t="n">
        <v>0</v>
      </c>
      <c r="O25" s="12"/>
      <c r="P25" s="13"/>
      <c r="Q25" s="14" t="n">
        <v>0</v>
      </c>
      <c r="R25" s="14" t="n">
        <v>0</v>
      </c>
      <c r="S25" s="21" t="n">
        <f aca="false">L25</f>
        <v>0.91994</v>
      </c>
      <c r="T25" s="15" t="n">
        <f aca="false">M8</f>
        <v>-797.534546</v>
      </c>
    </row>
    <row r="26" customFormat="false" ht="19.5" hidden="false" customHeight="true" outlineLevel="0" collapsed="false">
      <c r="H26" s="12"/>
      <c r="I26" s="13"/>
      <c r="J26" s="14" t="n">
        <v>0</v>
      </c>
      <c r="K26" s="14" t="n">
        <v>0</v>
      </c>
      <c r="L26" s="14" t="n">
        <v>0</v>
      </c>
      <c r="M26" s="14" t="n">
        <v>1</v>
      </c>
      <c r="O26" s="12"/>
      <c r="P26" s="13"/>
      <c r="Q26" s="14" t="n">
        <v>0</v>
      </c>
      <c r="R26" s="14" t="n">
        <v>0</v>
      </c>
      <c r="S26" s="14" t="n">
        <v>0</v>
      </c>
      <c r="T26" s="14" t="n">
        <v>1</v>
      </c>
    </row>
    <row r="29" customFormat="false" ht="19.5" hidden="false" customHeight="true" outlineLevel="0" collapsed="false">
      <c r="J29" s="20" t="s">
        <v>35</v>
      </c>
      <c r="K29" s="20"/>
      <c r="L29" s="20"/>
      <c r="M29" s="20"/>
      <c r="N29" s="20"/>
      <c r="O29" s="20"/>
      <c r="P29" s="20"/>
      <c r="Q29" s="20"/>
      <c r="R29" s="20"/>
      <c r="S29" s="20"/>
    </row>
    <row r="30" customFormat="false" ht="19.5" hidden="false" customHeight="true" outlineLevel="0" collapsed="false">
      <c r="Q30" s="8" t="s">
        <v>36</v>
      </c>
      <c r="R30" s="8" t="s">
        <v>37</v>
      </c>
      <c r="S30" s="8" t="s">
        <v>30</v>
      </c>
    </row>
    <row r="31" customFormat="false" ht="19.5" hidden="false" customHeight="true" outlineLevel="0" collapsed="false">
      <c r="H31" s="12" t="s">
        <v>38</v>
      </c>
      <c r="I31" s="13" t="s">
        <v>16</v>
      </c>
      <c r="J31" s="15" t="n">
        <f aca="false">Q18</f>
        <v>0.91152066744847</v>
      </c>
      <c r="K31" s="15" t="n">
        <f aca="false">R18</f>
        <v>0.0515798339263712</v>
      </c>
      <c r="L31" s="15" t="n">
        <f aca="false">S18</f>
        <v>0.112956616213592</v>
      </c>
      <c r="M31" s="15" t="n">
        <f aca="false">T18</f>
        <v>72.488708</v>
      </c>
      <c r="N31" s="27"/>
      <c r="O31" s="27"/>
      <c r="P31" s="28" t="s">
        <v>2</v>
      </c>
      <c r="Q31" s="29" t="n">
        <f aca="false">-M31</f>
        <v>-72.488708</v>
      </c>
      <c r="R31" s="29" t="n">
        <f aca="false">DEGREES(ATAN2(L33,K33))</f>
        <v>51.093</v>
      </c>
      <c r="S31" s="29" t="n">
        <f aca="false">(J31+K31+L31+J32+K32+L32+J33+K33+L33)/(X31+Y31+Z31+X32+Y33+Y32+Z32+Z33+X33)</f>
        <v>0.91994</v>
      </c>
      <c r="V31" s="10" t="n">
        <f aca="false">RADIANS(R31)</f>
        <v>0.891741074721463</v>
      </c>
      <c r="X31" s="30" t="n">
        <f aca="false">COS(V32)*COS(V33)</f>
        <v>0.990847954701904</v>
      </c>
      <c r="Y31" s="30" t="n">
        <f aca="false">COS(V33)*SIN(V31)*SIN(V32)-COS(V31)*SIN(V33)</f>
        <v>0.0560686935304164</v>
      </c>
      <c r="Z31" s="31" t="n">
        <f aca="false">COS(V31)*COS(V33)*SIN(V32) + SIN(V31)*SIN(V33)</f>
        <v>0.122786938510764</v>
      </c>
    </row>
    <row r="32" customFormat="false" ht="19.5" hidden="false" customHeight="true" outlineLevel="0" collapsed="false">
      <c r="H32" s="12"/>
      <c r="I32" s="13"/>
      <c r="J32" s="15" t="n">
        <f aca="false">Q19</f>
        <v>0.0550963103168547</v>
      </c>
      <c r="K32" s="15" t="n">
        <f aca="false">R19</f>
        <v>0.58194800738474</v>
      </c>
      <c r="L32" s="15" t="n">
        <f aca="false">S19</f>
        <v>-0.710345350439066</v>
      </c>
      <c r="M32" s="15" t="n">
        <f aca="false">T19</f>
        <v>94.601074</v>
      </c>
      <c r="N32" s="27"/>
      <c r="O32" s="32"/>
      <c r="P32" s="28" t="s">
        <v>3</v>
      </c>
      <c r="Q32" s="29" t="n">
        <f aca="false">-M32</f>
        <v>-94.601074</v>
      </c>
      <c r="R32" s="29" t="n">
        <f aca="false">DEGREES(ATAN2(SQRT(K33*K33 + L33*L33),-J33))</f>
        <v>6.948</v>
      </c>
      <c r="S32" s="29" t="n">
        <f aca="false">S31</f>
        <v>0.91994</v>
      </c>
      <c r="V32" s="10" t="n">
        <f aca="false">RADIANS(R32)</f>
        <v>0.121265476428566</v>
      </c>
      <c r="X32" s="30" t="n">
        <f aca="false">COS(V32)*SIN(V33)</f>
        <v>0.0598911997704793</v>
      </c>
      <c r="Y32" s="30" t="n">
        <f aca="false">COS(V31)*COS(V33) + SIN(V31)*SIN(V32)*SIN(V33)</f>
        <v>0.63259343803372</v>
      </c>
      <c r="Z32" s="31" t="n">
        <f aca="false">-COS(V33)*SIN(V31) + COS(V31)*SIN(V32)*SIN(V33)</f>
        <v>-0.772164869925284</v>
      </c>
    </row>
    <row r="33" customFormat="false" ht="19.5" hidden="false" customHeight="true" outlineLevel="0" collapsed="false">
      <c r="H33" s="12"/>
      <c r="I33" s="13"/>
      <c r="J33" s="15" t="n">
        <f aca="false">Q20</f>
        <v>-0.111283749953736</v>
      </c>
      <c r="K33" s="15" t="n">
        <f aca="false">R20</f>
        <v>0.710609344881601</v>
      </c>
      <c r="L33" s="15" t="n">
        <f aca="false">S20</f>
        <v>0.573532814722206</v>
      </c>
      <c r="M33" s="15" t="n">
        <f aca="false">T20</f>
        <v>-797.534546</v>
      </c>
      <c r="N33" s="27"/>
      <c r="O33" s="32"/>
      <c r="P33" s="28" t="s">
        <v>4</v>
      </c>
      <c r="Q33" s="29" t="n">
        <f aca="false">-M33</f>
        <v>797.534546</v>
      </c>
      <c r="R33" s="29" t="n">
        <f aca="false">DEGREES(ATAN2(J31,J32))</f>
        <v>3.459</v>
      </c>
      <c r="S33" s="29" t="n">
        <f aca="false">S32</f>
        <v>0.91994</v>
      </c>
      <c r="V33" s="10" t="n">
        <f aca="false">RADIANS(R33)</f>
        <v>0.0603709388264839</v>
      </c>
      <c r="X33" s="30" t="n">
        <f aca="false">-SIN(V32)</f>
        <v>-0.120968487024953</v>
      </c>
      <c r="Y33" s="30" t="n">
        <f aca="false">COS(V32)*SIN(V31)</f>
        <v>0.772451839121683</v>
      </c>
      <c r="Z33" s="31" t="n">
        <f aca="false">COS(V31)*COS(V32)</f>
        <v>0.623445892908457</v>
      </c>
    </row>
    <row r="34" customFormat="false" ht="19.5" hidden="false" customHeight="true" outlineLevel="0" collapsed="false">
      <c r="H34" s="12"/>
      <c r="I34" s="13"/>
      <c r="J34" s="15" t="n">
        <f aca="false">Q21</f>
        <v>0</v>
      </c>
      <c r="K34" s="15" t="n">
        <f aca="false">R21</f>
        <v>0</v>
      </c>
      <c r="L34" s="15" t="n">
        <f aca="false">S21</f>
        <v>0</v>
      </c>
      <c r="M34" s="15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T2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O17" activeCellId="0" sqref="O17"/>
    </sheetView>
  </sheetViews>
  <sheetFormatPr defaultRowHeight="34.5"/>
  <cols>
    <col collapsed="false" hidden="false" max="1025" min="1" style="33" width="8.77551020408163"/>
  </cols>
  <sheetData>
    <row r="4" customFormat="false" ht="34.5" hidden="false" customHeight="true" outlineLevel="0" collapsed="false">
      <c r="B4" s="12" t="s">
        <v>39</v>
      </c>
      <c r="C4" s="13" t="s">
        <v>16</v>
      </c>
      <c r="D4" s="15" t="n">
        <f aca="false">C!Q42</f>
        <v>0.789153528199933</v>
      </c>
      <c r="E4" s="15" t="n">
        <f aca="false">C!R42</f>
        <v>-0.902649948558981</v>
      </c>
      <c r="F4" s="15" t="n">
        <f aca="false">C!S42</f>
        <v>-0.0495961621102523</v>
      </c>
      <c r="G4" s="15" t="n">
        <f aca="false">C!T42</f>
        <v>119.695862</v>
      </c>
      <c r="H4" s="22"/>
      <c r="I4" s="23" t="str">
        <f aca="false">B4&amp;" x "&amp;I9</f>
        <v>C x B</v>
      </c>
      <c r="J4" s="24" t="s">
        <v>16</v>
      </c>
      <c r="K4" s="25" t="n">
        <f aca="false">K9*D4+L9*D5+M9*D6+N9*D7</f>
        <v>0.279443782524596</v>
      </c>
      <c r="L4" s="25" t="n">
        <f aca="false">K9*E4+L9*E5+M9*E6+N9*E7</f>
        <v>-0.654513220356938</v>
      </c>
      <c r="M4" s="25" t="n">
        <f aca="false">K9*F4+L9*F5+M9*F6+N9*F7</f>
        <v>0.109195314855247</v>
      </c>
      <c r="N4" s="25" t="n">
        <f aca="false">K9*G4+L9*G5+M9*G6+N9*G7</f>
        <v>91.7321201790691</v>
      </c>
    </row>
    <row r="5" customFormat="false" ht="34.5" hidden="false" customHeight="true" outlineLevel="0" collapsed="false">
      <c r="B5" s="12"/>
      <c r="C5" s="13"/>
      <c r="D5" s="15" t="n">
        <f aca="false">C!Q43</f>
        <v>0.476047687221952</v>
      </c>
      <c r="E5" s="15" t="n">
        <f aca="false">C!R43</f>
        <v>0.470905465669481</v>
      </c>
      <c r="F5" s="15" t="n">
        <f aca="false">C!S43</f>
        <v>-0.995804519920069</v>
      </c>
      <c r="G5" s="15" t="n">
        <f aca="false">C!T43</f>
        <v>69.40358</v>
      </c>
      <c r="H5" s="22"/>
      <c r="I5" s="23"/>
      <c r="J5" s="24"/>
      <c r="K5" s="25" t="n">
        <f aca="false">K10*D4+L10*D5+M10*D6+N10*D7</f>
        <v>0.502106312369551</v>
      </c>
      <c r="L5" s="25" t="n">
        <f aca="false">K10*E4+L10*E5+M10*E6+N10*E7</f>
        <v>0.131106851150862</v>
      </c>
      <c r="M5" s="25" t="n">
        <f aca="false">K10*F4+L10*F5+M10*F6+N10*F7</f>
        <v>-0.499099433640188</v>
      </c>
      <c r="N5" s="25" t="n">
        <f aca="false">K10*G4+L10*G5+M10*G6+N10*G7</f>
        <v>70.3762836482462</v>
      </c>
    </row>
    <row r="6" customFormat="false" ht="34.5" hidden="false" customHeight="true" outlineLevel="0" collapsed="false">
      <c r="B6" s="12"/>
      <c r="C6" s="13"/>
      <c r="D6" s="15" t="n">
        <f aca="false">C!Q44</f>
        <v>0.768515002078832</v>
      </c>
      <c r="E6" s="15" t="n">
        <f aca="false">C!R44</f>
        <v>0.635193760020577</v>
      </c>
      <c r="F6" s="15" t="n">
        <f aca="false">C!S44</f>
        <v>0.66776760838685</v>
      </c>
      <c r="G6" s="15" t="n">
        <f aca="false">C!T44</f>
        <v>-519.784485</v>
      </c>
      <c r="H6" s="22"/>
      <c r="I6" s="23"/>
      <c r="J6" s="24"/>
      <c r="K6" s="25" t="n">
        <f aca="false">K11*D4+L11*D5+M11*D6+N11*D7</f>
        <v>0.433820727359812</v>
      </c>
      <c r="L6" s="25" t="n">
        <f aca="false">K11*E4+L11*E5+M11*E6+N11*E7</f>
        <v>0.269858181197636</v>
      </c>
      <c r="M6" s="25" t="n">
        <f aca="false">K11*F4+L11*F5+M11*F6+N11*F7</f>
        <v>0.507322519265316</v>
      </c>
      <c r="N6" s="25" t="n">
        <f aca="false">K11*G4+L11*G5+M11*G6+N11*G7</f>
        <v>-417.769674528886</v>
      </c>
    </row>
    <row r="7" customFormat="false" ht="34.5" hidden="false" customHeight="true" outlineLevel="0" collapsed="false">
      <c r="B7" s="12"/>
      <c r="C7" s="13"/>
      <c r="D7" s="15" t="n">
        <f aca="false">C!Q45</f>
        <v>0</v>
      </c>
      <c r="E7" s="15" t="n">
        <f aca="false">C!R45</f>
        <v>0</v>
      </c>
      <c r="F7" s="15" t="n">
        <f aca="false">C!S45</f>
        <v>0</v>
      </c>
      <c r="G7" s="15" t="n">
        <f aca="false">C!T45</f>
        <v>1</v>
      </c>
      <c r="H7" s="22"/>
      <c r="I7" s="23"/>
      <c r="J7" s="24"/>
      <c r="K7" s="25" t="n">
        <f aca="false">K12*D4+L12*D5+M12*D6+N12*D7</f>
        <v>0</v>
      </c>
      <c r="L7" s="25" t="n">
        <f aca="false">K12*E4+L12*E5+M12*E6+N12*E7</f>
        <v>0</v>
      </c>
      <c r="M7" s="25" t="n">
        <f aca="false">K12*F4+L12*F5+M12*F6+N12*F7</f>
        <v>0</v>
      </c>
      <c r="N7" s="25" t="n">
        <f aca="false">K12*G4+L12*G5+M12*G6+N12*G7</f>
        <v>1</v>
      </c>
    </row>
    <row r="8" customFormat="false" ht="34.5" hidden="false" customHeight="true" outlineLevel="0" collapsed="false">
      <c r="B8" s="19"/>
      <c r="C8" s="16"/>
      <c r="D8" s="18"/>
      <c r="E8" s="18"/>
      <c r="F8" s="18"/>
      <c r="G8" s="18"/>
      <c r="H8" s="7"/>
      <c r="I8" s="19"/>
      <c r="J8" s="16"/>
      <c r="K8" s="26"/>
      <c r="L8" s="26"/>
      <c r="M8" s="26"/>
      <c r="N8" s="26"/>
    </row>
    <row r="9" customFormat="false" ht="34.5" hidden="false" customHeight="true" outlineLevel="0" collapsed="false">
      <c r="H9" s="7"/>
      <c r="I9" s="12" t="s">
        <v>40</v>
      </c>
      <c r="J9" s="13" t="s">
        <v>16</v>
      </c>
      <c r="K9" s="15" t="n">
        <f aca="false">B!Q42</f>
        <v>0.559656043793015</v>
      </c>
      <c r="L9" s="15" t="n">
        <f aca="false">B!R42</f>
        <v>-0.197168385087901</v>
      </c>
      <c r="M9" s="15" t="n">
        <f aca="false">B!S42</f>
        <v>-0.0889367222680247</v>
      </c>
      <c r="N9" s="15" t="n">
        <f aca="false">B!T42</f>
        <v>-7.800129</v>
      </c>
    </row>
    <row r="10" customFormat="false" ht="34.5" hidden="false" customHeight="true" outlineLevel="0" collapsed="false">
      <c r="H10" s="7"/>
      <c r="I10" s="12"/>
      <c r="J10" s="13"/>
      <c r="K10" s="15" t="n">
        <f aca="false">B!Q43</f>
        <v>0.210172772160269</v>
      </c>
      <c r="L10" s="15" t="n">
        <f aca="false">B!R43</f>
        <v>0.554007606559146</v>
      </c>
      <c r="M10" s="15" t="n">
        <f aca="false">B!S43</f>
        <v>0.0943555918696631</v>
      </c>
      <c r="N10" s="15" t="n">
        <f aca="false">B!T43</f>
        <v>55.813934</v>
      </c>
    </row>
    <row r="11" customFormat="false" ht="34.5" hidden="false" customHeight="true" outlineLevel="0" collapsed="false">
      <c r="H11" s="7"/>
      <c r="I11" s="12"/>
      <c r="J11" s="13"/>
      <c r="K11" s="15" t="n">
        <f aca="false">B!Q44</f>
        <v>0.0511128016099489</v>
      </c>
      <c r="L11" s="15" t="n">
        <f aca="false">B!R44</f>
        <v>-0.119164591202405</v>
      </c>
      <c r="M11" s="15" t="n">
        <f aca="false">B!S44</f>
        <v>0.585821885657361</v>
      </c>
      <c r="N11" s="15" t="n">
        <f aca="false">B!T44</f>
        <v>-111.116089</v>
      </c>
    </row>
    <row r="12" customFormat="false" ht="34.5" hidden="false" customHeight="true" outlineLevel="0" collapsed="false">
      <c r="H12" s="7"/>
      <c r="I12" s="12"/>
      <c r="J12" s="13"/>
      <c r="K12" s="15" t="n">
        <f aca="false">B!Q45</f>
        <v>0</v>
      </c>
      <c r="L12" s="15" t="n">
        <f aca="false">B!R45</f>
        <v>0</v>
      </c>
      <c r="M12" s="15" t="n">
        <f aca="false">B!S45</f>
        <v>0</v>
      </c>
      <c r="N12" s="15" t="n">
        <f aca="false">B!T45</f>
        <v>1</v>
      </c>
    </row>
    <row r="14" customFormat="false" ht="34.5" hidden="false" customHeight="true" outlineLevel="0" collapsed="false">
      <c r="B14" s="10"/>
      <c r="C14" s="7"/>
      <c r="D14" s="20" t="s">
        <v>35</v>
      </c>
      <c r="E14" s="20"/>
      <c r="F14" s="20"/>
      <c r="G14" s="20"/>
      <c r="H14" s="20"/>
      <c r="I14" s="20"/>
      <c r="J14" s="20"/>
      <c r="K14" s="20"/>
      <c r="L14" s="20"/>
      <c r="M14" s="20"/>
    </row>
    <row r="15" customFormat="false" ht="34.5" hidden="false" customHeight="true" outlineLevel="0" collapsed="false">
      <c r="B15" s="10"/>
      <c r="C15" s="7"/>
      <c r="D15" s="8"/>
      <c r="E15" s="8"/>
      <c r="F15" s="8"/>
      <c r="G15" s="8"/>
      <c r="H15" s="7"/>
      <c r="I15" s="10"/>
      <c r="J15" s="8"/>
      <c r="K15" s="8" t="s">
        <v>36</v>
      </c>
      <c r="L15" s="8" t="s">
        <v>37</v>
      </c>
      <c r="M15" s="8" t="s">
        <v>30</v>
      </c>
    </row>
    <row r="16" customFormat="false" ht="34.5" hidden="false" customHeight="true" outlineLevel="0" collapsed="false">
      <c r="B16" s="12" t="s">
        <v>41</v>
      </c>
      <c r="C16" s="13" t="s">
        <v>16</v>
      </c>
      <c r="D16" s="15" t="n">
        <f aca="false">K4</f>
        <v>0.279443782524596</v>
      </c>
      <c r="E16" s="15" t="n">
        <f aca="false">L4</f>
        <v>-0.654513220356938</v>
      </c>
      <c r="F16" s="15" t="n">
        <f aca="false">M4</f>
        <v>0.109195314855247</v>
      </c>
      <c r="G16" s="15" t="n">
        <f aca="false">N4</f>
        <v>91.7321201790691</v>
      </c>
      <c r="H16" s="27"/>
      <c r="I16" s="27"/>
      <c r="J16" s="28" t="s">
        <v>2</v>
      </c>
      <c r="K16" s="29" t="n">
        <f aca="false">-G16</f>
        <v>-91.7321201790691</v>
      </c>
      <c r="L16" s="34" t="n">
        <f aca="false">DEGREES(ATAN2(F18,E18))</f>
        <v>28.0096852885321</v>
      </c>
      <c r="M16" s="29" t="n">
        <f aca="false">(D16+E16+F16+D17+E17+F17+D18+E18+F18)/(R16+S16+T16+R17+S18+S17+T17+T18+R18)</f>
        <v>0.72</v>
      </c>
      <c r="N16" s="8"/>
      <c r="O16" s="7"/>
      <c r="P16" s="10" t="n">
        <f aca="false">RADIANS(L16)</f>
        <v>0.488861230732303</v>
      </c>
      <c r="Q16" s="7"/>
      <c r="R16" s="30" t="n">
        <f aca="false">COS(P17)*COS(P18)</f>
        <v>0.388116364617495</v>
      </c>
      <c r="S16" s="30" t="n">
        <f aca="false">COS(P18)*SIN(P16)*SIN(P17)-COS(P16)*SIN(P18)</f>
        <v>-0.909046139384636</v>
      </c>
      <c r="T16" s="31" t="n">
        <f aca="false">COS(P16)*COS(P18)*SIN(P17) + SIN(P16)*SIN(P18)</f>
        <v>0.151660159521177</v>
      </c>
    </row>
    <row r="17" customFormat="false" ht="34.5" hidden="false" customHeight="true" outlineLevel="0" collapsed="false">
      <c r="B17" s="12"/>
      <c r="C17" s="13"/>
      <c r="D17" s="15" t="n">
        <f aca="false">K5</f>
        <v>0.502106312369551</v>
      </c>
      <c r="E17" s="15" t="n">
        <f aca="false">L5</f>
        <v>0.131106851150862</v>
      </c>
      <c r="F17" s="15" t="n">
        <f aca="false">M5</f>
        <v>-0.499099433640188</v>
      </c>
      <c r="G17" s="15" t="n">
        <f aca="false">N5</f>
        <v>70.3762836482462</v>
      </c>
      <c r="H17" s="27"/>
      <c r="I17" s="32"/>
      <c r="J17" s="28" t="s">
        <v>3</v>
      </c>
      <c r="K17" s="29" t="n">
        <f aca="false">-G17</f>
        <v>-70.3762836482462</v>
      </c>
      <c r="L17" s="34" t="n">
        <f aca="false">DEGREES(ATAN2(SQRT(E18*E18 + F18*F18),-D18))</f>
        <v>-37.0512242426752</v>
      </c>
      <c r="M17" s="29" t="n">
        <f aca="false">M16</f>
        <v>0.72</v>
      </c>
      <c r="N17" s="8"/>
      <c r="O17" s="7"/>
      <c r="P17" s="10" t="n">
        <f aca="false">RADIANS(L17)</f>
        <v>-0.646665854929426</v>
      </c>
      <c r="Q17" s="7"/>
      <c r="R17" s="30" t="n">
        <f aca="false">COS(P17)*SIN(P18)</f>
        <v>0.697369878291044</v>
      </c>
      <c r="S17" s="30" t="n">
        <f aca="false">COS(P16)*COS(P18) + SIN(P16)*SIN(P17)*SIN(P18)</f>
        <v>0.182092848820641</v>
      </c>
      <c r="T17" s="31" t="n">
        <f aca="false">-COS(P18)*SIN(P16) + COS(P16)*SIN(P17)*SIN(P18)</f>
        <v>-0.693193657833594</v>
      </c>
    </row>
    <row r="18" customFormat="false" ht="34.5" hidden="false" customHeight="true" outlineLevel="0" collapsed="false">
      <c r="B18" s="12"/>
      <c r="C18" s="13"/>
      <c r="D18" s="15" t="n">
        <f aca="false">K6</f>
        <v>0.433820727359812</v>
      </c>
      <c r="E18" s="15" t="n">
        <f aca="false">L6</f>
        <v>0.269858181197636</v>
      </c>
      <c r="F18" s="15" t="n">
        <f aca="false">M6</f>
        <v>0.507322519265316</v>
      </c>
      <c r="G18" s="15" t="n">
        <f aca="false">N6</f>
        <v>-417.769674528886</v>
      </c>
      <c r="H18" s="27"/>
      <c r="I18" s="32"/>
      <c r="J18" s="28" t="s">
        <v>4</v>
      </c>
      <c r="K18" s="29" t="n">
        <f aca="false">-G18</f>
        <v>417.769674528886</v>
      </c>
      <c r="L18" s="34" t="n">
        <f aca="false">DEGREES(ATAN2(D16,D17))</f>
        <v>60.9021785788458</v>
      </c>
      <c r="M18" s="29" t="n">
        <f aca="false">M17</f>
        <v>0.72</v>
      </c>
      <c r="N18" s="8"/>
      <c r="O18" s="7"/>
      <c r="P18" s="10" t="n">
        <f aca="false">RADIANS(L18)</f>
        <v>1.06294353783842</v>
      </c>
      <c r="Q18" s="7"/>
      <c r="R18" s="30" t="n">
        <f aca="false">-SIN(P17)</f>
        <v>0.602528787999739</v>
      </c>
      <c r="S18" s="30" t="n">
        <f aca="false">COS(P17)*SIN(P16)</f>
        <v>0.374803029441162</v>
      </c>
      <c r="T18" s="31" t="n">
        <f aca="false">COS(P16)*COS(P17)</f>
        <v>0.704614610090717</v>
      </c>
    </row>
    <row r="19" customFormat="false" ht="34.5" hidden="false" customHeight="true" outlineLevel="0" collapsed="false">
      <c r="B19" s="12"/>
      <c r="C19" s="13"/>
      <c r="D19" s="15" t="n">
        <f aca="false">K7</f>
        <v>0</v>
      </c>
      <c r="E19" s="15" t="n">
        <f aca="false">L7</f>
        <v>0</v>
      </c>
      <c r="F19" s="15" t="n">
        <f aca="false">M7</f>
        <v>0</v>
      </c>
      <c r="G19" s="15" t="n">
        <f aca="false">N7</f>
        <v>1</v>
      </c>
      <c r="H19" s="7"/>
      <c r="I19" s="10"/>
      <c r="J19" s="8"/>
      <c r="K19" s="35"/>
      <c r="L19" s="36" t="n">
        <f aca="false">'CxB ZYX'!C26</f>
        <v>44.5318687002948</v>
      </c>
      <c r="M19" s="35"/>
    </row>
    <row r="20" customFormat="false" ht="34.5" hidden="false" customHeight="true" outlineLevel="0" collapsed="false">
      <c r="K20" s="35"/>
      <c r="L20" s="36" t="n">
        <f aca="false">'CxB ZYX'!C27</f>
        <v>8.72314750064126</v>
      </c>
      <c r="M20" s="37"/>
    </row>
    <row r="21" customFormat="false" ht="34.5" hidden="false" customHeight="true" outlineLevel="0" collapsed="false">
      <c r="K21" s="35"/>
      <c r="L21" s="36" t="n">
        <f aca="false">'CxB ZYX'!C28</f>
        <v>66.8799880381377</v>
      </c>
      <c r="M21" s="37"/>
    </row>
  </sheetData>
  <mergeCells count="9">
    <mergeCell ref="B4:B7"/>
    <mergeCell ref="C4:C7"/>
    <mergeCell ref="I4:I7"/>
    <mergeCell ref="J4:J7"/>
    <mergeCell ref="I9:I12"/>
    <mergeCell ref="J9:J12"/>
    <mergeCell ref="D14:M14"/>
    <mergeCell ref="B16:B19"/>
    <mergeCell ref="C16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/>
  <cols>
    <col collapsed="false" hidden="false" max="1025" min="1" style="1" width="11.5204081632653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3"/>
      <c r="I1" s="3"/>
    </row>
    <row r="2" customFormat="false" ht="13.8" hidden="false" customHeight="false" outlineLevel="0" collapsed="false">
      <c r="A2" s="3"/>
      <c r="B2" s="3"/>
      <c r="C2" s="3" t="s">
        <v>12</v>
      </c>
      <c r="D2" s="3" t="s">
        <v>1</v>
      </c>
      <c r="E2" s="3"/>
      <c r="F2" s="3"/>
      <c r="G2" s="3"/>
      <c r="H2" s="3"/>
      <c r="I2" s="3"/>
    </row>
    <row r="3" customFormat="false" ht="13.8" hidden="false" customHeight="false" outlineLevel="0" collapsed="false">
      <c r="A3" s="3"/>
      <c r="B3" s="3" t="s">
        <v>2</v>
      </c>
      <c r="C3" s="38" t="n">
        <f aca="false">CxB!L16</f>
        <v>28.0096852885321</v>
      </c>
      <c r="D3" s="3" t="n">
        <f aca="false">RADIANS(C3)</f>
        <v>0.488861230732303</v>
      </c>
      <c r="E3" s="3"/>
      <c r="F3" s="3"/>
      <c r="G3" s="3"/>
      <c r="H3" s="3"/>
      <c r="I3" s="3"/>
    </row>
    <row r="4" customFormat="false" ht="13.8" hidden="false" customHeight="false" outlineLevel="0" collapsed="false">
      <c r="A4" s="3"/>
      <c r="B4" s="3" t="s">
        <v>3</v>
      </c>
      <c r="C4" s="38" t="n">
        <f aca="false">CxB!L17</f>
        <v>-37.0512242426752</v>
      </c>
      <c r="D4" s="3" t="n">
        <f aca="false">RADIANS(C4)</f>
        <v>-0.646665854929426</v>
      </c>
      <c r="E4" s="3"/>
      <c r="F4" s="3"/>
      <c r="G4" s="3"/>
      <c r="H4" s="3"/>
      <c r="I4" s="3"/>
    </row>
    <row r="5" customFormat="false" ht="13.8" hidden="false" customHeight="false" outlineLevel="0" collapsed="false">
      <c r="A5" s="3"/>
      <c r="B5" s="3" t="s">
        <v>4</v>
      </c>
      <c r="C5" s="38" t="n">
        <f aca="false">CxB!L18</f>
        <v>60.9021785788458</v>
      </c>
      <c r="D5" s="3" t="n">
        <f aca="false">RADIANS(C5)</f>
        <v>1.06294353783842</v>
      </c>
      <c r="E5" s="3"/>
      <c r="F5" s="3"/>
      <c r="G5" s="3"/>
      <c r="H5" s="3"/>
      <c r="I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 t="s">
        <v>5</v>
      </c>
      <c r="H6" s="3" t="s">
        <v>6</v>
      </c>
      <c r="I6" s="3" t="s">
        <v>7</v>
      </c>
    </row>
    <row r="7" customFormat="false" ht="14.65" hidden="false" customHeight="false" outlineLevel="0" collapsed="false">
      <c r="A7" s="2"/>
      <c r="B7" s="2"/>
      <c r="C7" s="5" t="n">
        <v>1</v>
      </c>
      <c r="D7" s="5" t="n">
        <v>0</v>
      </c>
      <c r="E7" s="5" t="n">
        <v>0</v>
      </c>
      <c r="F7" s="2"/>
      <c r="G7" s="5" t="n">
        <v>1</v>
      </c>
      <c r="H7" s="5" t="n">
        <v>0</v>
      </c>
      <c r="I7" s="5" t="n">
        <v>0</v>
      </c>
    </row>
    <row r="8" customFormat="false" ht="14.65" hidden="false" customHeight="false" outlineLevel="0" collapsed="false">
      <c r="A8" s="2" t="n">
        <f aca="false">D3</f>
        <v>0.488861230732303</v>
      </c>
      <c r="B8" s="2" t="s">
        <v>11</v>
      </c>
      <c r="C8" s="5" t="n">
        <v>0</v>
      </c>
      <c r="D8" s="5" t="n">
        <f aca="false">COS(A8)</f>
        <v>0.882868220689767</v>
      </c>
      <c r="E8" s="5" t="n">
        <f aca="false">-SIN(A8)</f>
        <v>-0.469620809692337</v>
      </c>
      <c r="F8" s="2" t="s">
        <v>2</v>
      </c>
      <c r="G8" s="5" t="n">
        <v>0</v>
      </c>
      <c r="H8" s="5" t="n">
        <v>1</v>
      </c>
      <c r="I8" s="5" t="n">
        <v>0</v>
      </c>
    </row>
    <row r="9" customFormat="false" ht="14.65" hidden="false" customHeight="false" outlineLevel="0" collapsed="false">
      <c r="A9" s="2"/>
      <c r="B9" s="2"/>
      <c r="C9" s="5" t="n">
        <v>0</v>
      </c>
      <c r="D9" s="5" t="n">
        <f aca="false">SIN(A8)</f>
        <v>0.469620809692337</v>
      </c>
      <c r="E9" s="5" t="n">
        <f aca="false">COS(A8)</f>
        <v>0.882868220689767</v>
      </c>
      <c r="F9" s="2"/>
      <c r="G9" s="5" t="n">
        <v>0</v>
      </c>
      <c r="H9" s="5" t="n">
        <v>0</v>
      </c>
      <c r="I9" s="5" t="n">
        <v>1</v>
      </c>
    </row>
    <row r="10" customFormat="false" ht="14.65" hidden="false" customHeight="false" outlineLevel="0" collapsed="false">
      <c r="A10" s="2"/>
      <c r="B10" s="2"/>
      <c r="C10" s="2"/>
      <c r="D10" s="2"/>
      <c r="E10" s="2"/>
      <c r="F10" s="2"/>
      <c r="G10" s="2"/>
      <c r="H10" s="2" t="s">
        <v>9</v>
      </c>
      <c r="I10" s="2"/>
    </row>
    <row r="11" customFormat="false" ht="14.65" hidden="false" customHeight="false" outlineLevel="0" collapsed="false">
      <c r="A11" s="2"/>
      <c r="B11" s="2"/>
      <c r="C11" s="5" t="n">
        <f aca="false">COS(A12)</f>
        <v>0.798097149244104</v>
      </c>
      <c r="D11" s="5" t="n">
        <v>0</v>
      </c>
      <c r="E11" s="5" t="n">
        <f aca="false">SIN(A12)</f>
        <v>-0.602528787999739</v>
      </c>
      <c r="F11" s="2"/>
      <c r="G11" s="5" t="n">
        <f aca="false">C7*G7+D7*G8+E7*G9</f>
        <v>1</v>
      </c>
      <c r="H11" s="5" t="n">
        <f aca="false">C7*H7+D7*H8+E7*H9</f>
        <v>0</v>
      </c>
      <c r="I11" s="5" t="n">
        <f aca="false">C7*I7+D7*I8+E7*I9</f>
        <v>0</v>
      </c>
    </row>
    <row r="12" customFormat="false" ht="14.65" hidden="false" customHeight="false" outlineLevel="0" collapsed="false">
      <c r="A12" s="2" t="n">
        <f aca="false">D4</f>
        <v>-0.646665854929426</v>
      </c>
      <c r="B12" s="2" t="s">
        <v>10</v>
      </c>
      <c r="C12" s="5" t="n">
        <v>0</v>
      </c>
      <c r="D12" s="5" t="n">
        <v>1</v>
      </c>
      <c r="E12" s="5" t="n">
        <v>0</v>
      </c>
      <c r="F12" s="2" t="s">
        <v>2</v>
      </c>
      <c r="G12" s="5" t="n">
        <f aca="false">C8*G7+D8*G8+E8*G9</f>
        <v>0</v>
      </c>
      <c r="H12" s="5" t="n">
        <f aca="false">C8*H7+D8*H8+E8*H9</f>
        <v>0.882868220689767</v>
      </c>
      <c r="I12" s="5" t="n">
        <f aca="false">C8*I7+D8*I8+E8*I9</f>
        <v>-0.469620809692337</v>
      </c>
    </row>
    <row r="13" customFormat="false" ht="14.65" hidden="false" customHeight="false" outlineLevel="0" collapsed="false">
      <c r="A13" s="2"/>
      <c r="B13" s="2"/>
      <c r="C13" s="5" t="n">
        <f aca="false">-SIN(A12)</f>
        <v>0.602528787999739</v>
      </c>
      <c r="D13" s="5" t="n">
        <v>0</v>
      </c>
      <c r="E13" s="5" t="n">
        <f aca="false">COS(A12)</f>
        <v>0.798097149244104</v>
      </c>
      <c r="F13" s="2"/>
      <c r="G13" s="5" t="n">
        <f aca="false">C9*G7+D9*G8+E9*G9</f>
        <v>0</v>
      </c>
      <c r="H13" s="5" t="n">
        <f aca="false">C9*H7+D9*H8+E9*H9</f>
        <v>0.469620809692337</v>
      </c>
      <c r="I13" s="5" t="n">
        <f aca="false">C9*I7+D9*I8+E9*I9</f>
        <v>0.882868220689767</v>
      </c>
    </row>
    <row r="14" customFormat="false" ht="14.65" hidden="false" customHeight="false" outlineLevel="0" collapsed="false">
      <c r="A14" s="2"/>
      <c r="B14" s="2"/>
      <c r="C14" s="2"/>
      <c r="D14" s="2"/>
      <c r="E14" s="2"/>
      <c r="F14" s="2"/>
      <c r="G14" s="2"/>
      <c r="H14" s="2" t="s">
        <v>9</v>
      </c>
      <c r="I14" s="2"/>
    </row>
    <row r="15" customFormat="false" ht="14.65" hidden="false" customHeight="false" outlineLevel="0" collapsed="false">
      <c r="A15" s="2"/>
      <c r="B15" s="2"/>
      <c r="C15" s="5" t="n">
        <f aca="false">COS(A16)</f>
        <v>0.486302156304015</v>
      </c>
      <c r="D15" s="5" t="n">
        <f aca="false">-SIN(A16)</f>
        <v>-0.873790714515819</v>
      </c>
      <c r="E15" s="5" t="n">
        <v>0</v>
      </c>
      <c r="F15" s="2"/>
      <c r="G15" s="5" t="n">
        <f aca="false">C11*G11+D11*G12+E11*G13</f>
        <v>0.798097149244104</v>
      </c>
      <c r="H15" s="5" t="n">
        <f aca="false">C11*H11+D11*H12+E11*H13</f>
        <v>-0.28296005728338</v>
      </c>
      <c r="I15" s="5" t="n">
        <f aca="false">C11*I11+D11*I12+E11*I13</f>
        <v>-0.531953518975691</v>
      </c>
    </row>
    <row r="16" customFormat="false" ht="14.65" hidden="false" customHeight="false" outlineLevel="0" collapsed="false">
      <c r="A16" s="2" t="n">
        <f aca="false">D5</f>
        <v>1.06294353783842</v>
      </c>
      <c r="B16" s="2" t="s">
        <v>8</v>
      </c>
      <c r="C16" s="5" t="n">
        <f aca="false">SIN(A16)</f>
        <v>0.873790714515819</v>
      </c>
      <c r="D16" s="5" t="n">
        <f aca="false">COS(A16)</f>
        <v>0.486302156304015</v>
      </c>
      <c r="E16" s="5" t="n">
        <v>0</v>
      </c>
      <c r="F16" s="2" t="s">
        <v>2</v>
      </c>
      <c r="G16" s="5" t="n">
        <f aca="false">C12*G11+D12*G12+E12*G13</f>
        <v>0</v>
      </c>
      <c r="H16" s="5" t="n">
        <f aca="false">C12*H11+D12*H12+E12*H13</f>
        <v>0.882868220689767</v>
      </c>
      <c r="I16" s="5" t="n">
        <f aca="false">C12*I11+D12*I12+E12*I13</f>
        <v>-0.469620809692337</v>
      </c>
    </row>
    <row r="17" customFormat="false" ht="14.65" hidden="false" customHeight="false" outlineLevel="0" collapsed="false">
      <c r="A17" s="2"/>
      <c r="B17" s="2"/>
      <c r="C17" s="5" t="n">
        <v>0</v>
      </c>
      <c r="D17" s="5" t="n">
        <v>0</v>
      </c>
      <c r="E17" s="5" t="n">
        <v>1</v>
      </c>
      <c r="F17" s="2"/>
      <c r="G17" s="5" t="n">
        <f aca="false">C13*G11+D13*G12+E13*G13</f>
        <v>0.602528787999739</v>
      </c>
      <c r="H17" s="5" t="n">
        <f aca="false">C13*H11+D13*H12+E13*H13</f>
        <v>0.374803029441162</v>
      </c>
      <c r="I17" s="5" t="n">
        <f aca="false">C13*I11+D13*I12+E13*I13</f>
        <v>0.704614610090717</v>
      </c>
    </row>
    <row r="18" customFormat="false" ht="14.65" hidden="false" customHeight="false" outlineLevel="0" collapsed="false">
      <c r="A18" s="2"/>
      <c r="B18" s="2"/>
      <c r="C18" s="2"/>
      <c r="D18" s="2"/>
      <c r="E18" s="2"/>
      <c r="F18" s="2"/>
      <c r="G18" s="2"/>
      <c r="H18" s="2" t="s">
        <v>9</v>
      </c>
      <c r="I18" s="2"/>
    </row>
    <row r="19" customFormat="false" ht="14.65" hidden="false" customHeight="false" outlineLevel="0" collapsed="false">
      <c r="A19" s="2"/>
      <c r="B19" s="2"/>
      <c r="C19" s="2"/>
      <c r="D19" s="2"/>
      <c r="E19" s="2"/>
      <c r="F19" s="2"/>
      <c r="G19" s="5" t="n">
        <f aca="false">C15*G15+D15*G16+E15*G17</f>
        <v>0.388116364617495</v>
      </c>
      <c r="H19" s="5" t="n">
        <f aca="false">C15*H15+D15*H16+E15*H17</f>
        <v>-0.909046139384636</v>
      </c>
      <c r="I19" s="5" t="n">
        <f aca="false">C15*I15+D15*I16+E15*I17</f>
        <v>0.151660159521177</v>
      </c>
    </row>
    <row r="20" customFormat="false" ht="14.65" hidden="false" customHeight="false" outlineLevel="0" collapsed="false">
      <c r="A20" s="2"/>
      <c r="B20" s="2"/>
      <c r="C20" s="2"/>
      <c r="D20" s="2"/>
      <c r="E20" s="2"/>
      <c r="F20" s="2"/>
      <c r="G20" s="5" t="n">
        <f aca="false">C16*G15+D16*G16+E16*G17</f>
        <v>0.697369878291044</v>
      </c>
      <c r="H20" s="5" t="n">
        <f aca="false">C16*H15+D16*H16+E16*H17</f>
        <v>0.182092848820641</v>
      </c>
      <c r="I20" s="5" t="n">
        <f aca="false">C16*I15+D16*I16+E16*I17</f>
        <v>-0.693193657833594</v>
      </c>
    </row>
    <row r="21" customFormat="false" ht="14.65" hidden="false" customHeight="false" outlineLevel="0" collapsed="false">
      <c r="A21" s="2"/>
      <c r="B21" s="2"/>
      <c r="C21" s="2"/>
      <c r="D21" s="2"/>
      <c r="E21" s="2"/>
      <c r="F21" s="2"/>
      <c r="G21" s="5" t="n">
        <f aca="false">C17*G15+D17*G16+E17*G17</f>
        <v>0.602528787999739</v>
      </c>
      <c r="H21" s="5" t="n">
        <f aca="false">C17*H15+D17*H16+E17*H17</f>
        <v>0.374803029441162</v>
      </c>
      <c r="I21" s="5" t="n">
        <f aca="false">C17*I15+D17*I16+E17*I17</f>
        <v>0.704614610090717</v>
      </c>
    </row>
    <row r="22" customFormat="false" ht="14.6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4.6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4.6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4.65" hidden="false" customHeight="false" outlineLevel="0" collapsed="false">
      <c r="A25" s="2"/>
      <c r="B25" s="2"/>
      <c r="C25" s="2" t="s">
        <v>0</v>
      </c>
      <c r="D25" s="2" t="s">
        <v>1</v>
      </c>
      <c r="E25" s="2"/>
      <c r="F25" s="2"/>
      <c r="G25" s="2"/>
      <c r="H25" s="2"/>
      <c r="I25" s="2"/>
    </row>
    <row r="26" customFormat="false" ht="14.65" hidden="false" customHeight="false" outlineLevel="0" collapsed="false">
      <c r="A26" s="2"/>
      <c r="B26" s="2" t="s">
        <v>2</v>
      </c>
      <c r="C26" s="39" t="n">
        <f aca="false">DEGREES(D26)</f>
        <v>44.5318687002948</v>
      </c>
      <c r="D26" s="2" t="n">
        <f aca="false">ATAN2(I21,-I20)</f>
        <v>0.777227730885953</v>
      </c>
      <c r="E26" s="2"/>
      <c r="F26" s="2"/>
      <c r="G26" s="2"/>
      <c r="H26" s="2"/>
      <c r="I26" s="2"/>
    </row>
    <row r="27" customFormat="false" ht="14.65" hidden="false" customHeight="false" outlineLevel="0" collapsed="false">
      <c r="A27" s="2"/>
      <c r="B27" s="2" t="s">
        <v>3</v>
      </c>
      <c r="C27" s="39" t="n">
        <f aca="false">DEGREES(D27)</f>
        <v>8.72314750064126</v>
      </c>
      <c r="D27" s="2" t="n">
        <f aca="false">ATAN2(I21*COS(D26)-I20*SIN(D26),I19)</f>
        <v>0.152247645023304</v>
      </c>
      <c r="E27" s="2"/>
      <c r="F27" s="2"/>
      <c r="G27" s="2"/>
      <c r="H27" s="2"/>
      <c r="I27" s="2"/>
    </row>
    <row r="28" customFormat="false" ht="14.65" hidden="false" customHeight="false" outlineLevel="0" collapsed="false">
      <c r="A28" s="2"/>
      <c r="B28" s="2" t="s">
        <v>4</v>
      </c>
      <c r="C28" s="39" t="n">
        <f aca="false">DEGREES(D28)</f>
        <v>66.8799880381377</v>
      </c>
      <c r="D28" s="2" t="n">
        <f aca="false">ATAN2(H20*COS(D26)+H21*SIN(D26),G20*COS(D26)+G21*SIN(D26))</f>
        <v>1.16727599495993</v>
      </c>
      <c r="E28" s="2"/>
      <c r="F28" s="2"/>
      <c r="G28" s="2"/>
      <c r="H28" s="2"/>
      <c r="I2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24"/>
  <cols>
    <col collapsed="false" hidden="false" max="1025" min="1" style="8" width="8.77551020408163"/>
  </cols>
  <sheetData>
    <row r="1" customFormat="false" ht="24" hidden="false" customHeight="true" outlineLevel="0" collapsed="false">
      <c r="A1" s="40" t="n">
        <v>1</v>
      </c>
      <c r="B1" s="40" t="n">
        <v>2</v>
      </c>
      <c r="C1" s="40" t="n">
        <v>3</v>
      </c>
      <c r="D1" s="40" t="n">
        <v>1</v>
      </c>
      <c r="F1" s="41" t="n">
        <f aca="false">C2 * D3 * B4 - D2 * C3 * B4 + D2 * B3 * C4 - B2 * D3 * C4 - C2 * B3 * D4 + B2 * C3 * D4</f>
        <v>117</v>
      </c>
      <c r="G1" s="41" t="n">
        <f aca="false">D1 * C3 * B4 - C1 * D3 * B4 - D1 * B3 * C4 + B1 * D3 * C4 + C1 * B3 * D4 - B1 * C3 * D4</f>
        <v>-12</v>
      </c>
      <c r="H1" s="41" t="n">
        <f aca="false">C1 * D2 * B4 - D1 * C2 * B4 + D1 * B2 * C4 - B1 * D2 * C4 - C1 * B2 * D4 + B1 * C2 * D4</f>
        <v>-60</v>
      </c>
      <c r="I1" s="41" t="n">
        <f aca="false">D1 * C2 * B3 - C1 * D2 * B3 - D1 * B2 * C3 + B1 * D2 * C3 + C1 * B2 * D3 - B1 * C2 * D3</f>
        <v>27</v>
      </c>
      <c r="K1" s="42" t="n">
        <f aca="false">F1/$A$5</f>
        <v>-1.21875</v>
      </c>
      <c r="L1" s="42" t="n">
        <f aca="false">G1/$A$5</f>
        <v>0.125</v>
      </c>
      <c r="M1" s="42" t="n">
        <f aca="false">H1/$A$5</f>
        <v>0.625</v>
      </c>
      <c r="N1" s="42" t="n">
        <f aca="false">I1/$A$5</f>
        <v>-0.28125</v>
      </c>
    </row>
    <row r="2" customFormat="false" ht="24" hidden="false" customHeight="true" outlineLevel="0" collapsed="false">
      <c r="A2" s="40" t="n">
        <v>2</v>
      </c>
      <c r="B2" s="40" t="n">
        <v>1</v>
      </c>
      <c r="C2" s="40" t="n">
        <v>8</v>
      </c>
      <c r="D2" s="40" t="n">
        <v>2</v>
      </c>
      <c r="F2" s="41" t="n">
        <f aca="false">D2 * C3 * A4 - C2 * D3 * A4 - D2 * A3 * C4 + A2 * D3 * C4 + C2 * A3 * D4 - A2 * C3 * D4</f>
        <v>-82</v>
      </c>
      <c r="G2" s="41" t="n">
        <f aca="false">C1 * D3 * A4 - D1 * C3 * A4 + D1 * A3 * C4 - A1 * D3 * C4 - C1 * A3 * D4 + A1 * C3 * D4</f>
        <v>24</v>
      </c>
      <c r="H2" s="41" t="n">
        <f aca="false">D1 * C2 * A4 - C1 * D2 * A4 - D1 * A2 * C4 + A1 * D2 * C4 + C1 * A2 * D4 - A1 * C2 * D4</f>
        <v>24</v>
      </c>
      <c r="I2" s="41" t="n">
        <f aca="false">C1 * D2 * A3 - D1 * C2 * A3 + D1 * A2 * C3 - A1 * D2 * C3 - C1 * A2 * D3 + A1 * C2 * D3</f>
        <v>-14</v>
      </c>
      <c r="K2" s="42" t="n">
        <f aca="false">F2/$A$5</f>
        <v>0.854166666666667</v>
      </c>
      <c r="L2" s="42" t="n">
        <f aca="false">G2/$A$5</f>
        <v>-0.25</v>
      </c>
      <c r="M2" s="42" t="n">
        <f aca="false">H2/$A$5</f>
        <v>-0.25</v>
      </c>
      <c r="N2" s="42" t="n">
        <f aca="false">I2/$A$5</f>
        <v>0.145833333333333</v>
      </c>
    </row>
    <row r="3" customFormat="false" ht="24" hidden="false" customHeight="true" outlineLevel="0" collapsed="false">
      <c r="A3" s="40" t="n">
        <v>9</v>
      </c>
      <c r="B3" s="40" t="n">
        <v>10</v>
      </c>
      <c r="C3" s="40" t="n">
        <v>11</v>
      </c>
      <c r="D3" s="40" t="n">
        <v>2</v>
      </c>
      <c r="F3" s="41" t="n">
        <f aca="false">B2 * D3 * A4 - D2 * B3 * A4 + D2 * A3 * B4 - A2 * D3 * B4 - B2 * A3 * D4 + A2 * B3 * D4</f>
        <v>-27</v>
      </c>
      <c r="G3" s="41" t="n">
        <f aca="false">D1 * B3 * A4 - B1 * D3 * A4 - D1 * A3 * B4 + A1 * D3 * B4 + B1 * A3 * D4 - A1 * B3 * D4</f>
        <v>-12</v>
      </c>
      <c r="H3" s="41" t="n">
        <f aca="false">B1 * D2 * A4 - D1 * B2 * A4 + D1 * A2 * B4 - A1 * D2 * B4 - B1 * A2 * D4 + A1 * B2 * D4</f>
        <v>36</v>
      </c>
      <c r="I3" s="41" t="n">
        <f aca="false">D1 * B2 * A3 - B1 * D2 * A3 - D1 * A2 * B3 + A1 * D2 * B3 + B1 * A2 * D3 - A1 * B2 * D3</f>
        <v>-21</v>
      </c>
      <c r="K3" s="42" t="n">
        <f aca="false">F3/$A$5</f>
        <v>0.28125</v>
      </c>
      <c r="L3" s="42" t="n">
        <f aca="false">G3/$A$5</f>
        <v>0.125</v>
      </c>
      <c r="M3" s="42" t="n">
        <f aca="false">H3/$A$5</f>
        <v>-0.375</v>
      </c>
      <c r="N3" s="42" t="n">
        <f aca="false">I3/$A$5</f>
        <v>0.21875</v>
      </c>
    </row>
    <row r="4" customFormat="false" ht="24" hidden="false" customHeight="true" outlineLevel="0" collapsed="false">
      <c r="A4" s="40" t="n">
        <v>13</v>
      </c>
      <c r="B4" s="40" t="n">
        <v>14</v>
      </c>
      <c r="C4" s="40" t="n">
        <v>15</v>
      </c>
      <c r="D4" s="40" t="n">
        <v>1</v>
      </c>
      <c r="F4" s="41" t="n">
        <f aca="false">C2 * B3 * A4 - B2 * C3 * A4 - C2 * A3 * B4 + A2 * C3 * B4 + B2 * A3 * C4 - A2 * B3 * C4</f>
        <v>32</v>
      </c>
      <c r="G4" s="41" t="n">
        <f aca="false">B1 * C3 * A4 - C1 * B3 * A4 + C1 * A3 * B4 - A1 * C3 * B4 - B1 * A3 * C4 + A1 * B3 * C4</f>
        <v>0</v>
      </c>
      <c r="H4" s="41" t="n">
        <f aca="false">C1 * B2 * A4 - B1 * C2 * A4 - C1 * A2 * B4 + A1 * C2 * B4 + B1 * A2 * C4 - A1 * B2 * C4</f>
        <v>-96</v>
      </c>
      <c r="I4" s="41" t="n">
        <f aca="false">B1 * C2 * A3 - C1 * B2 * A3 + C1 * A2 * B3 - A1 * C2 * B3 - B1 * A2 * C3 + A1 * B2 * C3</f>
        <v>64</v>
      </c>
      <c r="K4" s="42" t="n">
        <f aca="false">F4/$A$5</f>
        <v>-0.333333333333333</v>
      </c>
      <c r="L4" s="42" t="n">
        <f aca="false">G4/$A$5</f>
        <v>-0</v>
      </c>
      <c r="M4" s="42" t="n">
        <f aca="false">H4/$A$5</f>
        <v>1</v>
      </c>
      <c r="N4" s="42" t="n">
        <f aca="false">I4/$A$5</f>
        <v>-0.666666666666667</v>
      </c>
    </row>
    <row r="5" customFormat="false" ht="24" hidden="false" customHeight="true" outlineLevel="0" collapsed="false">
      <c r="A5" s="43" t="n">
        <f aca="false">SUM(A6:A11)</f>
        <v>-96</v>
      </c>
    </row>
    <row r="6" customFormat="false" ht="24" hidden="false" customHeight="true" outlineLevel="0" collapsed="false">
      <c r="A6" s="8" t="n">
        <f aca="false">D1 * C2 * B3 * A4 - C1 * D2 * B3 * A4 - D1 * B2 * C3 * A4 + B1 * D2 * C3 * A4</f>
        <v>689</v>
      </c>
    </row>
    <row r="7" customFormat="false" ht="24" hidden="false" customHeight="true" outlineLevel="0" collapsed="false">
      <c r="A7" s="8" t="n">
        <f aca="false">C1 * B2 * D3 * A4 - B1 * C2 * D3 * A4 - D1 * C2 * A3 * B4 + C1 * D2 * A3 * B4</f>
        <v>-590</v>
      </c>
    </row>
    <row r="8" customFormat="false" ht="24" hidden="false" customHeight="true" outlineLevel="0" collapsed="false">
      <c r="A8" s="8" t="n">
        <f aca="false">D1 * A2 * C3 * B4 - A1 * D2 * C3 * B4 - C1 * A2 * D3 * B4 + A1 * C2 * D3 * B4</f>
        <v>56</v>
      </c>
    </row>
    <row r="9" customFormat="false" ht="24" hidden="false" customHeight="true" outlineLevel="0" collapsed="false">
      <c r="A9" s="8" t="n">
        <f aca="false">D1 * B2 * A3 * C4 - B1 * D2 * A3 * C4 - D1 * A2 * B3 * C4 + A1 * D2 * B3 * C4</f>
        <v>-405</v>
      </c>
    </row>
    <row r="10" customFormat="false" ht="24" hidden="false" customHeight="true" outlineLevel="0" collapsed="false">
      <c r="A10" s="8" t="n">
        <f aca="false">B1 * A2 * D3 * C4 - A1 * B2 * D3 * C4 - C1 * B2 * A3 * D4 + B1 * C2 * A3 * D4</f>
        <v>207</v>
      </c>
    </row>
    <row r="11" customFormat="false" ht="24" hidden="false" customHeight="true" outlineLevel="0" collapsed="false">
      <c r="A11" s="8" t="n">
        <f aca="false">C1 * A2 * B3 * D4 - A1 * C2 * B3 * D4 - B1 * A2 * C3 * D4 + A1 * B2 * C3 * D4</f>
        <v>-53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AA3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S31" activeCellId="0" sqref="S31"/>
    </sheetView>
  </sheetViews>
  <sheetFormatPr defaultRowHeight="15.75"/>
  <cols>
    <col collapsed="false" hidden="false" max="1" min="1" style="7" width="8.77551020408163"/>
    <col collapsed="false" hidden="false" max="2" min="2" style="7" width="10.9336734693878"/>
    <col collapsed="false" hidden="false" max="4" min="3" style="8" width="3.64285714285714"/>
    <col collapsed="false" hidden="false" max="6" min="5" style="9" width="5.66836734693878"/>
    <col collapsed="false" hidden="false" max="7" min="7" style="7" width="1.48469387755102"/>
    <col collapsed="false" hidden="false" max="8" min="8" style="10" width="13.3622448979592"/>
    <col collapsed="false" hidden="false" max="9" min="9" style="7" width="2.42857142857143"/>
    <col collapsed="false" hidden="false" max="13" min="10" style="8" width="7.29081632653061"/>
    <col collapsed="false" hidden="false" max="14" min="14" style="7" width="8.77551020408163"/>
    <col collapsed="false" hidden="false" max="15" min="15" style="10" width="18.3571428571429"/>
    <col collapsed="false" hidden="false" max="16" min="16" style="8" width="2.42857142857143"/>
    <col collapsed="false" hidden="false" max="20" min="17" style="8" width="7.1530612244898"/>
    <col collapsed="false" hidden="false" max="21" min="21" style="7" width="8.77551020408163"/>
    <col collapsed="false" hidden="false" max="22" min="22" style="10" width="7.4234693877551"/>
    <col collapsed="false" hidden="false" max="23" min="23" style="7" width="2.42857142857143"/>
    <col collapsed="false" hidden="false" max="24" min="24" style="8" width="7.83163265306122"/>
    <col collapsed="false" hidden="false" max="25" min="25" style="8" width="7.1530612244898"/>
    <col collapsed="false" hidden="false" max="27" min="26" style="8" width="6.0765306122449"/>
    <col collapsed="false" hidden="false" max="1025" min="28" style="7" width="8.77551020408163"/>
  </cols>
  <sheetData>
    <row r="6" customFormat="false" ht="19.5" hidden="false" customHeight="true" outlineLevel="0" collapsed="false">
      <c r="B6" s="7" t="s">
        <v>13</v>
      </c>
      <c r="C6" s="8" t="s">
        <v>2</v>
      </c>
      <c r="D6" s="8" t="s">
        <v>14</v>
      </c>
      <c r="E6" s="11" t="n">
        <v>32</v>
      </c>
      <c r="H6" s="12" t="s">
        <v>15</v>
      </c>
      <c r="I6" s="13" t="s">
        <v>16</v>
      </c>
      <c r="J6" s="14" t="n">
        <v>1</v>
      </c>
      <c r="K6" s="14" t="n">
        <v>0</v>
      </c>
      <c r="L6" s="14" t="n">
        <v>0</v>
      </c>
      <c r="M6" s="15" t="n">
        <f aca="false">-E6</f>
        <v>-32</v>
      </c>
      <c r="P6" s="16"/>
      <c r="W6" s="17"/>
    </row>
    <row r="7" customFormat="false" ht="19.5" hidden="false" customHeight="true" outlineLevel="0" collapsed="false">
      <c r="C7" s="8" t="s">
        <v>3</v>
      </c>
      <c r="D7" s="8" t="s">
        <v>17</v>
      </c>
      <c r="E7" s="11" t="n">
        <v>-143</v>
      </c>
      <c r="H7" s="12"/>
      <c r="I7" s="13"/>
      <c r="J7" s="14" t="n">
        <v>0</v>
      </c>
      <c r="K7" s="14" t="n">
        <v>1</v>
      </c>
      <c r="L7" s="14" t="n">
        <v>0</v>
      </c>
      <c r="M7" s="15" t="n">
        <f aca="false">-E7</f>
        <v>143</v>
      </c>
      <c r="P7" s="16"/>
      <c r="W7" s="17"/>
    </row>
    <row r="8" customFormat="false" ht="19.5" hidden="false" customHeight="true" outlineLevel="0" collapsed="false">
      <c r="C8" s="8" t="s">
        <v>4</v>
      </c>
      <c r="D8" s="8" t="s">
        <v>18</v>
      </c>
      <c r="E8" s="11" t="n">
        <v>225</v>
      </c>
      <c r="H8" s="12"/>
      <c r="I8" s="13"/>
      <c r="J8" s="14" t="n">
        <v>0</v>
      </c>
      <c r="K8" s="14" t="n">
        <v>0</v>
      </c>
      <c r="L8" s="14" t="n">
        <v>1</v>
      </c>
      <c r="M8" s="15" t="n">
        <f aca="false">-E8</f>
        <v>-225</v>
      </c>
      <c r="P8" s="16"/>
      <c r="W8" s="17"/>
    </row>
    <row r="9" customFormat="false" ht="19.5" hidden="false" customHeight="true" outlineLevel="0" collapsed="false">
      <c r="E9" s="44"/>
      <c r="H9" s="12"/>
      <c r="I9" s="13"/>
      <c r="J9" s="14" t="n">
        <v>0</v>
      </c>
      <c r="K9" s="14" t="n">
        <v>0</v>
      </c>
      <c r="L9" s="14" t="n">
        <v>0</v>
      </c>
      <c r="M9" s="14" t="n">
        <v>1</v>
      </c>
      <c r="P9" s="16"/>
      <c r="W9" s="17"/>
    </row>
    <row r="10" customFormat="false" ht="19.5" hidden="false" customHeight="true" outlineLevel="0" collapsed="false">
      <c r="E10" s="9" t="s">
        <v>19</v>
      </c>
      <c r="F10" s="9" t="s">
        <v>20</v>
      </c>
      <c r="I10" s="8"/>
      <c r="J10" s="18"/>
      <c r="K10" s="18"/>
      <c r="L10" s="18"/>
      <c r="M10" s="18"/>
      <c r="W10" s="8"/>
    </row>
    <row r="11" customFormat="false" ht="19.5" hidden="false" customHeight="true" outlineLevel="0" collapsed="false">
      <c r="B11" s="7" t="s">
        <v>21</v>
      </c>
      <c r="C11" s="8" t="s">
        <v>2</v>
      </c>
      <c r="D11" s="8" t="s">
        <v>22</v>
      </c>
      <c r="E11" s="9" t="n">
        <f aca="false">RADIANS(F11)</f>
        <v>1.30899693899575</v>
      </c>
      <c r="F11" s="11" t="n">
        <v>75</v>
      </c>
      <c r="H11" s="12" t="s">
        <v>23</v>
      </c>
      <c r="I11" s="13" t="s">
        <v>16</v>
      </c>
      <c r="J11" s="14" t="n">
        <v>1</v>
      </c>
      <c r="K11" s="14" t="n">
        <v>0</v>
      </c>
      <c r="L11" s="14" t="n">
        <v>0</v>
      </c>
      <c r="M11" s="14" t="n">
        <v>0</v>
      </c>
      <c r="O11" s="12" t="s">
        <v>24</v>
      </c>
      <c r="P11" s="13" t="s">
        <v>16</v>
      </c>
      <c r="Q11" s="15" t="n">
        <f aca="false">COS(E12)</f>
        <v>0.981627183447664</v>
      </c>
      <c r="R11" s="14" t="n">
        <v>0</v>
      </c>
      <c r="S11" s="15" t="n">
        <f aca="false">SIN(E12)</f>
        <v>-0.190808995376545</v>
      </c>
      <c r="T11" s="14" t="n">
        <v>0</v>
      </c>
      <c r="V11" s="12" t="s">
        <v>25</v>
      </c>
      <c r="W11" s="13" t="s">
        <v>16</v>
      </c>
      <c r="X11" s="15" t="n">
        <f aca="false">COS(E13)</f>
        <v>-0.601815023152048</v>
      </c>
      <c r="Y11" s="15" t="n">
        <f aca="false">-SIN(E13)</f>
        <v>-0.798635510047293</v>
      </c>
      <c r="Z11" s="14" t="n">
        <v>0</v>
      </c>
      <c r="AA11" s="14" t="n">
        <v>0</v>
      </c>
    </row>
    <row r="12" customFormat="false" ht="19.5" hidden="false" customHeight="true" outlineLevel="0" collapsed="false">
      <c r="C12" s="8" t="s">
        <v>3</v>
      </c>
      <c r="D12" s="8" t="s">
        <v>26</v>
      </c>
      <c r="E12" s="9" t="n">
        <f aca="false">RADIANS(F12)</f>
        <v>-0.191986217719376</v>
      </c>
      <c r="F12" s="11" t="n">
        <v>-11</v>
      </c>
      <c r="H12" s="12"/>
      <c r="I12" s="13"/>
      <c r="J12" s="14" t="n">
        <v>0</v>
      </c>
      <c r="K12" s="15" t="n">
        <f aca="false">COS(E11)</f>
        <v>0.258819045102521</v>
      </c>
      <c r="L12" s="15" t="n">
        <f aca="false">-SIN(E11)</f>
        <v>-0.965925826289068</v>
      </c>
      <c r="M12" s="14" t="n">
        <v>0</v>
      </c>
      <c r="O12" s="12"/>
      <c r="P12" s="13"/>
      <c r="Q12" s="14" t="n">
        <v>0</v>
      </c>
      <c r="R12" s="14" t="n">
        <v>1</v>
      </c>
      <c r="S12" s="14" t="n">
        <v>0</v>
      </c>
      <c r="T12" s="14" t="n">
        <v>0</v>
      </c>
      <c r="V12" s="12"/>
      <c r="W12" s="13"/>
      <c r="X12" s="15" t="n">
        <f aca="false">-Y11</f>
        <v>0.798635510047293</v>
      </c>
      <c r="Y12" s="15" t="n">
        <f aca="false">X11</f>
        <v>-0.601815023152048</v>
      </c>
      <c r="Z12" s="14" t="n">
        <v>0</v>
      </c>
      <c r="AA12" s="14" t="n">
        <v>0</v>
      </c>
    </row>
    <row r="13" customFormat="false" ht="19.5" hidden="false" customHeight="true" outlineLevel="0" collapsed="false">
      <c r="C13" s="8" t="s">
        <v>4</v>
      </c>
      <c r="D13" s="8" t="s">
        <v>27</v>
      </c>
      <c r="E13" s="9" t="n">
        <f aca="false">RADIANS(F13)</f>
        <v>2.2165681500328</v>
      </c>
      <c r="F13" s="11" t="n">
        <v>127</v>
      </c>
      <c r="H13" s="12"/>
      <c r="I13" s="13"/>
      <c r="J13" s="14" t="n">
        <v>0</v>
      </c>
      <c r="K13" s="15" t="n">
        <f aca="false">-L12</f>
        <v>0.965925826289068</v>
      </c>
      <c r="L13" s="15" t="n">
        <f aca="false">K12</f>
        <v>0.258819045102521</v>
      </c>
      <c r="M13" s="14" t="n">
        <v>0</v>
      </c>
      <c r="O13" s="12"/>
      <c r="P13" s="13"/>
      <c r="Q13" s="15" t="n">
        <f aca="false">-S11</f>
        <v>0.190808995376545</v>
      </c>
      <c r="R13" s="14" t="n">
        <v>0</v>
      </c>
      <c r="S13" s="15" t="n">
        <f aca="false">Q11</f>
        <v>0.981627183447664</v>
      </c>
      <c r="T13" s="14" t="n">
        <v>0</v>
      </c>
      <c r="V13" s="12"/>
      <c r="W13" s="13"/>
      <c r="X13" s="14" t="n">
        <v>0</v>
      </c>
      <c r="Y13" s="14" t="n">
        <v>0</v>
      </c>
      <c r="Z13" s="14" t="n">
        <v>1</v>
      </c>
      <c r="AA13" s="14" t="n">
        <v>0</v>
      </c>
    </row>
    <row r="14" customFormat="false" ht="19.5" hidden="false" customHeight="true" outlineLevel="0" collapsed="false">
      <c r="H14" s="12"/>
      <c r="I14" s="13"/>
      <c r="J14" s="14" t="n">
        <v>0</v>
      </c>
      <c r="K14" s="14" t="n">
        <v>0</v>
      </c>
      <c r="L14" s="14" t="n">
        <v>0</v>
      </c>
      <c r="M14" s="14" t="n">
        <v>1</v>
      </c>
      <c r="O14" s="12"/>
      <c r="P14" s="13"/>
      <c r="Q14" s="14" t="n">
        <v>0</v>
      </c>
      <c r="R14" s="14" t="n">
        <v>0</v>
      </c>
      <c r="S14" s="14" t="n">
        <v>0</v>
      </c>
      <c r="T14" s="14" t="n">
        <v>1</v>
      </c>
      <c r="V14" s="12"/>
      <c r="W14" s="13"/>
      <c r="X14" s="14" t="n">
        <v>0</v>
      </c>
      <c r="Y14" s="14" t="n">
        <v>0</v>
      </c>
      <c r="Z14" s="14" t="n">
        <v>0</v>
      </c>
      <c r="AA14" s="14" t="n">
        <v>1</v>
      </c>
    </row>
    <row r="15" customFormat="false" ht="19.5" hidden="false" customHeight="true" outlineLevel="0" collapsed="false">
      <c r="H15" s="19"/>
      <c r="I15" s="16"/>
      <c r="J15" s="18"/>
      <c r="K15" s="18"/>
      <c r="L15" s="18"/>
      <c r="M15" s="18"/>
      <c r="O15" s="19"/>
      <c r="P15" s="16"/>
      <c r="Q15" s="18"/>
      <c r="R15" s="18"/>
      <c r="S15" s="18"/>
      <c r="T15" s="18"/>
      <c r="V15" s="19"/>
      <c r="W15" s="16"/>
      <c r="X15" s="18"/>
      <c r="Y15" s="18"/>
      <c r="Z15" s="18"/>
      <c r="AA15" s="18"/>
    </row>
    <row r="16" customFormat="false" ht="19.5" hidden="false" customHeight="true" outlineLevel="0" collapsed="false">
      <c r="H16" s="19"/>
      <c r="I16" s="16"/>
      <c r="J16" s="20" t="s">
        <v>28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V16" s="19"/>
      <c r="W16" s="16"/>
      <c r="X16" s="18"/>
      <c r="Y16" s="18"/>
      <c r="Z16" s="18"/>
      <c r="AA16" s="18"/>
    </row>
    <row r="17" customFormat="false" ht="19.5" hidden="false" customHeight="true" outlineLevel="0" collapsed="false">
      <c r="H17" s="19"/>
      <c r="I17" s="16"/>
      <c r="J17" s="18"/>
      <c r="K17" s="18"/>
      <c r="L17" s="18"/>
      <c r="M17" s="18"/>
      <c r="O17" s="19"/>
      <c r="P17" s="16"/>
      <c r="Q17" s="18"/>
      <c r="R17" s="18"/>
      <c r="S17" s="18"/>
      <c r="T17" s="18"/>
      <c r="V17" s="19"/>
      <c r="W17" s="16"/>
      <c r="X17" s="18"/>
      <c r="Y17" s="18"/>
      <c r="Z17" s="18"/>
      <c r="AA17" s="18"/>
    </row>
    <row r="18" customFormat="false" ht="19.5" hidden="false" customHeight="true" outlineLevel="0" collapsed="false">
      <c r="H18" s="12" t="s">
        <v>29</v>
      </c>
      <c r="I18" s="13" t="s">
        <v>16</v>
      </c>
      <c r="J18" s="15" t="n">
        <f aca="false">COS(E12)*COS(E13)</f>
        <v>-0.590757986133236</v>
      </c>
      <c r="K18" s="15" t="n">
        <f aca="false">COS(E13)*SIN(E11)*SIN(E12) - COS(E11)*SIN(E13)</f>
        <v>-0.0957831560990386</v>
      </c>
      <c r="L18" s="15" t="n">
        <f aca="false">COS(E11)*COS(E13)*SIN(E12)+ SIN(E11)*SIN(E13)</f>
        <v>0.801143301056378</v>
      </c>
      <c r="M18" s="14" t="n">
        <v>0</v>
      </c>
      <c r="N18" s="22"/>
      <c r="O18" s="23" t="str">
        <f aca="false">H18&amp;" x "&amp;O23</f>
        <v>RxRyRz x SxT</v>
      </c>
      <c r="P18" s="24" t="s">
        <v>16</v>
      </c>
      <c r="Q18" s="25" t="n">
        <f aca="false">Q23*J18+R23*J19+S23*J20+T23*J21</f>
        <v>-0.354454791679942</v>
      </c>
      <c r="R18" s="25" t="n">
        <f aca="false">Q23*K18+R23*K19+S23*K20+T23*K21</f>
        <v>-0.0574698936594232</v>
      </c>
      <c r="S18" s="25" t="n">
        <f aca="false">Q23*L18+R23*L19+S23*L20+T23*L21</f>
        <v>0.480685980633827</v>
      </c>
      <c r="T18" s="25" t="n">
        <f aca="false">Q23*M18+R23*M19+S23*M20+T23*M21</f>
        <v>-32</v>
      </c>
      <c r="V18" s="19"/>
      <c r="W18" s="16"/>
      <c r="X18" s="18"/>
      <c r="Y18" s="18"/>
      <c r="Z18" s="18"/>
      <c r="AA18" s="18"/>
    </row>
    <row r="19" customFormat="false" ht="19.5" hidden="false" customHeight="true" outlineLevel="0" collapsed="false">
      <c r="H19" s="12"/>
      <c r="I19" s="13"/>
      <c r="J19" s="15" t="n">
        <f aca="false">COS(E12)*SIN(E13)</f>
        <v>0.783962326329013</v>
      </c>
      <c r="K19" s="15" t="n">
        <f aca="false">COS(E11)*COS(E13) + SIN(E11)*SIN(E12)*SIN(E13)</f>
        <v>-0.30295557332965</v>
      </c>
      <c r="L19" s="15" t="n">
        <f aca="false">-COS(E13)*SIN(E11) + COS(E11)*SIN(E12)*SIN(E13)</f>
        <v>0.541868057266071</v>
      </c>
      <c r="M19" s="14" t="n">
        <v>0</v>
      </c>
      <c r="N19" s="22"/>
      <c r="O19" s="23"/>
      <c r="P19" s="24"/>
      <c r="Q19" s="25" t="n">
        <f aca="false">Q24*J18+R24*J19+S24*J20+T24*J21</f>
        <v>0.470377395797408</v>
      </c>
      <c r="R19" s="25" t="n">
        <f aca="false">Q24*K18+R24*K19+S24*K20+T24*K21</f>
        <v>-0.18177334399779</v>
      </c>
      <c r="S19" s="25" t="n">
        <f aca="false">Q24*L18+R24*L19+S24*L20+T24*L21</f>
        <v>0.325120834359642</v>
      </c>
      <c r="T19" s="25" t="n">
        <f aca="false">Q24*M18+R24*M19+S24*M20+T24*M21</f>
        <v>143</v>
      </c>
      <c r="V19" s="19"/>
      <c r="W19" s="16"/>
      <c r="X19" s="18"/>
      <c r="Y19" s="18"/>
      <c r="Z19" s="18"/>
      <c r="AA19" s="18"/>
    </row>
    <row r="20" customFormat="false" ht="19.5" hidden="false" customHeight="true" outlineLevel="0" collapsed="false">
      <c r="H20" s="12"/>
      <c r="I20" s="13"/>
      <c r="J20" s="15" t="n">
        <f aca="false">-SIN(E12)</f>
        <v>0.190808995376545</v>
      </c>
      <c r="K20" s="15" t="n">
        <f aca="false">COS(E12)*SIN(E11)</f>
        <v>0.948179048279496</v>
      </c>
      <c r="L20" s="15" t="n">
        <f aca="false">COS(E11)*COS(E12)</f>
        <v>0.254063810266601</v>
      </c>
      <c r="M20" s="14" t="n">
        <v>0</v>
      </c>
      <c r="N20" s="22"/>
      <c r="O20" s="23"/>
      <c r="P20" s="24"/>
      <c r="Q20" s="25" t="n">
        <f aca="false">Q25*J18+R25*J19+S25*J20+T25*J21</f>
        <v>0.114485397225927</v>
      </c>
      <c r="R20" s="25" t="n">
        <f aca="false">Q25*K18+R25*K19+S25*K20+T25*K21</f>
        <v>0.568907428967697</v>
      </c>
      <c r="S20" s="25" t="n">
        <f aca="false">Q25*L18+R25*L19+S25*L20+T25*L21</f>
        <v>0.152438286159961</v>
      </c>
      <c r="T20" s="25" t="n">
        <f aca="false">Q25*M18+R25*M19+S25*M20+T25*M21</f>
        <v>-225</v>
      </c>
      <c r="V20" s="19"/>
      <c r="W20" s="16"/>
      <c r="X20" s="18"/>
      <c r="Y20" s="18"/>
      <c r="Z20" s="18"/>
      <c r="AA20" s="18"/>
    </row>
    <row r="21" customFormat="false" ht="19.5" hidden="false" customHeight="true" outlineLevel="0" collapsed="false">
      <c r="H21" s="12"/>
      <c r="I21" s="13"/>
      <c r="J21" s="14" t="n">
        <v>0</v>
      </c>
      <c r="K21" s="14" t="n">
        <v>0</v>
      </c>
      <c r="L21" s="14" t="n">
        <v>0</v>
      </c>
      <c r="M21" s="14" t="n">
        <v>1</v>
      </c>
      <c r="N21" s="22"/>
      <c r="O21" s="23"/>
      <c r="P21" s="24"/>
      <c r="Q21" s="25" t="n">
        <f aca="false">Q26*J18+R26*J19+S26*J20+T26*J21</f>
        <v>0</v>
      </c>
      <c r="R21" s="25" t="n">
        <f aca="false">Q26*K18+R26*K19+S26*K20+T26*K21</f>
        <v>0</v>
      </c>
      <c r="S21" s="25" t="n">
        <f aca="false">Q26*L18+R26*L19+S26*L20+T26*L21</f>
        <v>0</v>
      </c>
      <c r="T21" s="25" t="n">
        <f aca="false">Q26*M18+R26*M19+S26*M20+T26*M21</f>
        <v>1</v>
      </c>
      <c r="V21" s="19"/>
      <c r="W21" s="16"/>
      <c r="X21" s="18"/>
      <c r="Y21" s="18"/>
      <c r="Z21" s="18"/>
      <c r="AA21" s="18"/>
    </row>
    <row r="22" customFormat="false" ht="19.5" hidden="false" customHeight="true" outlineLevel="0" collapsed="false">
      <c r="H22" s="19"/>
      <c r="I22" s="16"/>
      <c r="J22" s="18"/>
      <c r="K22" s="18"/>
      <c r="L22" s="18"/>
      <c r="M22" s="18"/>
      <c r="O22" s="19"/>
      <c r="P22" s="16"/>
      <c r="Q22" s="26"/>
      <c r="R22" s="26"/>
      <c r="S22" s="26"/>
      <c r="T22" s="26"/>
      <c r="V22" s="19"/>
      <c r="W22" s="16"/>
      <c r="X22" s="18"/>
      <c r="Y22" s="18"/>
      <c r="Z22" s="18"/>
      <c r="AA22" s="18"/>
    </row>
    <row r="23" customFormat="false" ht="19.5" hidden="false" customHeight="true" outlineLevel="0" collapsed="false">
      <c r="B23" s="7" t="s">
        <v>30</v>
      </c>
      <c r="C23" s="8" t="s">
        <v>31</v>
      </c>
      <c r="D23" s="8" t="s">
        <v>32</v>
      </c>
      <c r="E23" s="11" t="n">
        <v>0.6</v>
      </c>
      <c r="H23" s="12" t="s">
        <v>33</v>
      </c>
      <c r="I23" s="13" t="s">
        <v>16</v>
      </c>
      <c r="J23" s="15" t="n">
        <f aca="false">E23</f>
        <v>0.6</v>
      </c>
      <c r="K23" s="14" t="n">
        <v>0</v>
      </c>
      <c r="L23" s="14" t="n">
        <v>0</v>
      </c>
      <c r="M23" s="14" t="n">
        <v>0</v>
      </c>
      <c r="O23" s="12" t="s">
        <v>34</v>
      </c>
      <c r="P23" s="13" t="s">
        <v>16</v>
      </c>
      <c r="Q23" s="21" t="n">
        <f aca="false">J23</f>
        <v>0.6</v>
      </c>
      <c r="R23" s="14" t="n">
        <v>0</v>
      </c>
      <c r="S23" s="14" t="n">
        <v>0</v>
      </c>
      <c r="T23" s="15" t="n">
        <f aca="false">M6</f>
        <v>-32</v>
      </c>
    </row>
    <row r="24" customFormat="false" ht="19.5" hidden="false" customHeight="true" outlineLevel="0" collapsed="false">
      <c r="E24" s="9" t="n">
        <f aca="false">E23</f>
        <v>0.6</v>
      </c>
      <c r="H24" s="12"/>
      <c r="I24" s="13"/>
      <c r="J24" s="14" t="n">
        <v>0</v>
      </c>
      <c r="K24" s="15" t="n">
        <f aca="false">E24</f>
        <v>0.6</v>
      </c>
      <c r="L24" s="14" t="n">
        <v>0</v>
      </c>
      <c r="M24" s="14" t="n">
        <v>0</v>
      </c>
      <c r="O24" s="12"/>
      <c r="P24" s="13"/>
      <c r="Q24" s="14" t="n">
        <v>0</v>
      </c>
      <c r="R24" s="21" t="n">
        <f aca="false">K24</f>
        <v>0.6</v>
      </c>
      <c r="S24" s="14" t="n">
        <v>0</v>
      </c>
      <c r="T24" s="15" t="n">
        <f aca="false">M7</f>
        <v>143</v>
      </c>
    </row>
    <row r="25" customFormat="false" ht="19.5" hidden="false" customHeight="true" outlineLevel="0" collapsed="false">
      <c r="E25" s="9" t="n">
        <f aca="false">E24</f>
        <v>0.6</v>
      </c>
      <c r="H25" s="12"/>
      <c r="I25" s="13"/>
      <c r="J25" s="14" t="n">
        <v>0</v>
      </c>
      <c r="K25" s="14" t="n">
        <v>0</v>
      </c>
      <c r="L25" s="15" t="n">
        <f aca="false">E25</f>
        <v>0.6</v>
      </c>
      <c r="M25" s="14" t="n">
        <v>0</v>
      </c>
      <c r="O25" s="12"/>
      <c r="P25" s="13"/>
      <c r="Q25" s="14" t="n">
        <v>0</v>
      </c>
      <c r="R25" s="14" t="n">
        <v>0</v>
      </c>
      <c r="S25" s="21" t="n">
        <f aca="false">L25</f>
        <v>0.6</v>
      </c>
      <c r="T25" s="15" t="n">
        <f aca="false">M8</f>
        <v>-225</v>
      </c>
    </row>
    <row r="26" customFormat="false" ht="19.5" hidden="false" customHeight="true" outlineLevel="0" collapsed="false">
      <c r="H26" s="12"/>
      <c r="I26" s="13"/>
      <c r="J26" s="14" t="n">
        <v>0</v>
      </c>
      <c r="K26" s="14" t="n">
        <v>0</v>
      </c>
      <c r="L26" s="14" t="n">
        <v>0</v>
      </c>
      <c r="M26" s="14" t="n">
        <v>1</v>
      </c>
      <c r="O26" s="12"/>
      <c r="P26" s="13"/>
      <c r="Q26" s="14" t="n">
        <v>0</v>
      </c>
      <c r="R26" s="14" t="n">
        <v>0</v>
      </c>
      <c r="S26" s="14" t="n">
        <v>0</v>
      </c>
      <c r="T26" s="14" t="n">
        <v>1</v>
      </c>
    </row>
    <row r="29" customFormat="false" ht="19.5" hidden="false" customHeight="true" outlineLevel="0" collapsed="false">
      <c r="J29" s="20" t="s">
        <v>35</v>
      </c>
      <c r="K29" s="20"/>
      <c r="L29" s="20"/>
      <c r="M29" s="20"/>
      <c r="N29" s="20"/>
      <c r="O29" s="20"/>
      <c r="P29" s="20"/>
      <c r="Q29" s="20"/>
      <c r="R29" s="20"/>
      <c r="S29" s="20"/>
    </row>
    <row r="30" customFormat="false" ht="19.5" hidden="false" customHeight="true" outlineLevel="0" collapsed="false">
      <c r="Q30" s="8" t="s">
        <v>36</v>
      </c>
      <c r="R30" s="8" t="s">
        <v>37</v>
      </c>
      <c r="S30" s="8" t="s">
        <v>30</v>
      </c>
    </row>
    <row r="31" customFormat="false" ht="19.5" hidden="false" customHeight="true" outlineLevel="0" collapsed="false">
      <c r="H31" s="12" t="s">
        <v>38</v>
      </c>
      <c r="I31" s="13" t="s">
        <v>16</v>
      </c>
      <c r="J31" s="15" t="n">
        <f aca="false">Q18</f>
        <v>-0.354454791679942</v>
      </c>
      <c r="K31" s="15" t="n">
        <f aca="false">R18</f>
        <v>-0.0574698936594232</v>
      </c>
      <c r="L31" s="15" t="n">
        <f aca="false">S18</f>
        <v>0.480685980633827</v>
      </c>
      <c r="M31" s="15" t="n">
        <f aca="false">T18</f>
        <v>-32</v>
      </c>
      <c r="N31" s="27"/>
      <c r="O31" s="27"/>
      <c r="P31" s="28" t="s">
        <v>2</v>
      </c>
      <c r="Q31" s="29" t="n">
        <f aca="false">-M31</f>
        <v>32</v>
      </c>
      <c r="R31" s="29" t="n">
        <f aca="false">DEGREES(ATAN2(L33,K33))</f>
        <v>75</v>
      </c>
      <c r="S31" s="29" t="n">
        <f aca="false">(J31+K31+L31+J32+K32+L32+J33+K33+L33)/(X31+Y31+Z31+X32+Y33+Y32+Z32+Z33+X33)</f>
        <v>0.6</v>
      </c>
      <c r="V31" s="10" t="n">
        <f aca="false">RADIANS(R31)</f>
        <v>1.30899693899575</v>
      </c>
      <c r="X31" s="30" t="n">
        <f aca="false">COS(V32)*COS(V33)</f>
        <v>-0.590757986133236</v>
      </c>
      <c r="Y31" s="30" t="n">
        <f aca="false">COS(V33)*SIN(V31)*SIN(V32)-COS(V31)*SIN(V33)</f>
        <v>-0.0957831560990386</v>
      </c>
      <c r="Z31" s="31" t="n">
        <f aca="false">COS(V31)*COS(V33)*SIN(V32) + SIN(V31)*SIN(V33)</f>
        <v>0.801143301056378</v>
      </c>
    </row>
    <row r="32" customFormat="false" ht="19.5" hidden="false" customHeight="true" outlineLevel="0" collapsed="false">
      <c r="H32" s="12"/>
      <c r="I32" s="13"/>
      <c r="J32" s="15" t="n">
        <f aca="false">Q19</f>
        <v>0.470377395797408</v>
      </c>
      <c r="K32" s="15" t="n">
        <f aca="false">R19</f>
        <v>-0.18177334399779</v>
      </c>
      <c r="L32" s="15" t="n">
        <f aca="false">S19</f>
        <v>0.325120834359642</v>
      </c>
      <c r="M32" s="15" t="n">
        <f aca="false">T19</f>
        <v>143</v>
      </c>
      <c r="N32" s="27"/>
      <c r="O32" s="32"/>
      <c r="P32" s="28" t="s">
        <v>3</v>
      </c>
      <c r="Q32" s="29" t="n">
        <f aca="false">-M32</f>
        <v>-143</v>
      </c>
      <c r="R32" s="29" t="n">
        <f aca="false">DEGREES(ATAN2(SQRT(K33*K33 + L33*L33),-J33))</f>
        <v>-11</v>
      </c>
      <c r="S32" s="29" t="n">
        <f aca="false">S31</f>
        <v>0.6</v>
      </c>
      <c r="V32" s="10" t="n">
        <f aca="false">RADIANS(R32)</f>
        <v>-0.191986217719376</v>
      </c>
      <c r="X32" s="30" t="n">
        <f aca="false">COS(V32)*SIN(V33)</f>
        <v>0.783962326329013</v>
      </c>
      <c r="Y32" s="30" t="n">
        <f aca="false">COS(V31)*COS(V33) + SIN(V31)*SIN(V32)*SIN(V33)</f>
        <v>-0.30295557332965</v>
      </c>
      <c r="Z32" s="31" t="n">
        <f aca="false">-COS(V33)*SIN(V31) + COS(V31)*SIN(V32)*SIN(V33)</f>
        <v>0.541868057266071</v>
      </c>
    </row>
    <row r="33" customFormat="false" ht="19.5" hidden="false" customHeight="true" outlineLevel="0" collapsed="false">
      <c r="H33" s="12"/>
      <c r="I33" s="13"/>
      <c r="J33" s="15" t="n">
        <f aca="false">Q20</f>
        <v>0.114485397225927</v>
      </c>
      <c r="K33" s="15" t="n">
        <f aca="false">R20</f>
        <v>0.568907428967697</v>
      </c>
      <c r="L33" s="15" t="n">
        <f aca="false">S20</f>
        <v>0.152438286159961</v>
      </c>
      <c r="M33" s="15" t="n">
        <f aca="false">T20</f>
        <v>-225</v>
      </c>
      <c r="N33" s="27"/>
      <c r="O33" s="32"/>
      <c r="P33" s="28" t="s">
        <v>4</v>
      </c>
      <c r="Q33" s="29" t="n">
        <f aca="false">-M33</f>
        <v>225</v>
      </c>
      <c r="R33" s="29" t="n">
        <f aca="false">DEGREES(ATAN2(J31,J32))</f>
        <v>127</v>
      </c>
      <c r="S33" s="29" t="n">
        <f aca="false">S32</f>
        <v>0.6</v>
      </c>
      <c r="V33" s="10" t="n">
        <f aca="false">RADIANS(R33)</f>
        <v>2.2165681500328</v>
      </c>
      <c r="X33" s="30" t="n">
        <f aca="false">-SIN(V32)</f>
        <v>0.190808995376545</v>
      </c>
      <c r="Y33" s="30" t="n">
        <f aca="false">COS(V32)*SIN(V31)</f>
        <v>0.948179048279496</v>
      </c>
      <c r="Z33" s="31" t="n">
        <f aca="false">COS(V31)*COS(V32)</f>
        <v>0.254063810266601</v>
      </c>
    </row>
    <row r="34" customFormat="false" ht="19.5" hidden="false" customHeight="true" outlineLevel="0" collapsed="false">
      <c r="H34" s="12"/>
      <c r="I34" s="13"/>
      <c r="J34" s="15" t="n">
        <f aca="false">Q21</f>
        <v>0</v>
      </c>
      <c r="K34" s="15" t="n">
        <f aca="false">R21</f>
        <v>0</v>
      </c>
      <c r="L34" s="15" t="n">
        <f aca="false">S21</f>
        <v>0</v>
      </c>
      <c r="M34" s="15" t="n">
        <f aca="false">T21</f>
        <v>1</v>
      </c>
    </row>
  </sheetData>
  <mergeCells count="20">
    <mergeCell ref="H6:H9"/>
    <mergeCell ref="I6:I9"/>
    <mergeCell ref="H11:H14"/>
    <mergeCell ref="I11:I14"/>
    <mergeCell ref="O11:O14"/>
    <mergeCell ref="P11:P14"/>
    <mergeCell ref="V11:V14"/>
    <mergeCell ref="W11:W14"/>
    <mergeCell ref="J16:T16"/>
    <mergeCell ref="H18:H21"/>
    <mergeCell ref="I18:I21"/>
    <mergeCell ref="O18:O21"/>
    <mergeCell ref="P18:P21"/>
    <mergeCell ref="H23:H26"/>
    <mergeCell ref="I23:I26"/>
    <mergeCell ref="O23:O26"/>
    <mergeCell ref="P23:P26"/>
    <mergeCell ref="J29:S29"/>
    <mergeCell ref="H31:H34"/>
    <mergeCell ref="I31:I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LibreOffice/5.2.4.2$Windows_x86 LibreOffice_project/3d5603e1122f0f102b62521720ab13a38a4e0eb0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2017-02-10T09:43:20Z</dcterms:created>
  <dc:creator>Microsoft</dc:creator>
  <dc:description/>
  <dc:language>en-GB</dc:language>
  <cp:lastModifiedBy/>
  <dcterms:modified xsi:type="dcterms:W3CDTF">2017-02-15T10:28:21Z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