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Repos\VpB-maptools\input\"/>
    </mc:Choice>
  </mc:AlternateContent>
  <xr:revisionPtr revIDLastSave="0" documentId="13_ncr:1_{957663DB-D31E-48CA-9868-82E676E93C4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ista si evaluare" sheetId="1" r:id="rId1"/>
    <sheet name="Învățămin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2" i="1" l="1"/>
  <c r="H110" i="1" l="1"/>
  <c r="H111" i="1"/>
  <c r="I39" i="1"/>
  <c r="I38" i="1"/>
  <c r="I198" i="1"/>
  <c r="I67" i="1" l="1"/>
  <c r="AG5" i="1"/>
  <c r="AG4" i="1"/>
  <c r="AG3" i="1"/>
  <c r="AG2" i="1"/>
  <c r="AG1" i="1"/>
  <c r="Y197" i="1"/>
  <c r="T197" i="1"/>
  <c r="Q197" i="1"/>
  <c r="Y196" i="1"/>
  <c r="T196" i="1"/>
  <c r="Q196" i="1"/>
  <c r="AD196" i="1" s="1"/>
  <c r="I196" i="1"/>
  <c r="I170" i="1" l="1"/>
  <c r="I171" i="1"/>
  <c r="H151" i="1"/>
  <c r="H150" i="1"/>
  <c r="AC200" i="1"/>
  <c r="T191" i="1"/>
  <c r="T192" i="1"/>
  <c r="H71" i="1" l="1"/>
  <c r="H58" i="1" l="1"/>
  <c r="I54" i="1"/>
  <c r="I53" i="1"/>
  <c r="I52" i="1"/>
  <c r="J195" i="1" l="1"/>
  <c r="J194" i="1"/>
  <c r="I42" i="1"/>
  <c r="I43" i="1"/>
  <c r="I40" i="1"/>
  <c r="Y100" i="1" l="1"/>
  <c r="T100" i="1"/>
  <c r="Q100" i="1"/>
  <c r="AD100" i="1" l="1"/>
  <c r="H11" i="1"/>
  <c r="H24" i="1" l="1"/>
  <c r="Y31" i="1"/>
  <c r="T31" i="1"/>
  <c r="Q31" i="1"/>
  <c r="Y199" i="1"/>
  <c r="T199" i="1"/>
  <c r="Q199" i="1"/>
  <c r="Y198" i="1"/>
  <c r="T198" i="1"/>
  <c r="Q198" i="1"/>
  <c r="Y195" i="1"/>
  <c r="T195" i="1"/>
  <c r="Q195" i="1"/>
  <c r="Y194" i="1"/>
  <c r="T194" i="1"/>
  <c r="Q194" i="1"/>
  <c r="Y193" i="1"/>
  <c r="T193" i="1"/>
  <c r="Q193" i="1"/>
  <c r="Y192" i="1"/>
  <c r="Q192" i="1"/>
  <c r="I192" i="1"/>
  <c r="AD192" i="1" l="1"/>
  <c r="AD198" i="1"/>
  <c r="AD194" i="1"/>
  <c r="AD195" i="1"/>
  <c r="Q6" i="1"/>
  <c r="T6" i="1"/>
  <c r="Y6" i="1"/>
  <c r="Y205" i="1"/>
  <c r="T205" i="1"/>
  <c r="Q205" i="1"/>
  <c r="AE200" i="1"/>
  <c r="X200" i="1"/>
  <c r="W200" i="1"/>
  <c r="V200" i="1"/>
  <c r="U200" i="1"/>
  <c r="S200" i="1"/>
  <c r="R200" i="1"/>
  <c r="P200" i="1"/>
  <c r="O200" i="1"/>
  <c r="N200" i="1"/>
  <c r="M200" i="1"/>
  <c r="L200" i="1"/>
  <c r="K200" i="1"/>
  <c r="Y191" i="1"/>
  <c r="Q191" i="1"/>
  <c r="I191" i="1"/>
  <c r="Y190" i="1"/>
  <c r="T190" i="1"/>
  <c r="Q190" i="1"/>
  <c r="I190" i="1"/>
  <c r="Y189" i="1"/>
  <c r="T189" i="1"/>
  <c r="Q189" i="1"/>
  <c r="I189" i="1"/>
  <c r="Y188" i="1"/>
  <c r="T188" i="1"/>
  <c r="Q188" i="1"/>
  <c r="I188" i="1"/>
  <c r="Y186" i="1"/>
  <c r="T186" i="1"/>
  <c r="Q186" i="1"/>
  <c r="I186" i="1"/>
  <c r="Y184" i="1"/>
  <c r="T184" i="1"/>
  <c r="Q184" i="1"/>
  <c r="I184" i="1"/>
  <c r="Y183" i="1"/>
  <c r="T183" i="1"/>
  <c r="Q183" i="1"/>
  <c r="I183" i="1"/>
  <c r="Y182" i="1"/>
  <c r="T182" i="1"/>
  <c r="Q182" i="1"/>
  <c r="I182" i="1"/>
  <c r="Y181" i="1"/>
  <c r="T181" i="1"/>
  <c r="Q181" i="1"/>
  <c r="I181" i="1"/>
  <c r="Y180" i="1"/>
  <c r="T180" i="1"/>
  <c r="Q180" i="1"/>
  <c r="I180" i="1"/>
  <c r="Y179" i="1"/>
  <c r="T179" i="1"/>
  <c r="Q179" i="1"/>
  <c r="I179" i="1"/>
  <c r="Y178" i="1"/>
  <c r="T178" i="1"/>
  <c r="Q178" i="1"/>
  <c r="I178" i="1"/>
  <c r="Y177" i="1"/>
  <c r="T177" i="1"/>
  <c r="Q177" i="1"/>
  <c r="I177" i="1"/>
  <c r="Y176" i="1"/>
  <c r="T176" i="1"/>
  <c r="Q176" i="1"/>
  <c r="I176" i="1"/>
  <c r="Y175" i="1"/>
  <c r="T175" i="1"/>
  <c r="Q175" i="1"/>
  <c r="I175" i="1"/>
  <c r="Y174" i="1"/>
  <c r="T174" i="1"/>
  <c r="Q174" i="1"/>
  <c r="I174" i="1"/>
  <c r="Y173" i="1"/>
  <c r="T173" i="1"/>
  <c r="Q173" i="1"/>
  <c r="I173" i="1"/>
  <c r="Y172" i="1"/>
  <c r="T172" i="1"/>
  <c r="Q172" i="1"/>
  <c r="I172" i="1"/>
  <c r="Y171" i="1"/>
  <c r="T171" i="1"/>
  <c r="Q171" i="1"/>
  <c r="Y170" i="1"/>
  <c r="T170" i="1"/>
  <c r="Q170" i="1"/>
  <c r="Y168" i="1"/>
  <c r="T168" i="1"/>
  <c r="Q168" i="1"/>
  <c r="I168" i="1"/>
  <c r="Y167" i="1"/>
  <c r="T167" i="1"/>
  <c r="Q167" i="1"/>
  <c r="I167" i="1"/>
  <c r="Y166" i="1"/>
  <c r="T166" i="1"/>
  <c r="Q166" i="1"/>
  <c r="I166" i="1"/>
  <c r="Y164" i="1"/>
  <c r="T164" i="1"/>
  <c r="Q164" i="1"/>
  <c r="I164" i="1"/>
  <c r="Y163" i="1"/>
  <c r="T163" i="1"/>
  <c r="Q163" i="1"/>
  <c r="H163" i="1"/>
  <c r="I163" i="1" s="1"/>
  <c r="Y162" i="1"/>
  <c r="T162" i="1"/>
  <c r="Q162" i="1"/>
  <c r="I162" i="1"/>
  <c r="Y160" i="1"/>
  <c r="T160" i="1"/>
  <c r="Q160" i="1"/>
  <c r="I160" i="1"/>
  <c r="Y159" i="1"/>
  <c r="T159" i="1"/>
  <c r="Q159" i="1"/>
  <c r="I159" i="1"/>
  <c r="Y158" i="1"/>
  <c r="T158" i="1"/>
  <c r="Q158" i="1"/>
  <c r="I158" i="1"/>
  <c r="Y157" i="1"/>
  <c r="T157" i="1"/>
  <c r="Q157" i="1"/>
  <c r="I157" i="1"/>
  <c r="Y156" i="1"/>
  <c r="T156" i="1"/>
  <c r="Q156" i="1"/>
  <c r="I156" i="1"/>
  <c r="Y155" i="1"/>
  <c r="T155" i="1"/>
  <c r="Q155" i="1"/>
  <c r="I155" i="1"/>
  <c r="Y154" i="1"/>
  <c r="T154" i="1"/>
  <c r="Q154" i="1"/>
  <c r="I154" i="1"/>
  <c r="Y152" i="1"/>
  <c r="T152" i="1"/>
  <c r="Q152" i="1"/>
  <c r="I152" i="1"/>
  <c r="Y151" i="1"/>
  <c r="T151" i="1"/>
  <c r="Q151" i="1"/>
  <c r="I151" i="1"/>
  <c r="Y150" i="1"/>
  <c r="T150" i="1"/>
  <c r="Q150" i="1"/>
  <c r="I150" i="1"/>
  <c r="Y148" i="1"/>
  <c r="T148" i="1"/>
  <c r="Q148" i="1"/>
  <c r="I148" i="1"/>
  <c r="Y147" i="1"/>
  <c r="T147" i="1"/>
  <c r="Q147" i="1"/>
  <c r="I147" i="1"/>
  <c r="Y146" i="1"/>
  <c r="T146" i="1"/>
  <c r="Q146" i="1"/>
  <c r="I146" i="1"/>
  <c r="Y145" i="1"/>
  <c r="T145" i="1"/>
  <c r="Q145" i="1"/>
  <c r="I145" i="1"/>
  <c r="Y144" i="1"/>
  <c r="T144" i="1"/>
  <c r="Q144" i="1"/>
  <c r="I144" i="1"/>
  <c r="Y142" i="1"/>
  <c r="T142" i="1"/>
  <c r="Q142" i="1"/>
  <c r="J142" i="1"/>
  <c r="Y140" i="1"/>
  <c r="T140" i="1"/>
  <c r="Q140" i="1"/>
  <c r="I140" i="1"/>
  <c r="Y139" i="1"/>
  <c r="T139" i="1"/>
  <c r="Q139" i="1"/>
  <c r="I139" i="1"/>
  <c r="Y138" i="1"/>
  <c r="T138" i="1"/>
  <c r="Q138" i="1"/>
  <c r="I138" i="1"/>
  <c r="Y137" i="1"/>
  <c r="T137" i="1"/>
  <c r="Q137" i="1"/>
  <c r="I137" i="1"/>
  <c r="Y136" i="1"/>
  <c r="T136" i="1"/>
  <c r="Q136" i="1"/>
  <c r="I136" i="1"/>
  <c r="Y135" i="1"/>
  <c r="T135" i="1"/>
  <c r="Q135" i="1"/>
  <c r="I135" i="1"/>
  <c r="Y134" i="1"/>
  <c r="T134" i="1"/>
  <c r="Q134" i="1"/>
  <c r="I134" i="1"/>
  <c r="Y132" i="1"/>
  <c r="T132" i="1"/>
  <c r="Q132" i="1"/>
  <c r="J132" i="1"/>
  <c r="Y130" i="1"/>
  <c r="T130" i="1"/>
  <c r="Q130" i="1"/>
  <c r="I130" i="1"/>
  <c r="Y128" i="1"/>
  <c r="T128" i="1"/>
  <c r="Q128" i="1"/>
  <c r="I128" i="1"/>
  <c r="Y126" i="1"/>
  <c r="T126" i="1"/>
  <c r="Q126" i="1"/>
  <c r="I126" i="1"/>
  <c r="Y125" i="1"/>
  <c r="T125" i="1"/>
  <c r="Q125" i="1"/>
  <c r="I125" i="1"/>
  <c r="Y124" i="1"/>
  <c r="T124" i="1"/>
  <c r="Q124" i="1"/>
  <c r="I124" i="1"/>
  <c r="Y122" i="1"/>
  <c r="T122" i="1"/>
  <c r="Q122" i="1"/>
  <c r="I122" i="1"/>
  <c r="Y121" i="1"/>
  <c r="T121" i="1"/>
  <c r="Q121" i="1"/>
  <c r="I121" i="1"/>
  <c r="Y120" i="1"/>
  <c r="T120" i="1"/>
  <c r="Q120" i="1"/>
  <c r="I120" i="1"/>
  <c r="Y119" i="1"/>
  <c r="T119" i="1"/>
  <c r="Q119" i="1"/>
  <c r="I119" i="1"/>
  <c r="Y118" i="1"/>
  <c r="T118" i="1"/>
  <c r="Q118" i="1"/>
  <c r="I118" i="1"/>
  <c r="Y116" i="1"/>
  <c r="T116" i="1"/>
  <c r="Q116" i="1"/>
  <c r="I116" i="1"/>
  <c r="Y115" i="1"/>
  <c r="T115" i="1"/>
  <c r="Q115" i="1"/>
  <c r="J115" i="1"/>
  <c r="Y114" i="1"/>
  <c r="T114" i="1"/>
  <c r="Q114" i="1"/>
  <c r="J114" i="1"/>
  <c r="Y113" i="1"/>
  <c r="T113" i="1"/>
  <c r="Q113" i="1"/>
  <c r="I113" i="1"/>
  <c r="Y112" i="1"/>
  <c r="T112" i="1"/>
  <c r="Q112" i="1"/>
  <c r="I112" i="1"/>
  <c r="Y111" i="1"/>
  <c r="T111" i="1"/>
  <c r="Q111" i="1"/>
  <c r="I111" i="1"/>
  <c r="Y110" i="1"/>
  <c r="T110" i="1"/>
  <c r="Q110" i="1"/>
  <c r="I110" i="1"/>
  <c r="Y109" i="1"/>
  <c r="T109" i="1"/>
  <c r="Q109" i="1"/>
  <c r="I109" i="1"/>
  <c r="Y108" i="1"/>
  <c r="T108" i="1"/>
  <c r="Q108" i="1"/>
  <c r="I108" i="1"/>
  <c r="Y107" i="1"/>
  <c r="T107" i="1"/>
  <c r="Q107" i="1"/>
  <c r="J107" i="1"/>
  <c r="Y106" i="1"/>
  <c r="T106" i="1"/>
  <c r="Q106" i="1"/>
  <c r="J106" i="1"/>
  <c r="Y105" i="1"/>
  <c r="T105" i="1"/>
  <c r="Q105" i="1"/>
  <c r="I105" i="1"/>
  <c r="Y104" i="1"/>
  <c r="T104" i="1"/>
  <c r="Q104" i="1"/>
  <c r="I104" i="1"/>
  <c r="Y103" i="1"/>
  <c r="T103" i="1"/>
  <c r="Q103" i="1"/>
  <c r="I103" i="1"/>
  <c r="Y102" i="1"/>
  <c r="T102" i="1"/>
  <c r="Q102" i="1"/>
  <c r="I102" i="1"/>
  <c r="I100" i="1"/>
  <c r="Y99" i="1"/>
  <c r="T99" i="1"/>
  <c r="Q99" i="1"/>
  <c r="I99" i="1"/>
  <c r="Y98" i="1"/>
  <c r="T98" i="1"/>
  <c r="Q98" i="1"/>
  <c r="I98" i="1"/>
  <c r="Y96" i="1"/>
  <c r="T96" i="1"/>
  <c r="Q96" i="1"/>
  <c r="I96" i="1"/>
  <c r="Y95" i="1"/>
  <c r="T95" i="1"/>
  <c r="Q95" i="1"/>
  <c r="J95" i="1"/>
  <c r="Y94" i="1"/>
  <c r="T94" i="1"/>
  <c r="Q94" i="1"/>
  <c r="J94" i="1"/>
  <c r="Y93" i="1"/>
  <c r="T93" i="1"/>
  <c r="Q93" i="1"/>
  <c r="I93" i="1"/>
  <c r="Y92" i="1"/>
  <c r="T92" i="1"/>
  <c r="Q92" i="1"/>
  <c r="I92" i="1"/>
  <c r="Y91" i="1"/>
  <c r="T91" i="1"/>
  <c r="Q91" i="1"/>
  <c r="I91" i="1"/>
  <c r="Y90" i="1"/>
  <c r="T90" i="1"/>
  <c r="Q90" i="1"/>
  <c r="I90" i="1"/>
  <c r="Y89" i="1"/>
  <c r="T89" i="1"/>
  <c r="Q89" i="1"/>
  <c r="I89" i="1"/>
  <c r="Y88" i="1"/>
  <c r="T88" i="1"/>
  <c r="Q88" i="1"/>
  <c r="I88" i="1"/>
  <c r="Y86" i="1"/>
  <c r="T86" i="1"/>
  <c r="Q86" i="1"/>
  <c r="H86" i="1"/>
  <c r="I86" i="1" s="1"/>
  <c r="Y85" i="1"/>
  <c r="T85" i="1"/>
  <c r="Q85" i="1"/>
  <c r="I85" i="1"/>
  <c r="Y84" i="1"/>
  <c r="T84" i="1"/>
  <c r="Q84" i="1"/>
  <c r="I84" i="1"/>
  <c r="Y83" i="1"/>
  <c r="T83" i="1"/>
  <c r="Q83" i="1"/>
  <c r="I83" i="1"/>
  <c r="Y82" i="1"/>
  <c r="T82" i="1"/>
  <c r="Q82" i="1"/>
  <c r="I82" i="1"/>
  <c r="Y81" i="1"/>
  <c r="T81" i="1"/>
  <c r="Q81" i="1"/>
  <c r="I81" i="1"/>
  <c r="Y80" i="1"/>
  <c r="T80" i="1"/>
  <c r="Q80" i="1"/>
  <c r="I80" i="1"/>
  <c r="Y78" i="1"/>
  <c r="T78" i="1"/>
  <c r="Q78" i="1"/>
  <c r="I78" i="1"/>
  <c r="Y77" i="1"/>
  <c r="T77" i="1"/>
  <c r="Q77" i="1"/>
  <c r="I77" i="1"/>
  <c r="Y76" i="1"/>
  <c r="T76" i="1"/>
  <c r="Q76" i="1"/>
  <c r="I76" i="1"/>
  <c r="Y75" i="1"/>
  <c r="T75" i="1"/>
  <c r="Q75" i="1"/>
  <c r="I75" i="1"/>
  <c r="Y74" i="1"/>
  <c r="T74" i="1"/>
  <c r="Q74" i="1"/>
  <c r="I74" i="1"/>
  <c r="Y73" i="1"/>
  <c r="T73" i="1"/>
  <c r="Q73" i="1"/>
  <c r="I73" i="1"/>
  <c r="Y72" i="1"/>
  <c r="T72" i="1"/>
  <c r="Q72" i="1"/>
  <c r="I72" i="1"/>
  <c r="Y71" i="1"/>
  <c r="T71" i="1"/>
  <c r="Q71" i="1"/>
  <c r="I71" i="1"/>
  <c r="Y70" i="1"/>
  <c r="T70" i="1"/>
  <c r="Q70" i="1"/>
  <c r="I70" i="1"/>
  <c r="Y69" i="1"/>
  <c r="T69" i="1"/>
  <c r="Q69" i="1"/>
  <c r="I69" i="1"/>
  <c r="Y68" i="1"/>
  <c r="T68" i="1"/>
  <c r="Q68" i="1"/>
  <c r="I68" i="1"/>
  <c r="Y67" i="1"/>
  <c r="T67" i="1"/>
  <c r="Q67" i="1"/>
  <c r="Y66" i="1"/>
  <c r="T66" i="1"/>
  <c r="Q66" i="1"/>
  <c r="J66" i="1"/>
  <c r="Y65" i="1"/>
  <c r="T65" i="1"/>
  <c r="Q65" i="1"/>
  <c r="I65" i="1"/>
  <c r="Y64" i="1"/>
  <c r="T64" i="1"/>
  <c r="Q64" i="1"/>
  <c r="I64" i="1"/>
  <c r="Y63" i="1"/>
  <c r="T63" i="1"/>
  <c r="Q63" i="1"/>
  <c r="I63" i="1"/>
  <c r="Y62" i="1"/>
  <c r="T62" i="1"/>
  <c r="Q62" i="1"/>
  <c r="I62" i="1"/>
  <c r="Y61" i="1"/>
  <c r="T61" i="1"/>
  <c r="Q61" i="1"/>
  <c r="I61" i="1"/>
  <c r="Y60" i="1"/>
  <c r="T60" i="1"/>
  <c r="Q60" i="1"/>
  <c r="I60" i="1"/>
  <c r="Y59" i="1"/>
  <c r="T59" i="1"/>
  <c r="Q59" i="1"/>
  <c r="I59" i="1"/>
  <c r="Y58" i="1"/>
  <c r="T58" i="1"/>
  <c r="Q58" i="1"/>
  <c r="Y57" i="1"/>
  <c r="T57" i="1"/>
  <c r="Q57" i="1"/>
  <c r="I57" i="1"/>
  <c r="Y56" i="1"/>
  <c r="T56" i="1"/>
  <c r="Q56" i="1"/>
  <c r="I56" i="1"/>
  <c r="Y54" i="1"/>
  <c r="T54" i="1"/>
  <c r="Q54" i="1"/>
  <c r="Y53" i="1"/>
  <c r="T53" i="1"/>
  <c r="Q53" i="1"/>
  <c r="Y52" i="1"/>
  <c r="T52" i="1"/>
  <c r="Q52" i="1"/>
  <c r="Y51" i="1"/>
  <c r="T51" i="1"/>
  <c r="Q51" i="1"/>
  <c r="I51" i="1"/>
  <c r="Y50" i="1"/>
  <c r="T50" i="1"/>
  <c r="Q50" i="1"/>
  <c r="I50" i="1"/>
  <c r="Y48" i="1"/>
  <c r="T48" i="1"/>
  <c r="Q48" i="1"/>
  <c r="I48" i="1"/>
  <c r="Y47" i="1"/>
  <c r="T47" i="1"/>
  <c r="Q47" i="1"/>
  <c r="I47" i="1"/>
  <c r="Y46" i="1"/>
  <c r="T46" i="1"/>
  <c r="Q46" i="1"/>
  <c r="I46" i="1"/>
  <c r="Y45" i="1"/>
  <c r="T45" i="1"/>
  <c r="Q45" i="1"/>
  <c r="I45" i="1"/>
  <c r="Y44" i="1"/>
  <c r="T44" i="1"/>
  <c r="Q44" i="1"/>
  <c r="I44" i="1"/>
  <c r="Y43" i="1"/>
  <c r="T43" i="1"/>
  <c r="Q43" i="1"/>
  <c r="Y42" i="1"/>
  <c r="T42" i="1"/>
  <c r="Q42" i="1"/>
  <c r="Y41" i="1"/>
  <c r="T41" i="1"/>
  <c r="Q41" i="1"/>
  <c r="Y40" i="1"/>
  <c r="T40" i="1"/>
  <c r="Q40" i="1"/>
  <c r="Y39" i="1"/>
  <c r="T39" i="1"/>
  <c r="Q39" i="1"/>
  <c r="Y38" i="1"/>
  <c r="T38" i="1"/>
  <c r="Q38" i="1"/>
  <c r="Y37" i="1"/>
  <c r="T37" i="1"/>
  <c r="Q37" i="1"/>
  <c r="I37" i="1"/>
  <c r="Y36" i="1"/>
  <c r="T36" i="1"/>
  <c r="Q36" i="1"/>
  <c r="I36" i="1"/>
  <c r="Y35" i="1"/>
  <c r="T35" i="1"/>
  <c r="Q35" i="1"/>
  <c r="I35" i="1"/>
  <c r="Y34" i="1"/>
  <c r="T34" i="1"/>
  <c r="Q34" i="1"/>
  <c r="I34" i="1"/>
  <c r="Y33" i="1"/>
  <c r="T33" i="1"/>
  <c r="Q33" i="1"/>
  <c r="I33" i="1"/>
  <c r="Y32" i="1"/>
  <c r="T32" i="1"/>
  <c r="Q32" i="1"/>
  <c r="I32" i="1"/>
  <c r="J31" i="1"/>
  <c r="Y30" i="1"/>
  <c r="T30" i="1"/>
  <c r="Q30" i="1"/>
  <c r="J30" i="1"/>
  <c r="Y29" i="1"/>
  <c r="T29" i="1"/>
  <c r="Q29" i="1"/>
  <c r="I29" i="1"/>
  <c r="Y28" i="1"/>
  <c r="T28" i="1"/>
  <c r="Q28" i="1"/>
  <c r="I28" i="1"/>
  <c r="Y27" i="1"/>
  <c r="T27" i="1"/>
  <c r="Q27" i="1"/>
  <c r="I27" i="1"/>
  <c r="Y26" i="1"/>
  <c r="T26" i="1"/>
  <c r="Q26" i="1"/>
  <c r="I26" i="1"/>
  <c r="Y25" i="1"/>
  <c r="T25" i="1"/>
  <c r="Q25" i="1"/>
  <c r="I25" i="1"/>
  <c r="Y24" i="1"/>
  <c r="T24" i="1"/>
  <c r="Q24" i="1"/>
  <c r="I24" i="1"/>
  <c r="Y22" i="1"/>
  <c r="T22" i="1"/>
  <c r="Q22" i="1"/>
  <c r="I22" i="1"/>
  <c r="Y21" i="1"/>
  <c r="T21" i="1"/>
  <c r="Q21" i="1"/>
  <c r="I21" i="1"/>
  <c r="Y20" i="1"/>
  <c r="T20" i="1"/>
  <c r="Q20" i="1"/>
  <c r="I20" i="1"/>
  <c r="Y19" i="1"/>
  <c r="T19" i="1"/>
  <c r="Q19" i="1"/>
  <c r="I19" i="1"/>
  <c r="Y18" i="1"/>
  <c r="T18" i="1"/>
  <c r="Q18" i="1"/>
  <c r="I18" i="1"/>
  <c r="Y16" i="1"/>
  <c r="T16" i="1"/>
  <c r="Q16" i="1"/>
  <c r="J16" i="1"/>
  <c r="Y15" i="1"/>
  <c r="T15" i="1"/>
  <c r="Q15" i="1"/>
  <c r="J15" i="1"/>
  <c r="Y14" i="1"/>
  <c r="T14" i="1"/>
  <c r="Q14" i="1"/>
  <c r="J14" i="1"/>
  <c r="Y13" i="1"/>
  <c r="T13" i="1"/>
  <c r="Q13" i="1"/>
  <c r="I13" i="1"/>
  <c r="Y12" i="1"/>
  <c r="T12" i="1"/>
  <c r="Q12" i="1"/>
  <c r="I12" i="1"/>
  <c r="Y11" i="1"/>
  <c r="T11" i="1"/>
  <c r="Q11" i="1"/>
  <c r="I11" i="1"/>
  <c r="Y10" i="1"/>
  <c r="T10" i="1"/>
  <c r="Q10" i="1"/>
  <c r="I10" i="1"/>
  <c r="Y9" i="1"/>
  <c r="T9" i="1"/>
  <c r="Q9" i="1"/>
  <c r="I9" i="1"/>
  <c r="Y8" i="1"/>
  <c r="T8" i="1"/>
  <c r="Q8" i="1"/>
  <c r="I8" i="1"/>
  <c r="I6" i="1"/>
  <c r="Y5" i="1"/>
  <c r="T5" i="1"/>
  <c r="Q5" i="1"/>
  <c r="AD205" i="1" l="1"/>
  <c r="AD173" i="1"/>
  <c r="AD181" i="1"/>
  <c r="AD72" i="1"/>
  <c r="AD128" i="1"/>
  <c r="AD139" i="1"/>
  <c r="AD150" i="1"/>
  <c r="AD159" i="1"/>
  <c r="J200" i="1"/>
  <c r="AD54" i="1"/>
  <c r="AD162" i="1"/>
  <c r="AH4" i="1"/>
  <c r="AD20" i="1"/>
  <c r="AD154" i="1"/>
  <c r="AD68" i="1"/>
  <c r="AD106" i="1"/>
  <c r="AD16" i="1"/>
  <c r="AD29" i="1"/>
  <c r="AD80" i="1"/>
  <c r="AD82" i="1"/>
  <c r="AD105" i="1"/>
  <c r="AD172" i="1"/>
  <c r="AD178" i="1"/>
  <c r="AD180" i="1"/>
  <c r="AD188" i="1"/>
  <c r="AH1" i="1"/>
  <c r="AD27" i="1"/>
  <c r="AD35" i="1"/>
  <c r="H200" i="1"/>
  <c r="AD148" i="1"/>
  <c r="Y200" i="1"/>
  <c r="AH2" i="1"/>
  <c r="I58" i="1"/>
  <c r="I200" i="1" s="1"/>
  <c r="AD86" i="1"/>
  <c r="AD95" i="1"/>
  <c r="AD104" i="1"/>
  <c r="T200" i="1"/>
  <c r="AH3" i="1"/>
  <c r="AD14" i="1"/>
  <c r="AD58" i="1"/>
  <c r="AD66" i="1"/>
  <c r="AD151" i="1"/>
  <c r="AD189" i="1"/>
  <c r="Q200" i="1"/>
  <c r="AD37" i="1"/>
  <c r="AD13" i="1"/>
  <c r="AD26" i="1"/>
  <c r="AD34" i="1"/>
  <c r="AD12" i="1"/>
  <c r="AD8" i="1"/>
  <c r="AD11" i="1"/>
  <c r="AD24" i="1"/>
  <c r="AD32" i="1"/>
  <c r="AD64" i="1"/>
  <c r="AD124" i="1"/>
  <c r="AD39" i="1"/>
  <c r="AD41" i="1"/>
  <c r="AD43" i="1"/>
  <c r="AD52" i="1"/>
  <c r="AD75" i="1"/>
  <c r="AD84" i="1"/>
  <c r="AD156" i="1"/>
  <c r="AD22" i="1"/>
  <c r="AD74" i="1"/>
  <c r="AD83" i="1"/>
  <c r="AD109" i="1"/>
  <c r="AD113" i="1"/>
  <c r="AD122" i="1"/>
  <c r="AD177" i="1"/>
  <c r="AD186" i="1"/>
  <c r="AD190" i="1"/>
  <c r="AD31" i="1"/>
  <c r="AD92" i="1"/>
  <c r="AD135" i="1"/>
  <c r="AD145" i="1"/>
  <c r="AD155" i="1"/>
  <c r="AD15" i="1"/>
  <c r="AD28" i="1"/>
  <c r="AD36" i="1"/>
  <c r="AD53" i="1"/>
  <c r="AD57" i="1"/>
  <c r="AD60" i="1"/>
  <c r="AD89" i="1"/>
  <c r="AD98" i="1"/>
  <c r="AD119" i="1"/>
  <c r="AD130" i="1"/>
  <c r="AD140" i="1"/>
  <c r="AD47" i="1"/>
  <c r="AD40" i="1"/>
  <c r="AD9" i="1"/>
  <c r="AD18" i="1"/>
  <c r="AD21" i="1"/>
  <c r="AD30" i="1"/>
  <c r="AD42" i="1"/>
  <c r="AD44" i="1"/>
  <c r="AD62" i="1"/>
  <c r="AD76" i="1"/>
  <c r="AD91" i="1"/>
  <c r="AD108" i="1"/>
  <c r="AD160" i="1"/>
  <c r="AD164" i="1"/>
  <c r="AD176" i="1"/>
  <c r="AD184" i="1"/>
  <c r="AD90" i="1"/>
  <c r="AD116" i="1"/>
  <c r="AD126" i="1"/>
  <c r="AD138" i="1"/>
  <c r="AD99" i="1"/>
  <c r="AD50" i="1"/>
  <c r="AD56" i="1"/>
  <c r="AD70" i="1"/>
  <c r="AD85" i="1"/>
  <c r="AD103" i="1"/>
  <c r="AD115" i="1"/>
  <c r="AD125" i="1"/>
  <c r="AD137" i="1"/>
  <c r="AD147" i="1"/>
  <c r="AD157" i="1"/>
  <c r="AD168" i="1"/>
  <c r="AD171" i="1"/>
  <c r="AD179" i="1"/>
  <c r="AD78" i="1"/>
  <c r="AD88" i="1"/>
  <c r="AD96" i="1"/>
  <c r="AD118" i="1"/>
  <c r="AD46" i="1"/>
  <c r="AD48" i="1"/>
  <c r="AD93" i="1"/>
  <c r="AD114" i="1"/>
  <c r="AD136" i="1"/>
  <c r="AD163" i="1"/>
  <c r="AD167" i="1"/>
  <c r="AD45" i="1"/>
  <c r="AD81" i="1"/>
  <c r="AD107" i="1"/>
  <c r="AD120" i="1"/>
  <c r="AD132" i="1"/>
  <c r="AD142" i="1"/>
  <c r="AD152" i="1"/>
  <c r="AD175" i="1"/>
  <c r="AD183" i="1"/>
  <c r="AD191" i="1"/>
  <c r="AD10" i="1"/>
  <c r="AD19" i="1"/>
  <c r="AD61" i="1"/>
  <c r="AD158" i="1"/>
  <c r="AD38" i="1"/>
  <c r="AD63" i="1"/>
  <c r="AD69" i="1"/>
  <c r="AD94" i="1"/>
  <c r="AD166" i="1"/>
  <c r="AD25" i="1"/>
  <c r="AD112" i="1"/>
  <c r="AD144" i="1"/>
  <c r="AD174" i="1"/>
  <c r="AD182" i="1"/>
  <c r="AD33" i="1"/>
  <c r="AD121" i="1"/>
  <c r="AD71" i="1"/>
  <c r="AD77" i="1"/>
  <c r="AD111" i="1"/>
  <c r="AD146" i="1"/>
  <c r="AD51" i="1"/>
  <c r="AD134" i="1"/>
  <c r="AD59" i="1"/>
  <c r="AD65" i="1"/>
  <c r="AD102" i="1"/>
  <c r="AD110" i="1"/>
  <c r="AD67" i="1"/>
  <c r="AD73" i="1"/>
  <c r="AD170" i="1"/>
  <c r="AD6" i="1"/>
  <c r="I201" i="1" l="1"/>
  <c r="AD2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X17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alergat de câine :)</t>
        </r>
      </text>
    </comment>
  </commentList>
</comments>
</file>

<file path=xl/sharedStrings.xml><?xml version="1.0" encoding="utf-8"?>
<sst xmlns="http://schemas.openxmlformats.org/spreadsheetml/2006/main" count="1378" uniqueCount="331">
  <si>
    <t>No.</t>
  </si>
  <si>
    <t>Topic</t>
  </si>
  <si>
    <t>Detaliu</t>
  </si>
  <si>
    <t>Descriere</t>
  </si>
  <si>
    <t>Criterii de evaluare</t>
  </si>
  <si>
    <t>Viteza de deplasare</t>
  </si>
  <si>
    <r>
      <t xml:space="preserve">Viteza de deplasare este un criteriu macro care arată utilitatea pistei. E un detaliu </t>
    </r>
    <r>
      <rPr>
        <b/>
        <sz val="11"/>
        <color rgb="FF000000"/>
        <rFont val="Calibri"/>
      </rPr>
      <t>foarte</t>
    </r>
    <r>
      <rPr>
        <sz val="11"/>
        <color rgb="FF000000"/>
        <rFont val="Calibri"/>
      </rPr>
      <t xml:space="preserve"> subiectiv, dar este relevant.</t>
    </r>
  </si>
  <si>
    <t>Întreruperi ale pistei</t>
  </si>
  <si>
    <t>Am ținut cont de acest aspect în criteriile Alte Piste / Traversări, dar cred că trebuie făcut un criteriu separat.</t>
  </si>
  <si>
    <t>neînceput</t>
  </si>
  <si>
    <t>Sugestii de îmbunătățiri</t>
  </si>
  <si>
    <t>Comunicare / PR</t>
  </si>
  <si>
    <t>Soft pentru editare facilă</t>
  </si>
  <si>
    <t>Trebuie identificată o metodă de editare foto / video foarte rapidă care să permită o comunicare eficientă (un watermark cu sigla și editări rapide pe detalii de subliniat).</t>
  </si>
  <si>
    <t>Borduri</t>
  </si>
  <si>
    <t>În evaluarea bordurilor pistelor care se află în întregime pe trotuar, trebuie luate în calcul și bordurile de la capete (deoarece o pistă care-i foarte scurtă nu are colțuri de străzi, dar bordurile de la capete pot fi foarte înalte și implicit, experiența bicicliștilor este afectată)E</t>
  </si>
  <si>
    <t>Procedură de filmare</t>
  </si>
  <si>
    <t>Filmare în timpul săptămânii, în perioada de lucru</t>
  </si>
  <si>
    <t>atribuit</t>
  </si>
  <si>
    <t>Cred că este principala cauză a timpului foarte îndelungat care a trecut de când ne-am apucat până am terminat de filmat pistele. La o eventuală ediție viitoare, ar trebui să acceptăm și filmări din weekend / zile nelucrătoare.
A se observa și că mobilierul urban este o problemă mai frecventă decât mașinile parcate pe pistă.
E 'Nice to have', dar nu e musai.</t>
  </si>
  <si>
    <t>No</t>
  </si>
  <si>
    <t>Pornire</t>
  </si>
  <si>
    <t>Oprire</t>
  </si>
  <si>
    <t>Rută</t>
  </si>
  <si>
    <t>Seg.</t>
  </si>
  <si>
    <t>Pista
Dubla</t>
  </si>
  <si>
    <t>Dist.</t>
  </si>
  <si>
    <t>Trotuar</t>
  </si>
  <si>
    <t>Stradă</t>
  </si>
  <si>
    <t>Calitate Pistă</t>
  </si>
  <si>
    <t>Conectivitate</t>
  </si>
  <si>
    <t>Obstacole / observații</t>
  </si>
  <si>
    <t>Voluntar</t>
  </si>
  <si>
    <t>Dată</t>
  </si>
  <si>
    <t>Evaluator</t>
  </si>
  <si>
    <t>Scor total</t>
  </si>
  <si>
    <t>YouTube ID</t>
  </si>
  <si>
    <t>Status</t>
  </si>
  <si>
    <t>filmat</t>
  </si>
  <si>
    <t>Evaluare</t>
  </si>
  <si>
    <t>Lățime</t>
  </si>
  <si>
    <t>Stare</t>
  </si>
  <si>
    <t>Aderență</t>
  </si>
  <si>
    <t>Siguranță</t>
  </si>
  <si>
    <t>Marcaje</t>
  </si>
  <si>
    <t>Scor (din)</t>
  </si>
  <si>
    <t>Alte piste</t>
  </si>
  <si>
    <t>Traversări</t>
  </si>
  <si>
    <t>Curățenie</t>
  </si>
  <si>
    <t>Observații</t>
  </si>
  <si>
    <t>finalizat</t>
  </si>
  <si>
    <t>Finalizat</t>
  </si>
  <si>
    <t>[km]</t>
  </si>
  <si>
    <t>singur sens</t>
  </si>
  <si>
    <t>Filmat</t>
  </si>
  <si>
    <t>Sensul giratoriu - Buziașului</t>
  </si>
  <si>
    <t>Sens giratoriu</t>
  </si>
  <si>
    <t>s1</t>
  </si>
  <si>
    <t>S</t>
  </si>
  <si>
    <t>Atribuit</t>
  </si>
  <si>
    <t>Neînceput</t>
  </si>
  <si>
    <t>Orion, colț cu Rebreanu</t>
  </si>
  <si>
    <t>Orion, colț cu Venus</t>
  </si>
  <si>
    <t>Strada Orion</t>
  </si>
  <si>
    <t>D</t>
  </si>
  <si>
    <t>s2</t>
  </si>
  <si>
    <t>Martirilor, colț cu Rebreanu</t>
  </si>
  <si>
    <t>Sudului, colț cu Rebreanu</t>
  </si>
  <si>
    <t>Bulevardul Liviu Rebreanu</t>
  </si>
  <si>
    <t>s2,3</t>
  </si>
  <si>
    <t>Baza 2</t>
  </si>
  <si>
    <t>Continuare - bulevardul Sudului</t>
  </si>
  <si>
    <t>Strada Cerna</t>
  </si>
  <si>
    <t>Poartă - Tribuna II</t>
  </si>
  <si>
    <t>Stadionul Dan Păltinișanu</t>
  </si>
  <si>
    <t>Eroilor, colț cu Ștefan Cel Mare</t>
  </si>
  <si>
    <t>Eroilor, colț cu Ripensia</t>
  </si>
  <si>
    <t>Bulevardul Eroilor de la Tisa</t>
  </si>
  <si>
    <t>Eroilor, colț cu Cluj</t>
  </si>
  <si>
    <t>Piața Bălcescu, colț cu Mihai Viteazu</t>
  </si>
  <si>
    <t>Piața Bălcescu, colț cu Porumbescu</t>
  </si>
  <si>
    <t>Piața Nicolae Bălcescu</t>
  </si>
  <si>
    <t>Bulevardul Mihai Viteazu</t>
  </si>
  <si>
    <t>s1,4</t>
  </si>
  <si>
    <t>Giratoriu Iulius Mall</t>
  </si>
  <si>
    <t>Str. Oituz</t>
  </si>
  <si>
    <t>Bvd. Antenei / Str. Popa Sapca</t>
  </si>
  <si>
    <t>Piața Sinaia</t>
  </si>
  <si>
    <t>Carol I, colț cu Iuliu Maniu</t>
  </si>
  <si>
    <t>Bulevardul Regele Carol I</t>
  </si>
  <si>
    <t>Strada Sfântul Ioan</t>
  </si>
  <si>
    <t>Piața Libertății</t>
  </si>
  <si>
    <t>Strada Victor Vlad Delamarina</t>
  </si>
  <si>
    <t>Piața Iuliu Maniu</t>
  </si>
  <si>
    <t>Bulevardul Iuliu Maniu</t>
  </si>
  <si>
    <t>Piața Regina Maria</t>
  </si>
  <si>
    <t>Bulevardul Republicii</t>
  </si>
  <si>
    <t>Republicii / Strada Gării</t>
  </si>
  <si>
    <t>strada Moise Doboșan</t>
  </si>
  <si>
    <t>Sensul giratoriu - Mehala</t>
  </si>
  <si>
    <t>strada Locotenent Ovidiu Balea</t>
  </si>
  <si>
    <t>Ioan Plavoșin</t>
  </si>
  <si>
    <t>Grigore Alexandrescu</t>
  </si>
  <si>
    <t>strada Crișan</t>
  </si>
  <si>
    <t>Calea Sever Bocu</t>
  </si>
  <si>
    <t>Gen. Ion Dragalina /
 C-tin Brâncoveanu</t>
  </si>
  <si>
    <t>Calea Șagului</t>
  </si>
  <si>
    <t>Strada Steaua</t>
  </si>
  <si>
    <t>strada Bujorilor</t>
  </si>
  <si>
    <t>Torontalului, colț cu Miresei</t>
  </si>
  <si>
    <t>Torontalului</t>
  </si>
  <si>
    <t>Bulevardul Cetății</t>
  </si>
  <si>
    <t>Strada Gheorghe Lazăr</t>
  </si>
  <si>
    <t>Calea Circumvalațiunii</t>
  </si>
  <si>
    <t>Republicii</t>
  </si>
  <si>
    <t>Ferdinand I</t>
  </si>
  <si>
    <t>Strada Piatra Craiului</t>
  </si>
  <si>
    <t>Piața 700</t>
  </si>
  <si>
    <t>Republicii / Sf. Ioan</t>
  </si>
  <si>
    <t>Piața Victoriei</t>
  </si>
  <si>
    <t>Podul Traian</t>
  </si>
  <si>
    <t>Bulevardul Regele Ferdinand I</t>
  </si>
  <si>
    <t>Strada Cluj / Arieș</t>
  </si>
  <si>
    <t>Pod spre UPT</t>
  </si>
  <si>
    <t>Strada Pestalozzi</t>
  </si>
  <si>
    <t>Piața Mărăști</t>
  </si>
  <si>
    <t>Piața Consiliul Europei</t>
  </si>
  <si>
    <t>Strada Al. Ioan Cuza</t>
  </si>
  <si>
    <t>s1,2</t>
  </si>
  <si>
    <t>s3</t>
  </si>
  <si>
    <t>Punctele Cardinale</t>
  </si>
  <si>
    <t>Take Ionescu</t>
  </si>
  <si>
    <t>Torontalului, colț cu Gr. Alexandrescu</t>
  </si>
  <si>
    <t>Vasile Pârvan</t>
  </si>
  <si>
    <t>Bulevardul C.D. Loga</t>
  </si>
  <si>
    <t>Pasaj Michelangelo</t>
  </si>
  <si>
    <t>Strada Michelangelo</t>
  </si>
  <si>
    <t>Bulevardul Ion I.C. Brătianu</t>
  </si>
  <si>
    <t>Ion I.C. Brătianu</t>
  </si>
  <si>
    <t>Proclamația de la Timișoara</t>
  </si>
  <si>
    <t>Carol Telbisz</t>
  </si>
  <si>
    <t>Strada Batania</t>
  </si>
  <si>
    <t>Calea Aradului</t>
  </si>
  <si>
    <t>Piata Badea Cartan</t>
  </si>
  <si>
    <t>Simion Bărnuțiu</t>
  </si>
  <si>
    <t>Gheorghe Lazăr, colț cu Gheorghe Dima</t>
  </si>
  <si>
    <t>strada Mărășești / Gheorghe Lazăr</t>
  </si>
  <si>
    <t>Gheorghe Dima, colț cu Gheorghe Lazăr</t>
  </si>
  <si>
    <t>Parcul Botanic</t>
  </si>
  <si>
    <t>strada Gheorghe Dima</t>
  </si>
  <si>
    <t>Uzina de apă - Plopi</t>
  </si>
  <si>
    <t>Solventul</t>
  </si>
  <si>
    <t>Malurile Begăi</t>
  </si>
  <si>
    <t>s1-6</t>
  </si>
  <si>
    <t>Splaiul Sofocle</t>
  </si>
  <si>
    <t>Mihai Viteazul</t>
  </si>
  <si>
    <t>Strada Cluj</t>
  </si>
  <si>
    <t>Victor Babes</t>
  </si>
  <si>
    <t>Calea Sagului</t>
  </si>
  <si>
    <t>Calea Martirilor</t>
  </si>
  <si>
    <t>Eneas / Diaconu Coresi</t>
  </si>
  <si>
    <t>Sens giratoriu - Antenei</t>
  </si>
  <si>
    <t>Gazprom</t>
  </si>
  <si>
    <t>Sens giratoriu - Gazprom</t>
  </si>
  <si>
    <t>Sens giratoriu - Galeria 1</t>
  </si>
  <si>
    <t>Bvd. Antenei</t>
  </si>
  <si>
    <t>Sens Giratoriu AEM</t>
  </si>
  <si>
    <t>Continental Automotive</t>
  </si>
  <si>
    <t>Calea Buziasului</t>
  </si>
  <si>
    <t>Strada Gh. Lazar</t>
  </si>
  <si>
    <t>Coriolan Brediceanu</t>
  </si>
  <si>
    <t>Calea Circumvalatiunii</t>
  </si>
  <si>
    <t>s1-4</t>
  </si>
  <si>
    <t>Viaduct - Piața 700 (CBC)</t>
  </si>
  <si>
    <t>Str. Coriolan Brediceanu</t>
  </si>
  <si>
    <t>Piata 700</t>
  </si>
  <si>
    <t>Str. Nikolaus Berwanger</t>
  </si>
  <si>
    <t>Str. Gheorghe Dima</t>
  </si>
  <si>
    <t>Strada Sf. Ioan</t>
  </si>
  <si>
    <t>Strada Paris</t>
  </si>
  <si>
    <t>Str. Colonel Enescu</t>
  </si>
  <si>
    <t>Bvd. Republicii</t>
  </si>
  <si>
    <t>Str. Paris</t>
  </si>
  <si>
    <t>Sens giratoriu - stadion</t>
  </si>
  <si>
    <t>Calea Stan Vidrighin</t>
  </si>
  <si>
    <t>Str. Aurel Paunescu Podeanu</t>
  </si>
  <si>
    <t>Splai Tudor Vladimirescu</t>
  </si>
  <si>
    <t>Sens giratoriu - piata Iosefin</t>
  </si>
  <si>
    <t>Str. Iancu Vacarescu</t>
  </si>
  <si>
    <t>Splai Nicolae Titulescu</t>
  </si>
  <si>
    <t>Str. General Ion Dragalina</t>
  </si>
  <si>
    <t>Piata Marasti</t>
  </si>
  <si>
    <t>Sens Giratoriu - Buziașului</t>
  </si>
  <si>
    <t>SSI Schaefer</t>
  </si>
  <si>
    <t>Bulevardul Industriei</t>
  </si>
  <si>
    <t>Michelangelo</t>
  </si>
  <si>
    <t>Eroilor</t>
  </si>
  <si>
    <t>Aleea Ripensia</t>
  </si>
  <si>
    <t>Str. Matei Millo</t>
  </si>
  <si>
    <t>Str. Spatarul Milescu</t>
  </si>
  <si>
    <t>Str. Gheorghe Doja</t>
  </si>
  <si>
    <t>Str. Ady Endre</t>
  </si>
  <si>
    <t>Bvd. 16 Decembrie 1989</t>
  </si>
  <si>
    <t>Bvd. C-tin Brancoveanu</t>
  </si>
  <si>
    <t>Piata N. Balcescu</t>
  </si>
  <si>
    <t>Str. Ciprian Porumbescu</t>
  </si>
  <si>
    <t>s1,3</t>
  </si>
  <si>
    <t>s2,4</t>
  </si>
  <si>
    <t>Piata Iancu Huniade</t>
  </si>
  <si>
    <t>Bvd. C D Loga</t>
  </si>
  <si>
    <t>Str. 20 Decembrie 1989</t>
  </si>
  <si>
    <t>Sens Giratoriu Pestalozzi</t>
  </si>
  <si>
    <t>Bvd. Corneliu Coposu</t>
  </si>
  <si>
    <t>Bvd. Revolutiei</t>
  </si>
  <si>
    <t>Str. Michelangelo</t>
  </si>
  <si>
    <t>Bvd.  Mihai Eminescu</t>
  </si>
  <si>
    <t>Str. Gradinii</t>
  </si>
  <si>
    <t>Intrare Shopping Mall Timisoara</t>
  </si>
  <si>
    <t>Str. Emil Zola</t>
  </si>
  <si>
    <t>Calea Urseni</t>
  </si>
  <si>
    <t>Str. Musicescu</t>
  </si>
  <si>
    <t>s1-5</t>
  </si>
  <si>
    <t>Str. Panselelor</t>
  </si>
  <si>
    <t>s6-9</t>
  </si>
  <si>
    <t>Pasaj Sacalaz</t>
  </si>
  <si>
    <t>Str. Locotenent Ovidiu Balea</t>
  </si>
  <si>
    <t>Str. Stefan Octavian Iosif</t>
  </si>
  <si>
    <t>Str. 1 Decembrie 1918</t>
  </si>
  <si>
    <t>Calea Stefan cel Mare</t>
  </si>
  <si>
    <t>Str. 20. Decembrie 1989</t>
  </si>
  <si>
    <t>C.D. Loga</t>
  </si>
  <si>
    <t>Str. Maresal C-tin Prezan</t>
  </si>
  <si>
    <t>Aleea Cristalului</t>
  </si>
  <si>
    <t>Str. Versului / Sănătății</t>
  </si>
  <si>
    <t>Str. Martir Ioan Stanciu</t>
  </si>
  <si>
    <t>Str. 1 decembrie 1918</t>
  </si>
  <si>
    <t>capat</t>
  </si>
  <si>
    <t>Str. Chimistilor</t>
  </si>
  <si>
    <t>Sens Giratoriu Bvd. Antenei</t>
  </si>
  <si>
    <t>Str. Demetriade</t>
  </si>
  <si>
    <t>(strada nouă de la mall către Demetriade)</t>
  </si>
  <si>
    <t>Constantin Rădulescu Motru</t>
  </si>
  <si>
    <t>Str. C-tin cel Mare</t>
  </si>
  <si>
    <t xml:space="preserve">Str. Brazilor </t>
  </si>
  <si>
    <t>Str. Closca</t>
  </si>
  <si>
    <t>Str. Crisan</t>
  </si>
  <si>
    <t>Str. Grigore Alexandrescu</t>
  </si>
  <si>
    <t>Str. Ioan Plavosin</t>
  </si>
  <si>
    <t>Bvd. Cetatii</t>
  </si>
  <si>
    <t>Sens Giratoriu Str. Closca</t>
  </si>
  <si>
    <t>Mitropolit Vasile Lazarescu</t>
  </si>
  <si>
    <t>Galeria 1</t>
  </si>
  <si>
    <t>Constantin Prezan</t>
  </si>
  <si>
    <t>Giroc</t>
  </si>
  <si>
    <t>Pasajul Jiul</t>
  </si>
  <si>
    <t>Incuboxx</t>
  </si>
  <si>
    <t>Circumvalațiunii</t>
  </si>
  <si>
    <t>City of Mara</t>
  </si>
  <si>
    <t>Nera</t>
  </si>
  <si>
    <t>Str. Mures</t>
  </si>
  <si>
    <t>Str. Gheorghe Cotosman</t>
  </si>
  <si>
    <t>FLCaiJj7ejk</t>
  </si>
  <si>
    <t>Scor 
Vrem Piste!</t>
  </si>
  <si>
    <t>Radu Jakab</t>
  </si>
  <si>
    <t>Interoptik</t>
  </si>
  <si>
    <t>Strada Siemens</t>
  </si>
  <si>
    <t>L. Rebreanu</t>
  </si>
  <si>
    <t>Stan Vidrighin</t>
  </si>
  <si>
    <t>TBD</t>
  </si>
  <si>
    <t>Intrarea Johnny Weissmuller</t>
  </si>
  <si>
    <t>Shopping City</t>
  </si>
  <si>
    <t>Alin</t>
  </si>
  <si>
    <t>Radu</t>
  </si>
  <si>
    <t>Piața Bălcescu</t>
  </si>
  <si>
    <t>Pop de Băsești</t>
  </si>
  <si>
    <t>Ciocârliei</t>
  </si>
  <si>
    <t>Amurgului</t>
  </si>
  <si>
    <t>Ion Ionescu de la Brad</t>
  </si>
  <si>
    <t>Rebreanu</t>
  </si>
  <si>
    <t>Ana Ipătescu</t>
  </si>
  <si>
    <t>Izlaz</t>
  </si>
  <si>
    <t>Emil Zola</t>
  </si>
  <si>
    <t>Chișodei</t>
  </si>
  <si>
    <t>Miresei</t>
  </si>
  <si>
    <t>Gh. Lazăr</t>
  </si>
  <si>
    <t>Cetății</t>
  </si>
  <si>
    <t>Coposu</t>
  </si>
  <si>
    <t>Ștefan Cel Mare</t>
  </si>
  <si>
    <t>Ion. I.C. Brărianu</t>
  </si>
  <si>
    <t>Cluj</t>
  </si>
  <si>
    <t>Mihai Viteazu</t>
  </si>
  <si>
    <t>bulevardul Michelangelo</t>
  </si>
  <si>
    <t>Revoluției din 1989</t>
  </si>
  <si>
    <t>Revoluției 1989</t>
  </si>
  <si>
    <t>Torac</t>
  </si>
  <si>
    <t>Liege</t>
  </si>
  <si>
    <t>Dorobanților</t>
  </si>
  <si>
    <t>Tudor Vladimirescu</t>
  </si>
  <si>
    <t>Tazlău</t>
  </si>
  <si>
    <t>Macilor</t>
  </si>
  <si>
    <t>Porumbescu</t>
  </si>
  <si>
    <t>Regele Carol I</t>
  </si>
  <si>
    <t>N/A</t>
  </si>
  <si>
    <t>clădire Bosch</t>
  </si>
  <si>
    <t>Openville</t>
  </si>
  <si>
    <t>Piața de Gros - Mehala</t>
  </si>
  <si>
    <t>Vulturilor</t>
  </si>
  <si>
    <t>A se observa depășirea SMURD la distanță mică</t>
  </si>
  <si>
    <t>Lipsesc indicatoarele / marcajee pe jos, deci legal nu e pistă</t>
  </si>
  <si>
    <t>GH010230.mp4</t>
  </si>
  <si>
    <t>GH010231</t>
  </si>
  <si>
    <t>GH010232</t>
  </si>
  <si>
    <t>GH010233</t>
  </si>
  <si>
    <t>GH010234</t>
  </si>
  <si>
    <t>GH010235</t>
  </si>
  <si>
    <t>GH010236</t>
  </si>
  <si>
    <t>GH010237</t>
  </si>
  <si>
    <t>GH010238</t>
  </si>
  <si>
    <t>GH010239</t>
  </si>
  <si>
    <t>Erik</t>
  </si>
  <si>
    <t>Strada Avram Imbroane</t>
  </si>
  <si>
    <t>01.01.200</t>
  </si>
  <si>
    <t>s7-14</t>
  </si>
  <si>
    <t>3 părți</t>
  </si>
  <si>
    <t>2 părți</t>
  </si>
  <si>
    <t>Prompt</t>
  </si>
  <si>
    <t>Linde</t>
  </si>
  <si>
    <t>s2-5</t>
  </si>
  <si>
    <t>Strada 20 Decembrie</t>
  </si>
  <si>
    <t>Mobilier urban</t>
  </si>
  <si>
    <t>Mașini parcate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</si>
</sst>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\.m\.yyyy"/>
  </numFmts>
  <fonts count="15" x14ac:knownFonts="1">
    <font>
      <sz val="11"/>
      <color rgb="FF000000"/>
      <name val="Calibri"/>
    </font>
    <font>
      <sz val="11"/>
      <name val="Calibri"/>
    </font>
    <font>
      <b/>
      <sz val="14"/>
      <color rgb="FFFFFFFF"/>
      <name val="Calibri"/>
    </font>
    <font>
      <b/>
      <sz val="14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  <family val="2"/>
    </font>
    <font>
      <b/>
      <sz val="14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FFFFF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rgb="FF00FF00"/>
      </patternFill>
    </fill>
    <fill>
      <patternFill patternType="solid">
        <fgColor rgb="FF00FF00"/>
        <bgColor rgb="FFFFFF00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rgb="FFFFFFFF"/>
      </patternFill>
    </fill>
    <fill>
      <patternFill patternType="solid">
        <fgColor rgb="FFFF0000"/>
        <bgColor indexed="64"/>
      </patternFill>
    </fill>
  </fills>
  <borders count="9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65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 applyAlignment="1">
      <alignment wrapText="1"/>
    </xf>
    <xf numFmtId="0" fontId="0" fillId="0" borderId="9" xfId="0" applyFont="1" applyBorder="1"/>
    <xf numFmtId="10" fontId="0" fillId="0" borderId="0" xfId="0" applyNumberFormat="1" applyFont="1"/>
    <xf numFmtId="0" fontId="0" fillId="0" borderId="10" xfId="0" applyFont="1" applyBorder="1"/>
    <xf numFmtId="0" fontId="0" fillId="0" borderId="11" xfId="0" applyFont="1" applyBorder="1" applyAlignment="1">
      <alignment wrapText="1"/>
    </xf>
    <xf numFmtId="0" fontId="1" fillId="3" borderId="0" xfId="0" applyFont="1" applyFill="1"/>
    <xf numFmtId="0" fontId="0" fillId="0" borderId="12" xfId="0" applyFont="1" applyBorder="1"/>
    <xf numFmtId="0" fontId="2" fillId="3" borderId="0" xfId="0" applyFont="1" applyFill="1" applyAlignment="1">
      <alignment horizontal="center" vertical="center"/>
    </xf>
    <xf numFmtId="0" fontId="0" fillId="0" borderId="11" xfId="0" applyFont="1" applyBorder="1"/>
    <xf numFmtId="0" fontId="2" fillId="3" borderId="0" xfId="0" applyFont="1" applyFill="1" applyAlignment="1">
      <alignment horizontal="center" vertical="center" wrapText="1"/>
    </xf>
    <xf numFmtId="0" fontId="0" fillId="0" borderId="11" xfId="0" applyFont="1" applyBorder="1" applyAlignment="1">
      <alignment wrapText="1"/>
    </xf>
    <xf numFmtId="0" fontId="2" fillId="3" borderId="0" xfId="0" applyFont="1" applyFill="1" applyAlignment="1">
      <alignment horizontal="center" wrapText="1"/>
    </xf>
    <xf numFmtId="0" fontId="0" fillId="0" borderId="12" xfId="0" applyFont="1" applyBorder="1" applyAlignment="1"/>
    <xf numFmtId="0" fontId="2" fillId="3" borderId="0" xfId="0" applyFont="1" applyFill="1" applyAlignment="1">
      <alignment horizontal="center"/>
    </xf>
    <xf numFmtId="0" fontId="0" fillId="0" borderId="10" xfId="0" applyFont="1" applyBorder="1" applyAlignment="1"/>
    <xf numFmtId="0" fontId="3" fillId="3" borderId="0" xfId="0" applyFont="1" applyFill="1" applyAlignment="1">
      <alignment horizontal="center" vertical="center" wrapText="1"/>
    </xf>
    <xf numFmtId="0" fontId="4" fillId="0" borderId="9" xfId="0" applyFont="1" applyBorder="1"/>
    <xf numFmtId="0" fontId="4" fillId="0" borderId="12" xfId="0" applyFont="1" applyBorder="1" applyAlignment="1"/>
    <xf numFmtId="0" fontId="4" fillId="0" borderId="11" xfId="0" applyFont="1" applyBorder="1" applyAlignment="1">
      <alignment wrapText="1"/>
    </xf>
    <xf numFmtId="0" fontId="0" fillId="0" borderId="0" xfId="0" applyFont="1" applyAlignment="1"/>
    <xf numFmtId="0" fontId="4" fillId="0" borderId="11" xfId="0" applyFont="1" applyBorder="1" applyAlignment="1">
      <alignment wrapText="1"/>
    </xf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2" fillId="2" borderId="18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9" fontId="0" fillId="0" borderId="6" xfId="0" applyNumberFormat="1" applyFont="1" applyBorder="1"/>
    <xf numFmtId="0" fontId="1" fillId="0" borderId="0" xfId="0" applyFont="1" applyAlignment="1"/>
    <xf numFmtId="9" fontId="0" fillId="0" borderId="12" xfId="0" applyNumberFormat="1" applyFont="1" applyBorder="1"/>
    <xf numFmtId="0" fontId="4" fillId="4" borderId="31" xfId="0" applyFont="1" applyFill="1" applyBorder="1" applyAlignment="1">
      <alignment horizontal="center"/>
    </xf>
    <xf numFmtId="164" fontId="0" fillId="4" borderId="31" xfId="0" applyNumberFormat="1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6" fillId="0" borderId="0" xfId="0" applyFont="1"/>
    <xf numFmtId="2" fontId="0" fillId="5" borderId="32" xfId="0" applyNumberFormat="1" applyFont="1" applyFill="1" applyBorder="1" applyAlignment="1">
      <alignment horizontal="center" vertical="center"/>
    </xf>
    <xf numFmtId="0" fontId="5" fillId="6" borderId="34" xfId="0" applyFont="1" applyFill="1" applyBorder="1" applyAlignment="1">
      <alignment horizontal="center"/>
    </xf>
    <xf numFmtId="0" fontId="0" fillId="6" borderId="34" xfId="0" applyFont="1" applyFill="1" applyBorder="1" applyAlignment="1">
      <alignment horizontal="center"/>
    </xf>
    <xf numFmtId="9" fontId="0" fillId="4" borderId="35" xfId="0" applyNumberFormat="1" applyFont="1" applyFill="1" applyBorder="1" applyAlignment="1"/>
    <xf numFmtId="9" fontId="0" fillId="4" borderId="0" xfId="0" applyNumberFormat="1" applyFont="1" applyFill="1" applyAlignment="1"/>
    <xf numFmtId="0" fontId="4" fillId="4" borderId="36" xfId="0" applyFont="1" applyFill="1" applyBorder="1" applyAlignment="1">
      <alignment horizontal="center"/>
    </xf>
    <xf numFmtId="0" fontId="0" fillId="4" borderId="36" xfId="0" applyFont="1" applyFill="1" applyBorder="1" applyAlignment="1">
      <alignment horizontal="center"/>
    </xf>
    <xf numFmtId="164" fontId="0" fillId="4" borderId="36" xfId="0" applyNumberFormat="1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2" fontId="0" fillId="5" borderId="12" xfId="0" applyNumberFormat="1" applyFont="1" applyFill="1" applyBorder="1" applyAlignment="1">
      <alignment horizontal="center" vertical="center"/>
    </xf>
    <xf numFmtId="2" fontId="0" fillId="3" borderId="12" xfId="0" applyNumberFormat="1" applyFont="1" applyFill="1" applyBorder="1" applyAlignment="1">
      <alignment horizontal="center" vertical="center"/>
    </xf>
    <xf numFmtId="0" fontId="6" fillId="0" borderId="37" xfId="0" applyFont="1" applyBorder="1"/>
    <xf numFmtId="0" fontId="0" fillId="4" borderId="35" xfId="0" applyFont="1" applyFill="1" applyBorder="1" applyAlignment="1"/>
    <xf numFmtId="0" fontId="0" fillId="4" borderId="36" xfId="0" applyFont="1" applyFill="1" applyBorder="1" applyAlignment="1">
      <alignment horizontal="center"/>
    </xf>
    <xf numFmtId="0" fontId="0" fillId="3" borderId="36" xfId="0" applyFont="1" applyFill="1" applyBorder="1" applyAlignment="1">
      <alignment horizontal="center"/>
    </xf>
    <xf numFmtId="0" fontId="0" fillId="4" borderId="0" xfId="0" applyFont="1" applyFill="1" applyAlignment="1"/>
    <xf numFmtId="9" fontId="0" fillId="6" borderId="35" xfId="0" applyNumberFormat="1" applyFont="1" applyFill="1" applyBorder="1"/>
    <xf numFmtId="9" fontId="0" fillId="6" borderId="0" xfId="0" applyNumberFormat="1" applyFont="1" applyFill="1"/>
    <xf numFmtId="0" fontId="4" fillId="6" borderId="36" xfId="0" applyFont="1" applyFill="1" applyBorder="1" applyAlignment="1">
      <alignment horizontal="center"/>
    </xf>
    <xf numFmtId="0" fontId="0" fillId="6" borderId="36" xfId="0" applyFont="1" applyFill="1" applyBorder="1" applyAlignment="1">
      <alignment horizontal="center"/>
    </xf>
    <xf numFmtId="0" fontId="4" fillId="7" borderId="36" xfId="0" applyFont="1" applyFill="1" applyBorder="1" applyAlignment="1">
      <alignment horizontal="center"/>
    </xf>
    <xf numFmtId="0" fontId="0" fillId="6" borderId="23" xfId="0" applyFont="1" applyFill="1" applyBorder="1" applyAlignment="1">
      <alignment horizontal="center"/>
    </xf>
    <xf numFmtId="165" fontId="0" fillId="4" borderId="36" xfId="0" applyNumberFormat="1" applyFont="1" applyFill="1" applyBorder="1" applyAlignment="1">
      <alignment horizontal="center"/>
    </xf>
    <xf numFmtId="0" fontId="5" fillId="6" borderId="36" xfId="0" applyFont="1" applyFill="1" applyBorder="1" applyAlignment="1">
      <alignment horizontal="center"/>
    </xf>
    <xf numFmtId="164" fontId="0" fillId="7" borderId="36" xfId="0" applyNumberFormat="1" applyFont="1" applyFill="1" applyBorder="1" applyAlignment="1">
      <alignment horizontal="center"/>
    </xf>
    <xf numFmtId="2" fontId="1" fillId="7" borderId="0" xfId="0" applyNumberFormat="1" applyFont="1" applyFill="1"/>
    <xf numFmtId="10" fontId="6" fillId="0" borderId="0" xfId="0" applyNumberFormat="1" applyFont="1"/>
    <xf numFmtId="0" fontId="0" fillId="0" borderId="31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64" fontId="0" fillId="10" borderId="36" xfId="0" applyNumberFormat="1" applyFont="1" applyFill="1" applyBorder="1" applyAlignment="1">
      <alignment horizontal="center"/>
    </xf>
    <xf numFmtId="2" fontId="0" fillId="0" borderId="36" xfId="0" applyNumberFormat="1" applyFont="1" applyFill="1" applyBorder="1" applyAlignment="1">
      <alignment horizontal="center"/>
    </xf>
    <xf numFmtId="0" fontId="6" fillId="0" borderId="33" xfId="0" applyFont="1" applyBorder="1" applyAlignment="1"/>
    <xf numFmtId="0" fontId="0" fillId="0" borderId="33" xfId="0" applyFont="1" applyBorder="1" applyAlignment="1"/>
    <xf numFmtId="0" fontId="0" fillId="0" borderId="33" xfId="0" applyFont="1" applyFill="1" applyBorder="1" applyAlignment="1">
      <alignment horizontal="center"/>
    </xf>
    <xf numFmtId="0" fontId="0" fillId="0" borderId="32" xfId="0" applyFont="1" applyBorder="1" applyAlignment="1"/>
    <xf numFmtId="0" fontId="5" fillId="4" borderId="34" xfId="0" applyFont="1" applyFill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9" fontId="6" fillId="0" borderId="33" xfId="0" applyNumberFormat="1" applyFont="1" applyBorder="1"/>
    <xf numFmtId="0" fontId="6" fillId="0" borderId="33" xfId="0" applyFont="1" applyBorder="1"/>
    <xf numFmtId="0" fontId="0" fillId="0" borderId="28" xfId="0" applyFont="1" applyBorder="1" applyAlignment="1"/>
    <xf numFmtId="0" fontId="4" fillId="6" borderId="33" xfId="0" applyFont="1" applyFill="1" applyBorder="1" applyAlignment="1">
      <alignment horizontal="center"/>
    </xf>
    <xf numFmtId="2" fontId="6" fillId="0" borderId="33" xfId="0" applyNumberFormat="1" applyFont="1" applyBorder="1"/>
    <xf numFmtId="2" fontId="10" fillId="4" borderId="34" xfId="0" applyNumberFormat="1" applyFont="1" applyFill="1" applyBorder="1" applyAlignment="1">
      <alignment horizontal="center"/>
    </xf>
    <xf numFmtId="0" fontId="10" fillId="4" borderId="34" xfId="0" applyFont="1" applyFill="1" applyBorder="1" applyAlignment="1">
      <alignment horizontal="center"/>
    </xf>
    <xf numFmtId="2" fontId="5" fillId="4" borderId="34" xfId="0" applyNumberFormat="1" applyFont="1" applyFill="1" applyBorder="1" applyAlignment="1">
      <alignment horizontal="center"/>
    </xf>
    <xf numFmtId="0" fontId="5" fillId="7" borderId="34" xfId="0" applyFont="1" applyFill="1" applyBorder="1" applyAlignment="1">
      <alignment horizontal="center"/>
    </xf>
    <xf numFmtId="0" fontId="4" fillId="4" borderId="56" xfId="0" applyFont="1" applyFill="1" applyBorder="1" applyAlignment="1">
      <alignment horizontal="center"/>
    </xf>
    <xf numFmtId="0" fontId="0" fillId="0" borderId="56" xfId="0" applyFont="1" applyFill="1" applyBorder="1" applyAlignment="1">
      <alignment horizontal="center"/>
    </xf>
    <xf numFmtId="0" fontId="0" fillId="0" borderId="58" xfId="0" applyFont="1" applyBorder="1" applyAlignment="1"/>
    <xf numFmtId="0" fontId="0" fillId="0" borderId="59" xfId="0" applyFont="1" applyBorder="1" applyAlignment="1"/>
    <xf numFmtId="0" fontId="0" fillId="0" borderId="60" xfId="0" applyFont="1" applyBorder="1" applyAlignment="1"/>
    <xf numFmtId="0" fontId="0" fillId="0" borderId="61" xfId="0" applyFont="1" applyBorder="1" applyAlignment="1"/>
    <xf numFmtId="0" fontId="0" fillId="0" borderId="62" xfId="0" applyFont="1" applyBorder="1" applyAlignment="1"/>
    <xf numFmtId="0" fontId="0" fillId="0" borderId="64" xfId="0" applyFont="1" applyBorder="1" applyAlignment="1"/>
    <xf numFmtId="0" fontId="0" fillId="0" borderId="66" xfId="0" applyFont="1" applyBorder="1" applyAlignment="1"/>
    <xf numFmtId="0" fontId="0" fillId="0" borderId="67" xfId="0" applyFont="1" applyBorder="1" applyAlignment="1"/>
    <xf numFmtId="0" fontId="0" fillId="0" borderId="68" xfId="0" applyFont="1" applyBorder="1" applyAlignment="1"/>
    <xf numFmtId="0" fontId="2" fillId="2" borderId="72" xfId="0" applyFont="1" applyFill="1" applyBorder="1" applyAlignment="1">
      <alignment horizontal="center"/>
    </xf>
    <xf numFmtId="2" fontId="0" fillId="3" borderId="75" xfId="0" applyNumberFormat="1" applyFont="1" applyFill="1" applyBorder="1" applyAlignment="1">
      <alignment horizontal="center" vertical="center"/>
    </xf>
    <xf numFmtId="2" fontId="0" fillId="3" borderId="76" xfId="0" applyNumberFormat="1" applyFont="1" applyFill="1" applyBorder="1" applyAlignment="1">
      <alignment horizontal="center" vertical="center"/>
    </xf>
    <xf numFmtId="0" fontId="0" fillId="0" borderId="77" xfId="0" applyFont="1" applyBorder="1" applyAlignment="1"/>
    <xf numFmtId="0" fontId="0" fillId="0" borderId="78" xfId="0" applyFont="1" applyBorder="1" applyAlignment="1"/>
    <xf numFmtId="2" fontId="0" fillId="3" borderId="79" xfId="0" applyNumberFormat="1" applyFont="1" applyFill="1" applyBorder="1" applyAlignment="1">
      <alignment horizontal="center" vertical="center"/>
    </xf>
    <xf numFmtId="2" fontId="0" fillId="3" borderId="80" xfId="0" applyNumberFormat="1" applyFont="1" applyFill="1" applyBorder="1" applyAlignment="1">
      <alignment horizontal="center" vertical="center"/>
    </xf>
    <xf numFmtId="2" fontId="0" fillId="3" borderId="81" xfId="0" applyNumberFormat="1" applyFont="1" applyFill="1" applyBorder="1" applyAlignment="1">
      <alignment horizontal="center" vertical="center"/>
    </xf>
    <xf numFmtId="2" fontId="0" fillId="3" borderId="82" xfId="0" applyNumberFormat="1" applyFont="1" applyFill="1" applyBorder="1" applyAlignment="1">
      <alignment horizontal="center" vertical="center"/>
    </xf>
    <xf numFmtId="2" fontId="0" fillId="3" borderId="83" xfId="0" applyNumberFormat="1" applyFont="1" applyFill="1" applyBorder="1" applyAlignment="1">
      <alignment horizontal="center" vertical="center"/>
    </xf>
    <xf numFmtId="2" fontId="0" fillId="3" borderId="61" xfId="0" applyNumberFormat="1" applyFont="1" applyFill="1" applyBorder="1" applyAlignment="1">
      <alignment horizontal="center" vertical="center"/>
    </xf>
    <xf numFmtId="2" fontId="0" fillId="3" borderId="62" xfId="0" applyNumberFormat="1" applyFont="1" applyFill="1" applyBorder="1" applyAlignment="1">
      <alignment horizontal="center" vertical="center"/>
    </xf>
    <xf numFmtId="2" fontId="0" fillId="3" borderId="87" xfId="0" applyNumberFormat="1" applyFont="1" applyFill="1" applyBorder="1" applyAlignment="1">
      <alignment horizontal="center" vertical="center"/>
    </xf>
    <xf numFmtId="0" fontId="0" fillId="0" borderId="63" xfId="0" applyFont="1" applyBorder="1" applyAlignment="1"/>
    <xf numFmtId="0" fontId="0" fillId="0" borderId="57" xfId="0" applyFont="1" applyBorder="1" applyAlignment="1"/>
    <xf numFmtId="164" fontId="0" fillId="4" borderId="34" xfId="0" applyNumberFormat="1" applyFont="1" applyFill="1" applyBorder="1" applyAlignment="1">
      <alignment horizontal="center"/>
    </xf>
    <xf numFmtId="9" fontId="0" fillId="9" borderId="33" xfId="0" applyNumberFormat="1" applyFont="1" applyFill="1" applyBorder="1" applyAlignment="1">
      <alignment horizontal="center"/>
    </xf>
    <xf numFmtId="9" fontId="0" fillId="9" borderId="30" xfId="0" applyNumberFormat="1" applyFont="1" applyFill="1" applyBorder="1" applyAlignment="1">
      <alignment horizontal="center"/>
    </xf>
    <xf numFmtId="0" fontId="11" fillId="0" borderId="36" xfId="0" applyFont="1" applyFill="1" applyBorder="1" applyAlignment="1">
      <alignment horizontal="center"/>
    </xf>
    <xf numFmtId="14" fontId="0" fillId="4" borderId="36" xfId="0" applyNumberFormat="1" applyFont="1" applyFill="1" applyBorder="1" applyAlignment="1">
      <alignment horizontal="center"/>
    </xf>
    <xf numFmtId="9" fontId="0" fillId="9" borderId="33" xfId="0" applyNumberFormat="1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9" fontId="0" fillId="12" borderId="33" xfId="0" applyNumberFormat="1" applyFont="1" applyFill="1" applyBorder="1" applyAlignment="1">
      <alignment horizontal="center"/>
    </xf>
    <xf numFmtId="9" fontId="0" fillId="12" borderId="33" xfId="1" applyFont="1" applyFill="1" applyBorder="1" applyAlignment="1">
      <alignment horizontal="center"/>
    </xf>
    <xf numFmtId="9" fontId="0" fillId="12" borderId="33" xfId="0" applyNumberFormat="1" applyFont="1" applyFill="1" applyBorder="1" applyAlignment="1">
      <alignment horizontal="center" vertical="center"/>
    </xf>
    <xf numFmtId="9" fontId="0" fillId="12" borderId="30" xfId="0" applyNumberFormat="1" applyFont="1" applyFill="1" applyBorder="1" applyAlignment="1">
      <alignment horizontal="center"/>
    </xf>
    <xf numFmtId="9" fontId="0" fillId="12" borderId="35" xfId="0" applyNumberFormat="1" applyFont="1" applyFill="1" applyBorder="1" applyAlignment="1">
      <alignment horizontal="center"/>
    </xf>
    <xf numFmtId="9" fontId="0" fillId="12" borderId="35" xfId="0" applyNumberFormat="1" applyFont="1" applyFill="1" applyBorder="1" applyAlignment="1">
      <alignment horizontal="center" vertical="center"/>
    </xf>
    <xf numFmtId="9" fontId="0" fillId="12" borderId="29" xfId="0" applyNumberFormat="1" applyFont="1" applyFill="1" applyBorder="1" applyAlignment="1">
      <alignment horizontal="center" vertical="center"/>
    </xf>
    <xf numFmtId="9" fontId="0" fillId="12" borderId="30" xfId="0" applyNumberFormat="1" applyFont="1" applyFill="1" applyBorder="1" applyAlignment="1">
      <alignment horizontal="center" vertical="center"/>
    </xf>
    <xf numFmtId="9" fontId="0" fillId="12" borderId="35" xfId="1" applyFont="1" applyFill="1" applyBorder="1" applyAlignment="1">
      <alignment horizontal="center"/>
    </xf>
    <xf numFmtId="0" fontId="0" fillId="12" borderId="35" xfId="0" applyFont="1" applyFill="1" applyBorder="1" applyAlignment="1">
      <alignment horizontal="center" vertical="center"/>
    </xf>
    <xf numFmtId="14" fontId="0" fillId="5" borderId="36" xfId="0" applyNumberFormat="1" applyFont="1" applyFill="1" applyBorder="1" applyAlignment="1">
      <alignment horizontal="center"/>
    </xf>
    <xf numFmtId="2" fontId="0" fillId="11" borderId="27" xfId="0" applyNumberFormat="1" applyFont="1" applyFill="1" applyBorder="1" applyAlignment="1">
      <alignment horizontal="center" vertical="center"/>
    </xf>
    <xf numFmtId="2" fontId="0" fillId="11" borderId="12" xfId="0" applyNumberFormat="1" applyFont="1" applyFill="1" applyBorder="1" applyAlignment="1">
      <alignment horizontal="center" vertical="center"/>
    </xf>
    <xf numFmtId="2" fontId="0" fillId="13" borderId="12" xfId="0" applyNumberFormat="1" applyFont="1" applyFill="1" applyBorder="1" applyAlignment="1">
      <alignment horizontal="center" vertical="center"/>
    </xf>
    <xf numFmtId="2" fontId="0" fillId="13" borderId="76" xfId="0" applyNumberFormat="1" applyFont="1" applyFill="1" applyBorder="1" applyAlignment="1">
      <alignment horizontal="center" vertical="center"/>
    </xf>
    <xf numFmtId="2" fontId="0" fillId="11" borderId="76" xfId="0" applyNumberFormat="1" applyFont="1" applyFill="1" applyBorder="1" applyAlignment="1">
      <alignment horizontal="center" vertical="center"/>
    </xf>
    <xf numFmtId="2" fontId="0" fillId="13" borderId="27" xfId="0" applyNumberFormat="1" applyFont="1" applyFill="1" applyBorder="1" applyAlignment="1">
      <alignment horizontal="center" vertical="center"/>
    </xf>
    <xf numFmtId="2" fontId="0" fillId="0" borderId="12" xfId="0" applyNumberFormat="1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/>
    </xf>
    <xf numFmtId="9" fontId="8" fillId="9" borderId="33" xfId="0" applyNumberFormat="1" applyFont="1" applyFill="1" applyBorder="1" applyAlignment="1">
      <alignment horizontal="center" vertical="center"/>
    </xf>
    <xf numFmtId="9" fontId="0" fillId="9" borderId="33" xfId="1" applyFont="1" applyFill="1" applyBorder="1" applyAlignment="1">
      <alignment horizontal="center" vertical="center"/>
    </xf>
    <xf numFmtId="9" fontId="0" fillId="12" borderId="33" xfId="1" applyFont="1" applyFill="1" applyBorder="1" applyAlignment="1">
      <alignment horizontal="center" vertical="center"/>
    </xf>
    <xf numFmtId="9" fontId="0" fillId="12" borderId="35" xfId="1" applyFont="1" applyFill="1" applyBorder="1" applyAlignment="1">
      <alignment horizontal="center" vertical="center"/>
    </xf>
    <xf numFmtId="14" fontId="11" fillId="4" borderId="36" xfId="0" applyNumberFormat="1" applyFont="1" applyFill="1" applyBorder="1" applyAlignment="1">
      <alignment horizontal="center"/>
    </xf>
    <xf numFmtId="9" fontId="11" fillId="12" borderId="33" xfId="1" applyFont="1" applyFill="1" applyBorder="1" applyAlignment="1">
      <alignment horizontal="center"/>
    </xf>
    <xf numFmtId="9" fontId="4" fillId="6" borderId="33" xfId="1" applyFont="1" applyFill="1" applyBorder="1" applyAlignment="1">
      <alignment horizontal="center" vertical="center"/>
    </xf>
    <xf numFmtId="9" fontId="0" fillId="12" borderId="33" xfId="0" applyNumberFormat="1" applyFont="1" applyFill="1" applyBorder="1" applyAlignment="1"/>
    <xf numFmtId="2" fontId="0" fillId="0" borderId="76" xfId="0" applyNumberFormat="1" applyFont="1" applyFill="1" applyBorder="1" applyAlignment="1">
      <alignment horizontal="center" vertical="center"/>
    </xf>
    <xf numFmtId="0" fontId="4" fillId="6" borderId="33" xfId="0" applyFont="1" applyFill="1" applyBorder="1" applyAlignment="1">
      <alignment horizontal="center" vertical="center"/>
    </xf>
    <xf numFmtId="2" fontId="0" fillId="11" borderId="59" xfId="0" applyNumberFormat="1" applyFont="1" applyFill="1" applyBorder="1" applyAlignment="1">
      <alignment horizontal="center" vertical="center"/>
    </xf>
    <xf numFmtId="2" fontId="0" fillId="13" borderId="59" xfId="0" applyNumberFormat="1" applyFont="1" applyFill="1" applyBorder="1" applyAlignment="1">
      <alignment horizontal="center" vertical="center"/>
    </xf>
    <xf numFmtId="2" fontId="0" fillId="11" borderId="85" xfId="0" applyNumberFormat="1" applyFont="1" applyFill="1" applyBorder="1" applyAlignment="1">
      <alignment horizontal="center" vertical="center"/>
    </xf>
    <xf numFmtId="2" fontId="0" fillId="13" borderId="85" xfId="0" applyNumberFormat="1" applyFont="1" applyFill="1" applyBorder="1" applyAlignment="1">
      <alignment horizontal="center" vertical="center"/>
    </xf>
    <xf numFmtId="0" fontId="0" fillId="0" borderId="76" xfId="0" applyFont="1" applyFill="1" applyBorder="1" applyAlignment="1">
      <alignment horizontal="center" vertical="center"/>
    </xf>
    <xf numFmtId="0" fontId="0" fillId="11" borderId="12" xfId="0" applyFont="1" applyFill="1" applyBorder="1" applyAlignment="1">
      <alignment horizontal="center" vertical="center"/>
    </xf>
    <xf numFmtId="9" fontId="0" fillId="9" borderId="56" xfId="0" applyNumberFormat="1" applyFont="1" applyFill="1" applyBorder="1" applyAlignment="1">
      <alignment horizontal="center" vertical="center"/>
    </xf>
    <xf numFmtId="9" fontId="0" fillId="9" borderId="88" xfId="0" applyNumberFormat="1" applyFont="1" applyFill="1" applyBorder="1" applyAlignment="1">
      <alignment horizontal="center" vertical="center"/>
    </xf>
    <xf numFmtId="0" fontId="4" fillId="6" borderId="89" xfId="0" applyFont="1" applyFill="1" applyBorder="1" applyAlignment="1">
      <alignment horizontal="center"/>
    </xf>
    <xf numFmtId="2" fontId="0" fillId="11" borderId="61" xfId="0" applyNumberFormat="1" applyFont="1" applyFill="1" applyBorder="1" applyAlignment="1">
      <alignment horizontal="center" vertical="center"/>
    </xf>
    <xf numFmtId="2" fontId="0" fillId="11" borderId="62" xfId="0" applyNumberFormat="1" applyFont="1" applyFill="1" applyBorder="1" applyAlignment="1">
      <alignment horizontal="center" vertical="center"/>
    </xf>
    <xf numFmtId="2" fontId="0" fillId="13" borderId="83" xfId="0" applyNumberFormat="1" applyFont="1" applyFill="1" applyBorder="1" applyAlignment="1">
      <alignment horizontal="center" vertical="center"/>
    </xf>
    <xf numFmtId="2" fontId="0" fillId="13" borderId="84" xfId="0" applyNumberFormat="1" applyFont="1" applyFill="1" applyBorder="1" applyAlignment="1">
      <alignment horizontal="center" vertical="center"/>
    </xf>
    <xf numFmtId="2" fontId="0" fillId="13" borderId="61" xfId="0" applyNumberFormat="1" applyFont="1" applyFill="1" applyBorder="1" applyAlignment="1">
      <alignment horizontal="center" vertical="center"/>
    </xf>
    <xf numFmtId="164" fontId="11" fillId="4" borderId="36" xfId="0" applyNumberFormat="1" applyFont="1" applyFill="1" applyBorder="1" applyAlignment="1">
      <alignment horizontal="center"/>
    </xf>
    <xf numFmtId="0" fontId="11" fillId="0" borderId="12" xfId="0" applyFont="1" applyBorder="1"/>
    <xf numFmtId="9" fontId="8" fillId="12" borderId="35" xfId="1" applyFont="1" applyFill="1" applyBorder="1" applyAlignment="1">
      <alignment horizontal="center" vertical="center"/>
    </xf>
    <xf numFmtId="9" fontId="8" fillId="12" borderId="33" xfId="1" applyFont="1" applyFill="1" applyBorder="1" applyAlignment="1">
      <alignment horizontal="center" vertical="center"/>
    </xf>
    <xf numFmtId="2" fontId="0" fillId="11" borderId="77" xfId="0" applyNumberFormat="1" applyFont="1" applyFill="1" applyBorder="1" applyAlignment="1">
      <alignment horizontal="center" vertical="center"/>
    </xf>
    <xf numFmtId="9" fontId="0" fillId="12" borderId="56" xfId="1" applyFont="1" applyFill="1" applyBorder="1" applyAlignment="1">
      <alignment horizontal="center" vertical="center"/>
    </xf>
    <xf numFmtId="0" fontId="11" fillId="0" borderId="56" xfId="0" applyFont="1" applyFill="1" applyBorder="1" applyAlignment="1">
      <alignment horizontal="center"/>
    </xf>
    <xf numFmtId="2" fontId="0" fillId="11" borderId="86" xfId="0" applyNumberFormat="1" applyFont="1" applyFill="1" applyBorder="1" applyAlignment="1">
      <alignment horizontal="center" vertical="center"/>
    </xf>
    <xf numFmtId="2" fontId="0" fillId="13" borderId="86" xfId="0" applyNumberFormat="1" applyFont="1" applyFill="1" applyBorder="1" applyAlignment="1">
      <alignment horizontal="center" vertical="center"/>
    </xf>
    <xf numFmtId="14" fontId="0" fillId="4" borderId="34" xfId="0" applyNumberFormat="1" applyFont="1" applyFill="1" applyBorder="1" applyAlignment="1">
      <alignment horizontal="center"/>
    </xf>
    <xf numFmtId="9" fontId="0" fillId="14" borderId="33" xfId="1" applyFont="1" applyFill="1" applyBorder="1" applyAlignment="1">
      <alignment horizontal="center" vertical="center"/>
    </xf>
    <xf numFmtId="9" fontId="0" fillId="12" borderId="35" xfId="0" applyNumberFormat="1" applyFont="1" applyFill="1" applyBorder="1" applyAlignment="1"/>
    <xf numFmtId="9" fontId="0" fillId="14" borderId="33" xfId="0" applyNumberFormat="1" applyFont="1" applyFill="1" applyBorder="1" applyAlignment="1">
      <alignment horizontal="center" vertical="center"/>
    </xf>
    <xf numFmtId="2" fontId="0" fillId="11" borderId="57" xfId="0" applyNumberFormat="1" applyFont="1" applyFill="1" applyBorder="1" applyAlignment="1">
      <alignment horizontal="center" vertical="center"/>
    </xf>
    <xf numFmtId="2" fontId="0" fillId="13" borderId="57" xfId="0" applyNumberFormat="1" applyFont="1" applyFill="1" applyBorder="1" applyAlignment="1">
      <alignment horizontal="center" vertical="center"/>
    </xf>
    <xf numFmtId="2" fontId="0" fillId="11" borderId="60" xfId="0" applyNumberFormat="1" applyFont="1" applyFill="1" applyBorder="1" applyAlignment="1">
      <alignment horizontal="center" vertical="center"/>
    </xf>
    <xf numFmtId="2" fontId="0" fillId="13" borderId="60" xfId="0" applyNumberFormat="1" applyFont="1" applyFill="1" applyBorder="1" applyAlignment="1">
      <alignment horizontal="center" vertical="center"/>
    </xf>
    <xf numFmtId="0" fontId="4" fillId="12" borderId="36" xfId="0" applyFont="1" applyFill="1" applyBorder="1" applyAlignment="1">
      <alignment horizontal="center"/>
    </xf>
    <xf numFmtId="0" fontId="4" fillId="12" borderId="36" xfId="0" applyFont="1" applyFill="1" applyBorder="1" applyAlignment="1">
      <alignment horizontal="center" vertical="center"/>
    </xf>
    <xf numFmtId="14" fontId="0" fillId="8" borderId="36" xfId="0" applyNumberFormat="1" applyFont="1" applyFill="1" applyBorder="1" applyAlignment="1">
      <alignment horizontal="center"/>
    </xf>
    <xf numFmtId="0" fontId="0" fillId="12" borderId="36" xfId="0" applyFont="1" applyFill="1" applyBorder="1" applyAlignment="1">
      <alignment horizontal="center"/>
    </xf>
    <xf numFmtId="0" fontId="0" fillId="12" borderId="12" xfId="0" applyFont="1" applyFill="1" applyBorder="1"/>
    <xf numFmtId="0" fontId="0" fillId="12" borderId="32" xfId="0" applyFont="1" applyFill="1" applyBorder="1" applyAlignment="1"/>
    <xf numFmtId="0" fontId="0" fillId="12" borderId="58" xfId="0" applyFont="1" applyFill="1" applyBorder="1" applyAlignment="1"/>
    <xf numFmtId="0" fontId="0" fillId="4" borderId="55" xfId="0" applyFont="1" applyFill="1" applyBorder="1" applyAlignment="1">
      <alignment horizontal="center" vertical="center"/>
    </xf>
    <xf numFmtId="0" fontId="1" fillId="0" borderId="39" xfId="0" applyFont="1" applyBorder="1"/>
    <xf numFmtId="0" fontId="2" fillId="2" borderId="73" xfId="0" applyFont="1" applyFill="1" applyBorder="1" applyAlignment="1">
      <alignment horizontal="center" vertical="center"/>
    </xf>
    <xf numFmtId="0" fontId="1" fillId="0" borderId="74" xfId="0" applyFont="1" applyBorder="1" applyAlignment="1">
      <alignment vertical="center"/>
    </xf>
    <xf numFmtId="0" fontId="0" fillId="0" borderId="28" xfId="0" applyFont="1" applyBorder="1" applyAlignment="1">
      <alignment horizontal="center" vertical="center"/>
    </xf>
    <xf numFmtId="0" fontId="1" fillId="0" borderId="24" xfId="0" applyFont="1" applyBorder="1"/>
    <xf numFmtId="0" fontId="0" fillId="0" borderId="28" xfId="0" applyFont="1" applyBorder="1" applyAlignment="1">
      <alignment horizontal="center" vertical="center" wrapText="1"/>
    </xf>
    <xf numFmtId="0" fontId="0" fillId="3" borderId="28" xfId="0" applyFont="1" applyFill="1" applyBorder="1" applyAlignment="1">
      <alignment horizontal="center" vertical="center"/>
    </xf>
    <xf numFmtId="0" fontId="0" fillId="3" borderId="28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/>
    </xf>
    <xf numFmtId="0" fontId="1" fillId="0" borderId="47" xfId="0" applyFont="1" applyBorder="1"/>
    <xf numFmtId="0" fontId="2" fillId="2" borderId="45" xfId="0" applyFont="1" applyFill="1" applyBorder="1" applyAlignment="1">
      <alignment horizontal="center" vertical="center" wrapText="1"/>
    </xf>
    <xf numFmtId="0" fontId="1" fillId="0" borderId="21" xfId="0" applyFont="1" applyBorder="1"/>
    <xf numFmtId="0" fontId="3" fillId="2" borderId="51" xfId="0" applyFont="1" applyFill="1" applyBorder="1" applyAlignment="1">
      <alignment horizontal="center" vertical="center" wrapText="1"/>
    </xf>
    <xf numFmtId="0" fontId="1" fillId="0" borderId="52" xfId="0" applyFont="1" applyBorder="1"/>
    <xf numFmtId="0" fontId="1" fillId="0" borderId="54" xfId="0" applyFont="1" applyBorder="1"/>
    <xf numFmtId="0" fontId="3" fillId="2" borderId="49" xfId="0" applyFont="1" applyFill="1" applyBorder="1" applyAlignment="1">
      <alignment horizontal="center" vertical="center" wrapText="1"/>
    </xf>
    <xf numFmtId="0" fontId="1" fillId="0" borderId="36" xfId="0" applyFont="1" applyBorder="1"/>
    <xf numFmtId="0" fontId="1" fillId="0" borderId="48" xfId="0" applyFont="1" applyBorder="1"/>
    <xf numFmtId="0" fontId="3" fillId="2" borderId="50" xfId="0" applyFont="1" applyFill="1" applyBorder="1" applyAlignment="1">
      <alignment horizontal="center" vertical="center" wrapText="1"/>
    </xf>
    <xf numFmtId="0" fontId="1" fillId="0" borderId="34" xfId="0" applyFont="1" applyBorder="1"/>
    <xf numFmtId="0" fontId="1" fillId="0" borderId="25" xfId="0" applyFont="1" applyBorder="1"/>
    <xf numFmtId="0" fontId="2" fillId="2" borderId="45" xfId="0" applyFont="1" applyFill="1" applyBorder="1" applyAlignment="1">
      <alignment horizontal="center"/>
    </xf>
    <xf numFmtId="0" fontId="1" fillId="0" borderId="32" xfId="0" applyFont="1" applyBorder="1"/>
    <xf numFmtId="0" fontId="2" fillId="2" borderId="45" xfId="0" applyFont="1" applyFill="1" applyBorder="1" applyAlignment="1">
      <alignment horizontal="center" wrapText="1"/>
    </xf>
    <xf numFmtId="0" fontId="9" fillId="2" borderId="50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/>
    </xf>
    <xf numFmtId="0" fontId="2" fillId="2" borderId="44" xfId="0" applyFont="1" applyFill="1" applyBorder="1" applyAlignment="1">
      <alignment horizontal="center" vertical="center"/>
    </xf>
    <xf numFmtId="0" fontId="1" fillId="0" borderId="53" xfId="0" applyFont="1" applyBorder="1"/>
    <xf numFmtId="0" fontId="0" fillId="0" borderId="64" xfId="0" applyFont="1" applyBorder="1" applyAlignment="1">
      <alignment horizontal="center" vertical="center" wrapText="1"/>
    </xf>
    <xf numFmtId="0" fontId="1" fillId="0" borderId="65" xfId="0" applyFont="1" applyBorder="1"/>
    <xf numFmtId="0" fontId="0" fillId="0" borderId="66" xfId="0" applyFont="1" applyBorder="1" applyAlignment="1">
      <alignment horizontal="center" vertical="center" wrapText="1"/>
    </xf>
    <xf numFmtId="0" fontId="1" fillId="0" borderId="20" xfId="0" applyFont="1" applyBorder="1"/>
    <xf numFmtId="0" fontId="0" fillId="0" borderId="92" xfId="0" applyFont="1" applyBorder="1" applyAlignment="1">
      <alignment horizontal="center" vertical="center" wrapText="1"/>
    </xf>
    <xf numFmtId="0" fontId="1" fillId="0" borderId="95" xfId="0" applyFont="1" applyBorder="1"/>
    <xf numFmtId="0" fontId="11" fillId="0" borderId="66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1" fillId="0" borderId="42" xfId="0" applyFont="1" applyBorder="1"/>
    <xf numFmtId="0" fontId="0" fillId="4" borderId="26" xfId="0" applyFont="1" applyFill="1" applyBorder="1" applyAlignment="1">
      <alignment horizontal="center" vertical="center"/>
    </xf>
    <xf numFmtId="0" fontId="1" fillId="0" borderId="19" xfId="0" applyFont="1" applyBorder="1"/>
    <xf numFmtId="0" fontId="0" fillId="4" borderId="69" xfId="0" applyFont="1" applyFill="1" applyBorder="1" applyAlignment="1">
      <alignment horizontal="center" vertical="center"/>
    </xf>
    <xf numFmtId="0" fontId="1" fillId="0" borderId="70" xfId="0" applyFont="1" applyBorder="1"/>
    <xf numFmtId="0" fontId="0" fillId="4" borderId="71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1" fillId="0" borderId="41" xfId="0" applyFont="1" applyBorder="1"/>
    <xf numFmtId="0" fontId="0" fillId="4" borderId="90" xfId="0" applyFont="1" applyFill="1" applyBorder="1" applyAlignment="1">
      <alignment horizontal="center" vertical="center"/>
    </xf>
    <xf numFmtId="0" fontId="1" fillId="0" borderId="93" xfId="0" applyFont="1" applyBorder="1"/>
    <xf numFmtId="0" fontId="0" fillId="0" borderId="32" xfId="0" applyFont="1" applyBorder="1" applyAlignment="1">
      <alignment horizontal="center" vertical="center"/>
    </xf>
    <xf numFmtId="49" fontId="0" fillId="0" borderId="27" xfId="0" applyNumberFormat="1" applyFont="1" applyBorder="1"/>
    <xf numFmtId="49" fontId="4" fillId="6" borderId="33" xfId="0" applyNumberFormat="1" applyFont="1" applyFill="1" applyBorder="1" applyAlignment="1">
      <alignment horizontal="center"/>
    </xf>
    <xf numFmtId="49" fontId="0" fillId="0" borderId="12" xfId="0" applyNumberFormat="1" applyFont="1" applyBorder="1"/>
    <xf numFmtId="49" fontId="6" fillId="0" borderId="37" xfId="0" applyNumberFormat="1" applyFont="1" applyBorder="1"/>
    <xf numFmtId="49" fontId="0" fillId="3" borderId="12" xfId="0" applyNumberFormat="1" applyFont="1" applyFill="1" applyBorder="1"/>
    <xf numFmtId="49" fontId="0" fillId="3" borderId="12" xfId="0" applyNumberFormat="1" applyFont="1" applyFill="1" applyBorder="1" applyAlignment="1"/>
    <xf numFmtId="49" fontId="0" fillId="0" borderId="12" xfId="0" applyNumberFormat="1" applyFont="1" applyBorder="1" applyAlignment="1"/>
    <xf numFmtId="49" fontId="11" fillId="0" borderId="12" xfId="0" applyNumberFormat="1" applyFont="1" applyBorder="1"/>
    <xf numFmtId="49" fontId="0" fillId="0" borderId="12" xfId="0" applyNumberFormat="1" applyFont="1" applyBorder="1" applyAlignment="1">
      <alignment vertical="center"/>
    </xf>
    <xf numFmtId="49" fontId="6" fillId="0" borderId="37" xfId="0" applyNumberFormat="1" applyFont="1" applyBorder="1" applyAlignment="1"/>
    <xf numFmtId="49" fontId="6" fillId="0" borderId="12" xfId="0" applyNumberFormat="1" applyFont="1" applyBorder="1" applyAlignment="1"/>
    <xf numFmtId="49" fontId="6" fillId="0" borderId="38" xfId="0" applyNumberFormat="1" applyFont="1" applyBorder="1" applyAlignment="1"/>
    <xf numFmtId="49" fontId="6" fillId="0" borderId="37" xfId="0" applyNumberFormat="1" applyFont="1" applyBorder="1" applyAlignment="1">
      <alignment horizontal="left"/>
    </xf>
    <xf numFmtId="49" fontId="6" fillId="0" borderId="43" xfId="0" applyNumberFormat="1" applyFont="1" applyBorder="1" applyAlignment="1"/>
    <xf numFmtId="49" fontId="6" fillId="0" borderId="28" xfId="0" applyNumberFormat="1" applyFont="1" applyBorder="1" applyAlignment="1"/>
    <xf numFmtId="49" fontId="6" fillId="0" borderId="64" xfId="0" applyNumberFormat="1" applyFont="1" applyBorder="1" applyAlignment="1"/>
    <xf numFmtId="49" fontId="8" fillId="0" borderId="67" xfId="0" applyNumberFormat="1" applyFont="1" applyBorder="1" applyAlignment="1"/>
    <xf numFmtId="49" fontId="1" fillId="0" borderId="67" xfId="0" applyNumberFormat="1" applyFont="1" applyBorder="1" applyAlignment="1"/>
    <xf numFmtId="49" fontId="1" fillId="0" borderId="65" xfId="0" applyNumberFormat="1" applyFont="1" applyBorder="1" applyAlignment="1"/>
    <xf numFmtId="49" fontId="1" fillId="0" borderId="91" xfId="0" applyNumberFormat="1" applyFont="1" applyBorder="1" applyAlignment="1"/>
    <xf numFmtId="49" fontId="4" fillId="6" borderId="94" xfId="0" applyNumberFormat="1" applyFont="1" applyFill="1" applyBorder="1" applyAlignment="1">
      <alignment horizontal="center"/>
    </xf>
    <xf numFmtId="49" fontId="1" fillId="0" borderId="38" xfId="0" applyNumberFormat="1" applyFont="1" applyFill="1" applyBorder="1" applyAlignment="1"/>
    <xf numFmtId="49" fontId="11" fillId="0" borderId="12" xfId="0" applyNumberFormat="1" applyFont="1" applyBorder="1" applyAlignment="1">
      <alignment horizontal="left"/>
    </xf>
    <xf numFmtId="0" fontId="11" fillId="0" borderId="12" xfId="0" applyFont="1" applyBorder="1" applyAlignment="1"/>
  </cellXfs>
  <cellStyles count="2">
    <cellStyle name="Normal" xfId="0" builtinId="0"/>
    <cellStyle name="Procent" xfId="1" builtinId="5"/>
  </cellStyles>
  <dxfs count="166"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47E824"/>
          <bgColor rgb="FF47E82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00FF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15"/>
  <sheetViews>
    <sheetView tabSelected="1" zoomScale="85" zoomScaleNormal="85" workbookViewId="0">
      <pane xSplit="8" ySplit="5" topLeftCell="I189" activePane="bottomRight" state="frozen"/>
      <selection pane="topRight" activeCell="I1" sqref="I1"/>
      <selection pane="bottomLeft" activeCell="A6" sqref="A6"/>
      <selection pane="bottomRight" activeCell="E210" sqref="E210"/>
    </sheetView>
  </sheetViews>
  <sheetFormatPr defaultColWidth="14.44140625" defaultRowHeight="15" customHeight="1" outlineLevelCol="1" x14ac:dyDescent="0.3"/>
  <cols>
    <col min="1" max="1" width="3.33203125" customWidth="1"/>
    <col min="2" max="2" width="7" customWidth="1"/>
    <col min="3" max="3" width="24.6640625" customWidth="1"/>
    <col min="4" max="4" width="26.88671875" customWidth="1"/>
    <col min="5" max="5" width="30.33203125" customWidth="1"/>
    <col min="6" max="6" width="5.5546875" customWidth="1"/>
    <col min="7" max="7" width="7.88671875" bestFit="1" customWidth="1"/>
    <col min="8" max="8" width="6.6640625" customWidth="1"/>
    <col min="9" max="9" width="9.88671875" bestFit="1" customWidth="1"/>
    <col min="10" max="10" width="8.6640625" bestFit="1" customWidth="1"/>
    <col min="11" max="16" width="11.6640625" customWidth="1" outlineLevel="1"/>
    <col min="17" max="17" width="11.6640625" customWidth="1"/>
    <col min="18" max="19" width="12.33203125" customWidth="1" outlineLevel="1"/>
    <col min="20" max="20" width="11.6640625" customWidth="1"/>
    <col min="21" max="21" width="17.77734375" bestFit="1" customWidth="1" outlineLevel="1"/>
    <col min="22" max="22" width="17.44140625" bestFit="1" customWidth="1" outlineLevel="1"/>
    <col min="23" max="23" width="12.33203125" customWidth="1" outlineLevel="1"/>
    <col min="24" max="24" width="12.6640625" customWidth="1" outlineLevel="1"/>
    <col min="25" max="25" width="11.6640625" customWidth="1"/>
    <col min="26" max="26" width="17.33203125" customWidth="1" outlineLevel="1"/>
    <col min="27" max="27" width="10.6640625" customWidth="1" outlineLevel="1"/>
    <col min="28" max="28" width="12.33203125" bestFit="1" customWidth="1" outlineLevel="1"/>
    <col min="29" max="29" width="14.5546875" style="28" bestFit="1" customWidth="1" outlineLevel="1"/>
    <col min="30" max="30" width="8.6640625" customWidth="1"/>
    <col min="31" max="31" width="48.6640625" customWidth="1"/>
    <col min="32" max="32" width="12.33203125" customWidth="1"/>
    <col min="33" max="33" width="4.33203125" customWidth="1"/>
    <col min="34" max="34" width="8.109375" bestFit="1" customWidth="1"/>
    <col min="35" max="35" width="9.44140625" customWidth="1"/>
    <col min="36" max="36" width="11.88671875" customWidth="1"/>
    <col min="37" max="37" width="10.6640625" customWidth="1"/>
    <col min="38" max="44" width="8.6640625" customWidth="1"/>
    <col min="45" max="46" width="12.5546875" customWidth="1"/>
  </cols>
  <sheetData>
    <row r="1" spans="2:39" ht="14.25" customHeight="1" x14ac:dyDescent="0.3">
      <c r="AG1">
        <f>COUNTIF(AF6:AF199, "=neînceput")</f>
        <v>0</v>
      </c>
      <c r="AH1" s="11">
        <f>AG1/(SUM(AG1:AG4))</f>
        <v>0</v>
      </c>
      <c r="AI1" s="1" t="s">
        <v>9</v>
      </c>
      <c r="AJ1" s="14"/>
      <c r="AK1" s="14"/>
    </row>
    <row r="2" spans="2:39" ht="14.25" customHeight="1" thickBot="1" x14ac:dyDescent="0.4">
      <c r="B2" s="16"/>
      <c r="C2" s="18"/>
      <c r="D2" s="18"/>
      <c r="E2" s="18"/>
      <c r="F2" s="18"/>
      <c r="G2" s="20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4"/>
      <c r="AA2" s="24"/>
      <c r="AB2" s="24"/>
      <c r="AC2" s="24"/>
      <c r="AD2" s="24"/>
      <c r="AE2" s="24"/>
      <c r="AF2" s="24"/>
      <c r="AG2">
        <f>COUNTIF(AF6:AF199, "=atribuit")</f>
        <v>0</v>
      </c>
      <c r="AH2" s="11">
        <f>AG2/SUM(AG1:AG4)</f>
        <v>0</v>
      </c>
      <c r="AI2" s="28" t="s">
        <v>18</v>
      </c>
      <c r="AJ2" s="22"/>
      <c r="AK2" s="22"/>
    </row>
    <row r="3" spans="2:39" ht="14.25" customHeight="1" thickBot="1" x14ac:dyDescent="0.4">
      <c r="B3" s="220" t="s">
        <v>20</v>
      </c>
      <c r="C3" s="204" t="s">
        <v>21</v>
      </c>
      <c r="D3" s="204" t="s">
        <v>22</v>
      </c>
      <c r="E3" s="204" t="s">
        <v>23</v>
      </c>
      <c r="F3" s="204" t="s">
        <v>24</v>
      </c>
      <c r="G3" s="217" t="s">
        <v>25</v>
      </c>
      <c r="H3" s="215" t="s">
        <v>26</v>
      </c>
      <c r="I3" s="204" t="s">
        <v>27</v>
      </c>
      <c r="J3" s="195" t="s">
        <v>28</v>
      </c>
      <c r="K3" s="219" t="s">
        <v>29</v>
      </c>
      <c r="L3" s="203"/>
      <c r="M3" s="203"/>
      <c r="N3" s="203"/>
      <c r="O3" s="203"/>
      <c r="P3" s="203"/>
      <c r="Q3" s="211"/>
      <c r="R3" s="202" t="s">
        <v>30</v>
      </c>
      <c r="S3" s="203"/>
      <c r="T3" s="203"/>
      <c r="U3" s="202" t="s">
        <v>31</v>
      </c>
      <c r="V3" s="203"/>
      <c r="W3" s="203"/>
      <c r="X3" s="203"/>
      <c r="Y3" s="211"/>
      <c r="Z3" s="209" t="s">
        <v>32</v>
      </c>
      <c r="AA3" s="209" t="s">
        <v>33</v>
      </c>
      <c r="AB3" s="209" t="s">
        <v>34</v>
      </c>
      <c r="AC3" s="218" t="s">
        <v>262</v>
      </c>
      <c r="AD3" s="212" t="s">
        <v>35</v>
      </c>
      <c r="AE3" s="212" t="s">
        <v>36</v>
      </c>
      <c r="AF3" s="206" t="s">
        <v>37</v>
      </c>
      <c r="AG3">
        <f>COUNTIF(AF6:AF199, "=filmat")</f>
        <v>0</v>
      </c>
      <c r="AH3" s="11">
        <f>AG3/(SUM(AG1:AG4))</f>
        <v>0</v>
      </c>
      <c r="AI3" s="1" t="s">
        <v>38</v>
      </c>
      <c r="AL3" s="34" t="s">
        <v>37</v>
      </c>
      <c r="AM3" s="34" t="s">
        <v>39</v>
      </c>
    </row>
    <row r="4" spans="2:39" ht="14.25" customHeight="1" thickBot="1" x14ac:dyDescent="0.4">
      <c r="B4" s="194"/>
      <c r="C4" s="198"/>
      <c r="D4" s="198"/>
      <c r="E4" s="198"/>
      <c r="F4" s="198"/>
      <c r="G4" s="198"/>
      <c r="H4" s="216"/>
      <c r="I4" s="198"/>
      <c r="J4" s="196"/>
      <c r="K4" s="104" t="s">
        <v>40</v>
      </c>
      <c r="L4" s="35" t="s">
        <v>41</v>
      </c>
      <c r="M4" s="35" t="s">
        <v>42</v>
      </c>
      <c r="N4" s="35" t="s">
        <v>43</v>
      </c>
      <c r="O4" s="35" t="s">
        <v>44</v>
      </c>
      <c r="P4" s="35" t="s">
        <v>14</v>
      </c>
      <c r="Q4" s="36" t="s">
        <v>45</v>
      </c>
      <c r="R4" s="35" t="s">
        <v>46</v>
      </c>
      <c r="S4" s="35" t="s">
        <v>47</v>
      </c>
      <c r="T4" s="36" t="s">
        <v>45</v>
      </c>
      <c r="U4" s="74" t="s">
        <v>329</v>
      </c>
      <c r="V4" s="74" t="s">
        <v>330</v>
      </c>
      <c r="W4" s="35" t="s">
        <v>48</v>
      </c>
      <c r="X4" s="35" t="s">
        <v>49</v>
      </c>
      <c r="Y4" s="36" t="s">
        <v>45</v>
      </c>
      <c r="Z4" s="210"/>
      <c r="AA4" s="210"/>
      <c r="AB4" s="210"/>
      <c r="AC4" s="213"/>
      <c r="AD4" s="213"/>
      <c r="AE4" s="213"/>
      <c r="AF4" s="207"/>
      <c r="AG4">
        <f>COUNTIF(AF6:AF199, "=finalizat")</f>
        <v>167</v>
      </c>
      <c r="AH4" s="11">
        <f>AG4/(SUM(AG1:AG4))</f>
        <v>1</v>
      </c>
      <c r="AI4" s="1" t="s">
        <v>50</v>
      </c>
      <c r="AL4" s="7" t="s">
        <v>51</v>
      </c>
      <c r="AM4" s="37">
        <v>1</v>
      </c>
    </row>
    <row r="5" spans="2:39" ht="14.25" customHeight="1" thickBot="1" x14ac:dyDescent="0.4">
      <c r="B5" s="221"/>
      <c r="C5" s="205"/>
      <c r="D5" s="205"/>
      <c r="E5" s="205"/>
      <c r="F5" s="205"/>
      <c r="G5" s="198"/>
      <c r="H5" s="35" t="s">
        <v>52</v>
      </c>
      <c r="I5" s="35" t="s">
        <v>52</v>
      </c>
      <c r="J5" s="35" t="s">
        <v>52</v>
      </c>
      <c r="K5" s="104">
        <v>15</v>
      </c>
      <c r="L5" s="35">
        <v>15</v>
      </c>
      <c r="M5" s="35">
        <v>10</v>
      </c>
      <c r="N5" s="35">
        <v>10</v>
      </c>
      <c r="O5" s="35">
        <v>5</v>
      </c>
      <c r="P5" s="35">
        <v>10</v>
      </c>
      <c r="Q5" s="36">
        <f>SUM(K5:P5)</f>
        <v>65</v>
      </c>
      <c r="R5" s="35">
        <v>10</v>
      </c>
      <c r="S5" s="35">
        <v>5</v>
      </c>
      <c r="T5" s="36">
        <f>SUM(R5:S5)</f>
        <v>15</v>
      </c>
      <c r="U5" s="35">
        <v>5</v>
      </c>
      <c r="V5" s="35">
        <v>5</v>
      </c>
      <c r="W5" s="35">
        <v>5</v>
      </c>
      <c r="X5" s="35">
        <v>5</v>
      </c>
      <c r="Y5" s="36">
        <f>SUM(U5:X5)</f>
        <v>20</v>
      </c>
      <c r="Z5" s="210"/>
      <c r="AA5" s="210"/>
      <c r="AB5" s="210"/>
      <c r="AC5" s="214"/>
      <c r="AD5" s="214"/>
      <c r="AE5" s="214"/>
      <c r="AF5" s="208"/>
      <c r="AG5">
        <f>COUNTIF(AF6:AF199, "=singur sens")</f>
        <v>0</v>
      </c>
      <c r="AI5" s="38" t="s">
        <v>53</v>
      </c>
      <c r="AL5" s="15" t="s">
        <v>54</v>
      </c>
      <c r="AM5" s="39">
        <v>0.75</v>
      </c>
    </row>
    <row r="6" spans="2:39" ht="14.25" customHeight="1" x14ac:dyDescent="0.35">
      <c r="B6" s="193">
        <v>1</v>
      </c>
      <c r="C6" s="241" t="s">
        <v>55</v>
      </c>
      <c r="D6" s="241" t="s">
        <v>55</v>
      </c>
      <c r="E6" s="197" t="s">
        <v>56</v>
      </c>
      <c r="F6" s="15" t="s">
        <v>57</v>
      </c>
      <c r="G6" s="21" t="s">
        <v>58</v>
      </c>
      <c r="H6" s="137">
        <v>0.42799999999999999</v>
      </c>
      <c r="I6" s="142">
        <f>H6</f>
        <v>0.42799999999999999</v>
      </c>
      <c r="J6" s="105"/>
      <c r="K6" s="121">
        <v>0.25</v>
      </c>
      <c r="L6" s="129">
        <v>0.25</v>
      </c>
      <c r="M6" s="129">
        <v>0.75</v>
      </c>
      <c r="N6" s="129">
        <v>0.5</v>
      </c>
      <c r="O6" s="129">
        <v>0.75</v>
      </c>
      <c r="P6" s="129">
        <v>0.25</v>
      </c>
      <c r="Q6" s="40">
        <f>K6*$K$5+L6*$L$5+M6*$M$5+N6*$N$5+O6*$O$5+P6*$P$5</f>
        <v>26.25</v>
      </c>
      <c r="R6" s="132">
        <v>0.5</v>
      </c>
      <c r="S6" s="133">
        <v>0.5</v>
      </c>
      <c r="T6" s="40">
        <f>R6*$R$5+S6*$S$5</f>
        <v>7.5</v>
      </c>
      <c r="U6" s="132">
        <v>0.25</v>
      </c>
      <c r="V6" s="133">
        <v>1</v>
      </c>
      <c r="W6" s="133">
        <v>0</v>
      </c>
      <c r="X6" s="133">
        <v>0</v>
      </c>
      <c r="Y6" s="40">
        <f>U6*$U$5+V6*$V$5+W6*$W$5+X6*$X$5</f>
        <v>6.25</v>
      </c>
      <c r="Z6" s="72" t="s">
        <v>271</v>
      </c>
      <c r="AA6" s="41">
        <v>43832</v>
      </c>
      <c r="AB6" s="72" t="s">
        <v>271</v>
      </c>
      <c r="AC6" s="89">
        <v>38.75</v>
      </c>
      <c r="AD6" s="42">
        <f>Q6+T6+Y6</f>
        <v>40</v>
      </c>
      <c r="AE6" s="73" t="s">
        <v>323</v>
      </c>
      <c r="AF6" s="83" t="s">
        <v>51</v>
      </c>
      <c r="AH6" s="1"/>
      <c r="AI6" s="1"/>
      <c r="AL6" s="15" t="s">
        <v>59</v>
      </c>
      <c r="AM6" s="39">
        <v>0.5</v>
      </c>
    </row>
    <row r="7" spans="2:39" ht="14.25" customHeight="1" x14ac:dyDescent="0.35">
      <c r="B7" s="194"/>
      <c r="C7" s="242"/>
      <c r="D7" s="242"/>
      <c r="E7" s="198"/>
      <c r="F7" s="87"/>
      <c r="G7" s="87"/>
      <c r="H7" s="87"/>
      <c r="I7" s="87"/>
      <c r="J7" s="144"/>
      <c r="K7" s="87"/>
      <c r="L7" s="87"/>
      <c r="M7" s="87"/>
      <c r="N7" s="87"/>
      <c r="O7" s="87"/>
      <c r="P7" s="87"/>
      <c r="Q7" s="63"/>
      <c r="R7" s="87"/>
      <c r="S7" s="87"/>
      <c r="T7" s="63"/>
      <c r="U7" s="87"/>
      <c r="V7" s="87"/>
      <c r="W7" s="87"/>
      <c r="X7" s="87"/>
      <c r="Y7" s="63"/>
      <c r="Z7" s="63"/>
      <c r="AA7" s="64"/>
      <c r="AB7" s="63"/>
      <c r="AC7" s="63"/>
      <c r="AD7" s="45"/>
      <c r="AE7" s="45"/>
      <c r="AF7" s="46"/>
      <c r="AH7" s="1"/>
      <c r="AI7" s="1"/>
      <c r="AL7" s="15" t="s">
        <v>60</v>
      </c>
      <c r="AM7" s="39">
        <v>0.25</v>
      </c>
    </row>
    <row r="8" spans="2:39" ht="14.25" customHeight="1" x14ac:dyDescent="0.35">
      <c r="B8" s="193">
        <v>2</v>
      </c>
      <c r="C8" s="243" t="s">
        <v>61</v>
      </c>
      <c r="D8" s="243" t="s">
        <v>62</v>
      </c>
      <c r="E8" s="197" t="s">
        <v>63</v>
      </c>
      <c r="F8" s="15" t="s">
        <v>57</v>
      </c>
      <c r="G8" s="15" t="s">
        <v>64</v>
      </c>
      <c r="H8" s="138">
        <v>0.59099999999999997</v>
      </c>
      <c r="I8" s="139">
        <f t="shared" ref="I8:I13" si="0">H8</f>
        <v>0.59099999999999997</v>
      </c>
      <c r="J8" s="106"/>
      <c r="K8" s="120">
        <v>0.25</v>
      </c>
      <c r="L8" s="126">
        <v>0.25</v>
      </c>
      <c r="M8" s="126">
        <v>0</v>
      </c>
      <c r="N8" s="126">
        <v>0.5</v>
      </c>
      <c r="O8" s="126">
        <v>0.5</v>
      </c>
      <c r="P8" s="126">
        <v>0.25</v>
      </c>
      <c r="Q8" s="49">
        <f t="shared" ref="Q8:Q16" si="1">K8*$K$5+L8*$L$5+M8*$M$5+N8*$N$5+O8*$O$5+P8*$P$5</f>
        <v>17.5</v>
      </c>
      <c r="R8" s="128">
        <v>0.5</v>
      </c>
      <c r="S8" s="128">
        <v>0.75</v>
      </c>
      <c r="T8" s="49">
        <f t="shared" ref="T8:T16" si="2">R8*$R$5+S8*$S$5</f>
        <v>8.75</v>
      </c>
      <c r="U8" s="131">
        <v>0.5</v>
      </c>
      <c r="V8" s="128">
        <v>0.75</v>
      </c>
      <c r="W8" s="128">
        <v>0.25</v>
      </c>
      <c r="X8" s="128">
        <v>0.5</v>
      </c>
      <c r="Y8" s="49">
        <f t="shared" ref="Y8:Y16" si="3">U8*$U$5+V8*$V$5+W8*$W$5+X8*$X$5</f>
        <v>10</v>
      </c>
      <c r="Z8" s="122" t="s">
        <v>271</v>
      </c>
      <c r="AA8" s="119">
        <v>43832</v>
      </c>
      <c r="AB8" s="73" t="s">
        <v>271</v>
      </c>
      <c r="AC8" s="89">
        <v>41.25</v>
      </c>
      <c r="AD8" s="81">
        <f t="shared" ref="AD8:AD16" si="4">Q8+T8+Y8</f>
        <v>36.25</v>
      </c>
      <c r="AE8" s="73"/>
      <c r="AF8" s="83" t="s">
        <v>51</v>
      </c>
      <c r="AH8" s="1"/>
      <c r="AI8" s="1"/>
      <c r="AM8" s="15">
        <v>0</v>
      </c>
    </row>
    <row r="9" spans="2:39" ht="14.25" customHeight="1" x14ac:dyDescent="0.35">
      <c r="B9" s="194"/>
      <c r="C9" s="243" t="s">
        <v>62</v>
      </c>
      <c r="D9" s="243" t="s">
        <v>61</v>
      </c>
      <c r="E9" s="198"/>
      <c r="F9" s="15" t="s">
        <v>65</v>
      </c>
      <c r="G9" s="15" t="s">
        <v>64</v>
      </c>
      <c r="H9" s="138">
        <v>0.59399999999999997</v>
      </c>
      <c r="I9" s="139">
        <f t="shared" si="0"/>
        <v>0.59399999999999997</v>
      </c>
      <c r="J9" s="106"/>
      <c r="K9" s="120">
        <v>0.25</v>
      </c>
      <c r="L9" s="126">
        <v>0.75</v>
      </c>
      <c r="M9" s="126">
        <v>0</v>
      </c>
      <c r="N9" s="126">
        <v>0.75</v>
      </c>
      <c r="O9" s="126">
        <v>0.75</v>
      </c>
      <c r="P9" s="126">
        <v>0</v>
      </c>
      <c r="Q9" s="49">
        <f t="shared" si="1"/>
        <v>26.25</v>
      </c>
      <c r="R9" s="128">
        <v>0.5</v>
      </c>
      <c r="S9" s="128">
        <v>0.5</v>
      </c>
      <c r="T9" s="49">
        <f t="shared" si="2"/>
        <v>7.5</v>
      </c>
      <c r="U9" s="131">
        <v>0.5</v>
      </c>
      <c r="V9" s="128">
        <v>1</v>
      </c>
      <c r="W9" s="128">
        <v>0.5</v>
      </c>
      <c r="X9" s="128">
        <v>0.5</v>
      </c>
      <c r="Y9" s="49">
        <f t="shared" si="3"/>
        <v>12.5</v>
      </c>
      <c r="Z9" s="122" t="s">
        <v>271</v>
      </c>
      <c r="AA9" s="119">
        <v>43832</v>
      </c>
      <c r="AB9" s="73" t="s">
        <v>271</v>
      </c>
      <c r="AC9" s="89">
        <v>51.25</v>
      </c>
      <c r="AD9" s="81">
        <f t="shared" si="4"/>
        <v>46.25</v>
      </c>
      <c r="AE9" s="73"/>
      <c r="AF9" s="83" t="s">
        <v>51</v>
      </c>
    </row>
    <row r="10" spans="2:39" ht="14.25" customHeight="1" x14ac:dyDescent="0.35">
      <c r="B10" s="193">
        <v>3</v>
      </c>
      <c r="C10" s="243" t="s">
        <v>66</v>
      </c>
      <c r="D10" s="243" t="s">
        <v>67</v>
      </c>
      <c r="E10" s="197" t="s">
        <v>68</v>
      </c>
      <c r="F10" s="15" t="s">
        <v>57</v>
      </c>
      <c r="G10" s="15" t="s">
        <v>64</v>
      </c>
      <c r="H10" s="138">
        <v>0.94</v>
      </c>
      <c r="I10" s="139">
        <f t="shared" si="0"/>
        <v>0.94</v>
      </c>
      <c r="J10" s="106"/>
      <c r="K10" s="120">
        <v>0.25</v>
      </c>
      <c r="L10" s="126">
        <v>0.5</v>
      </c>
      <c r="M10" s="126">
        <v>0.5</v>
      </c>
      <c r="N10" s="126">
        <v>0.25</v>
      </c>
      <c r="O10" s="126">
        <v>0.5</v>
      </c>
      <c r="P10" s="126">
        <v>0.5</v>
      </c>
      <c r="Q10" s="49">
        <f t="shared" si="1"/>
        <v>26.25</v>
      </c>
      <c r="R10" s="130">
        <v>0.5</v>
      </c>
      <c r="S10" s="126">
        <v>0.25</v>
      </c>
      <c r="T10" s="49">
        <f t="shared" si="2"/>
        <v>6.25</v>
      </c>
      <c r="U10" s="130">
        <v>0.25</v>
      </c>
      <c r="V10" s="126">
        <v>0.25</v>
      </c>
      <c r="W10" s="126">
        <v>0.25</v>
      </c>
      <c r="X10" s="126">
        <v>0.5</v>
      </c>
      <c r="Y10" s="49">
        <f t="shared" si="3"/>
        <v>6.25</v>
      </c>
      <c r="Z10" s="122" t="s">
        <v>271</v>
      </c>
      <c r="AA10" s="123">
        <v>43832</v>
      </c>
      <c r="AB10" s="122" t="s">
        <v>271</v>
      </c>
      <c r="AC10" s="89">
        <v>41.25</v>
      </c>
      <c r="AD10" s="81">
        <f t="shared" si="4"/>
        <v>38.75</v>
      </c>
      <c r="AE10" s="73" t="s">
        <v>324</v>
      </c>
      <c r="AF10" s="83" t="s">
        <v>51</v>
      </c>
    </row>
    <row r="11" spans="2:39" ht="14.25" customHeight="1" x14ac:dyDescent="0.35">
      <c r="B11" s="194"/>
      <c r="C11" s="243" t="s">
        <v>67</v>
      </c>
      <c r="D11" s="243" t="s">
        <v>66</v>
      </c>
      <c r="E11" s="198"/>
      <c r="F11" s="15" t="s">
        <v>69</v>
      </c>
      <c r="G11" s="15" t="s">
        <v>64</v>
      </c>
      <c r="H11" s="138">
        <f>0.932</f>
        <v>0.93200000000000005</v>
      </c>
      <c r="I11" s="139">
        <f t="shared" si="0"/>
        <v>0.93200000000000005</v>
      </c>
      <c r="J11" s="106"/>
      <c r="K11" s="120">
        <v>0.25</v>
      </c>
      <c r="L11" s="126">
        <v>0.5</v>
      </c>
      <c r="M11" s="126">
        <v>0.25</v>
      </c>
      <c r="N11" s="126">
        <v>0.5</v>
      </c>
      <c r="O11" s="127">
        <v>0.5</v>
      </c>
      <c r="P11" s="126">
        <v>0.75</v>
      </c>
      <c r="Q11" s="49">
        <f t="shared" si="1"/>
        <v>28.75</v>
      </c>
      <c r="R11" s="130">
        <v>0.5</v>
      </c>
      <c r="S11" s="126">
        <v>0.25</v>
      </c>
      <c r="T11" s="49">
        <f t="shared" si="2"/>
        <v>6.25</v>
      </c>
      <c r="U11" s="134">
        <v>0</v>
      </c>
      <c r="V11" s="127">
        <v>0.75</v>
      </c>
      <c r="W11" s="126">
        <v>0.25</v>
      </c>
      <c r="X11" s="126">
        <v>0.5</v>
      </c>
      <c r="Y11" s="49">
        <f t="shared" si="3"/>
        <v>7.5</v>
      </c>
      <c r="Z11" s="122" t="s">
        <v>271</v>
      </c>
      <c r="AA11" s="123">
        <v>43832</v>
      </c>
      <c r="AB11" s="122" t="s">
        <v>271</v>
      </c>
      <c r="AC11" s="89">
        <v>31.25</v>
      </c>
      <c r="AD11" s="81">
        <f t="shared" si="4"/>
        <v>42.5</v>
      </c>
      <c r="AE11" s="73" t="s">
        <v>324</v>
      </c>
      <c r="AF11" s="83" t="s">
        <v>51</v>
      </c>
    </row>
    <row r="12" spans="2:39" ht="14.25" customHeight="1" x14ac:dyDescent="0.35">
      <c r="B12" s="193">
        <v>4</v>
      </c>
      <c r="C12" s="243" t="s">
        <v>67</v>
      </c>
      <c r="D12" s="243" t="s">
        <v>55</v>
      </c>
      <c r="E12" s="197" t="s">
        <v>68</v>
      </c>
      <c r="F12" s="15" t="s">
        <v>57</v>
      </c>
      <c r="G12" s="21" t="s">
        <v>64</v>
      </c>
      <c r="H12" s="138">
        <v>0.66800000000000004</v>
      </c>
      <c r="I12" s="139">
        <f t="shared" si="0"/>
        <v>0.66800000000000004</v>
      </c>
      <c r="J12" s="106"/>
      <c r="K12" s="124">
        <v>0.25</v>
      </c>
      <c r="L12" s="128">
        <v>0.5</v>
      </c>
      <c r="M12" s="128">
        <v>0.5</v>
      </c>
      <c r="N12" s="128">
        <v>0.5</v>
      </c>
      <c r="O12" s="128">
        <v>0.75</v>
      </c>
      <c r="P12" s="128">
        <v>0.5</v>
      </c>
      <c r="Q12" s="125">
        <f t="shared" si="1"/>
        <v>30</v>
      </c>
      <c r="R12" s="131">
        <v>0.25</v>
      </c>
      <c r="S12" s="128">
        <v>0.25</v>
      </c>
      <c r="T12" s="125">
        <f t="shared" si="2"/>
        <v>3.75</v>
      </c>
      <c r="U12" s="131">
        <v>1</v>
      </c>
      <c r="V12" s="128">
        <v>1</v>
      </c>
      <c r="W12" s="128">
        <v>0</v>
      </c>
      <c r="X12" s="128">
        <v>0.25</v>
      </c>
      <c r="Y12" s="49">
        <f t="shared" si="3"/>
        <v>11.25</v>
      </c>
      <c r="Z12" s="122" t="s">
        <v>271</v>
      </c>
      <c r="AA12" s="51">
        <v>43832</v>
      </c>
      <c r="AB12" s="122" t="s">
        <v>271</v>
      </c>
      <c r="AC12" s="89">
        <v>50</v>
      </c>
      <c r="AD12" s="81">
        <f t="shared" si="4"/>
        <v>45</v>
      </c>
      <c r="AE12" s="73" t="s">
        <v>324</v>
      </c>
      <c r="AF12" s="83" t="s">
        <v>51</v>
      </c>
    </row>
    <row r="13" spans="2:39" ht="14.25" customHeight="1" x14ac:dyDescent="0.35">
      <c r="B13" s="194"/>
      <c r="C13" s="243" t="s">
        <v>55</v>
      </c>
      <c r="D13" s="243" t="s">
        <v>67</v>
      </c>
      <c r="E13" s="198"/>
      <c r="F13" s="15" t="s">
        <v>65</v>
      </c>
      <c r="G13" s="21" t="s">
        <v>64</v>
      </c>
      <c r="H13" s="138">
        <v>0.73799999999999999</v>
      </c>
      <c r="I13" s="139">
        <f t="shared" si="0"/>
        <v>0.73799999999999999</v>
      </c>
      <c r="J13" s="106"/>
      <c r="K13" s="124">
        <v>0.25</v>
      </c>
      <c r="L13" s="128">
        <v>0.5</v>
      </c>
      <c r="M13" s="128">
        <v>0.25</v>
      </c>
      <c r="N13" s="128">
        <v>0.5</v>
      </c>
      <c r="O13" s="128">
        <v>0.5</v>
      </c>
      <c r="P13" s="128">
        <v>0.75</v>
      </c>
      <c r="Q13" s="125">
        <f t="shared" si="1"/>
        <v>28.75</v>
      </c>
      <c r="R13" s="131">
        <v>0.25</v>
      </c>
      <c r="S13" s="128">
        <v>0.5</v>
      </c>
      <c r="T13" s="125">
        <f t="shared" si="2"/>
        <v>5</v>
      </c>
      <c r="U13" s="131">
        <v>0.75</v>
      </c>
      <c r="V13" s="128">
        <v>1</v>
      </c>
      <c r="W13" s="128">
        <v>0</v>
      </c>
      <c r="X13" s="128">
        <v>0.25</v>
      </c>
      <c r="Y13" s="49">
        <f t="shared" si="3"/>
        <v>10</v>
      </c>
      <c r="Z13" s="122" t="s">
        <v>271</v>
      </c>
      <c r="AA13" s="51">
        <v>43832</v>
      </c>
      <c r="AB13" s="122" t="s">
        <v>271</v>
      </c>
      <c r="AC13" s="89">
        <v>48.75</v>
      </c>
      <c r="AD13" s="81">
        <f t="shared" si="4"/>
        <v>43.75</v>
      </c>
      <c r="AE13" s="73" t="s">
        <v>324</v>
      </c>
      <c r="AF13" s="83" t="s">
        <v>51</v>
      </c>
    </row>
    <row r="14" spans="2:39" ht="14.25" customHeight="1" x14ac:dyDescent="0.35">
      <c r="B14" s="193">
        <v>5</v>
      </c>
      <c r="C14" s="243" t="s">
        <v>67</v>
      </c>
      <c r="D14" s="243" t="s">
        <v>70</v>
      </c>
      <c r="E14" s="199" t="s">
        <v>71</v>
      </c>
      <c r="F14" s="15" t="s">
        <v>57</v>
      </c>
      <c r="G14" s="15" t="s">
        <v>64</v>
      </c>
      <c r="H14" s="138">
        <v>0.35699999999999998</v>
      </c>
      <c r="I14" s="143"/>
      <c r="J14" s="140">
        <f>H14</f>
        <v>0.35699999999999998</v>
      </c>
      <c r="K14" s="124">
        <v>0.25</v>
      </c>
      <c r="L14" s="128">
        <v>0.75</v>
      </c>
      <c r="M14" s="128">
        <v>1</v>
      </c>
      <c r="N14" s="128">
        <v>0.5</v>
      </c>
      <c r="O14" s="128">
        <v>0.75</v>
      </c>
      <c r="P14" s="128">
        <v>0.75</v>
      </c>
      <c r="Q14" s="49">
        <f t="shared" si="1"/>
        <v>41.25</v>
      </c>
      <c r="R14" s="131">
        <v>0.25</v>
      </c>
      <c r="S14" s="128">
        <v>1</v>
      </c>
      <c r="T14" s="125">
        <f t="shared" si="2"/>
        <v>7.5</v>
      </c>
      <c r="U14" s="131">
        <v>1</v>
      </c>
      <c r="V14" s="128">
        <v>1</v>
      </c>
      <c r="W14" s="128">
        <v>0.25</v>
      </c>
      <c r="X14" s="128">
        <v>0.25</v>
      </c>
      <c r="Y14" s="49">
        <f t="shared" si="3"/>
        <v>12.5</v>
      </c>
      <c r="Z14" s="122" t="s">
        <v>271</v>
      </c>
      <c r="AA14" s="136">
        <v>43831</v>
      </c>
      <c r="AB14" s="122" t="s">
        <v>271</v>
      </c>
      <c r="AC14" s="89">
        <v>68.75</v>
      </c>
      <c r="AD14" s="81">
        <f t="shared" si="4"/>
        <v>61.25</v>
      </c>
      <c r="AE14" s="73"/>
      <c r="AF14" s="83" t="s">
        <v>51</v>
      </c>
    </row>
    <row r="15" spans="2:39" ht="14.25" customHeight="1" x14ac:dyDescent="0.35">
      <c r="B15" s="194"/>
      <c r="C15" s="243" t="s">
        <v>72</v>
      </c>
      <c r="D15" s="243" t="s">
        <v>67</v>
      </c>
      <c r="E15" s="198"/>
      <c r="F15" s="15" t="s">
        <v>65</v>
      </c>
      <c r="G15" s="15" t="s">
        <v>64</v>
      </c>
      <c r="H15" s="138">
        <v>0.77800000000000002</v>
      </c>
      <c r="I15" s="143"/>
      <c r="J15" s="141">
        <f>H15</f>
        <v>0.77800000000000002</v>
      </c>
      <c r="K15" s="124">
        <v>0.25</v>
      </c>
      <c r="L15" s="128">
        <v>1</v>
      </c>
      <c r="M15" s="128">
        <v>1</v>
      </c>
      <c r="N15" s="128">
        <v>0.5</v>
      </c>
      <c r="O15" s="128">
        <v>0.75</v>
      </c>
      <c r="P15" s="128">
        <v>1</v>
      </c>
      <c r="Q15" s="49">
        <f t="shared" si="1"/>
        <v>47.5</v>
      </c>
      <c r="R15" s="131">
        <v>0.75</v>
      </c>
      <c r="S15" s="128">
        <v>1</v>
      </c>
      <c r="T15" s="125">
        <f t="shared" si="2"/>
        <v>12.5</v>
      </c>
      <c r="U15" s="131">
        <v>1</v>
      </c>
      <c r="V15" s="128">
        <v>1</v>
      </c>
      <c r="W15" s="128">
        <v>0.25</v>
      </c>
      <c r="X15" s="128">
        <v>0.25</v>
      </c>
      <c r="Y15" s="49">
        <f t="shared" si="3"/>
        <v>12.5</v>
      </c>
      <c r="Z15" s="122" t="s">
        <v>271</v>
      </c>
      <c r="AA15" s="136">
        <v>43831</v>
      </c>
      <c r="AB15" s="122" t="s">
        <v>271</v>
      </c>
      <c r="AC15" s="89">
        <v>70</v>
      </c>
      <c r="AD15" s="81">
        <f t="shared" si="4"/>
        <v>72.5</v>
      </c>
      <c r="AE15" s="73"/>
      <c r="AF15" s="83" t="s">
        <v>51</v>
      </c>
    </row>
    <row r="16" spans="2:39" ht="14.25" customHeight="1" x14ac:dyDescent="0.35">
      <c r="B16" s="193">
        <v>6</v>
      </c>
      <c r="C16" s="243" t="s">
        <v>73</v>
      </c>
      <c r="D16" s="243" t="s">
        <v>73</v>
      </c>
      <c r="E16" s="197" t="s">
        <v>74</v>
      </c>
      <c r="F16" s="15" t="s">
        <v>57</v>
      </c>
      <c r="G16" s="15" t="s">
        <v>58</v>
      </c>
      <c r="H16" s="138">
        <v>0.91400000000000003</v>
      </c>
      <c r="I16" s="143"/>
      <c r="J16" s="141">
        <f>H16</f>
        <v>0.91400000000000003</v>
      </c>
      <c r="K16" s="128">
        <v>1</v>
      </c>
      <c r="L16" s="128">
        <v>1</v>
      </c>
      <c r="M16" s="128">
        <v>1</v>
      </c>
      <c r="N16" s="128">
        <v>1</v>
      </c>
      <c r="O16" s="128">
        <v>1</v>
      </c>
      <c r="P16" s="128">
        <v>1</v>
      </c>
      <c r="Q16" s="49">
        <f t="shared" si="1"/>
        <v>65</v>
      </c>
      <c r="R16" s="135">
        <v>0</v>
      </c>
      <c r="S16" s="128">
        <v>1</v>
      </c>
      <c r="T16" s="125">
        <f t="shared" si="2"/>
        <v>5</v>
      </c>
      <c r="U16" s="131">
        <v>1</v>
      </c>
      <c r="V16" s="128">
        <v>1</v>
      </c>
      <c r="W16" s="128">
        <v>1</v>
      </c>
      <c r="X16" s="128">
        <v>1</v>
      </c>
      <c r="Y16" s="49">
        <f t="shared" si="3"/>
        <v>20</v>
      </c>
      <c r="Z16" s="122" t="s">
        <v>271</v>
      </c>
      <c r="AA16" s="123">
        <v>43831</v>
      </c>
      <c r="AB16" s="122" t="s">
        <v>271</v>
      </c>
      <c r="AC16" s="89">
        <v>87.5</v>
      </c>
      <c r="AD16" s="81">
        <f t="shared" si="4"/>
        <v>90</v>
      </c>
      <c r="AE16" s="73"/>
      <c r="AF16" s="83" t="s">
        <v>51</v>
      </c>
    </row>
    <row r="17" spans="2:35" ht="14.25" customHeight="1" x14ac:dyDescent="0.35">
      <c r="B17" s="194"/>
      <c r="C17" s="242"/>
      <c r="D17" s="242"/>
      <c r="E17" s="240"/>
      <c r="F17" s="87"/>
      <c r="G17" s="87"/>
      <c r="H17" s="87"/>
      <c r="I17" s="87"/>
      <c r="J17" s="144"/>
      <c r="K17" s="87"/>
      <c r="L17" s="87"/>
      <c r="M17" s="87"/>
      <c r="N17" s="87"/>
      <c r="O17" s="87"/>
      <c r="P17" s="87"/>
      <c r="Q17" s="63"/>
      <c r="R17" s="87"/>
      <c r="S17" s="87"/>
      <c r="T17" s="63"/>
      <c r="U17" s="87"/>
      <c r="V17" s="87"/>
      <c r="W17" s="87"/>
      <c r="X17" s="87"/>
      <c r="Y17" s="63"/>
      <c r="Z17" s="63"/>
      <c r="AA17" s="64"/>
      <c r="AB17" s="63"/>
      <c r="AC17" s="63"/>
      <c r="AD17" s="45"/>
      <c r="AE17" s="45"/>
      <c r="AF17" s="46"/>
    </row>
    <row r="18" spans="2:35" ht="14.25" customHeight="1" x14ac:dyDescent="0.35">
      <c r="B18" s="193">
        <v>7</v>
      </c>
      <c r="C18" s="243" t="s">
        <v>75</v>
      </c>
      <c r="D18" s="243" t="s">
        <v>76</v>
      </c>
      <c r="E18" s="199" t="s">
        <v>77</v>
      </c>
      <c r="F18" s="15" t="s">
        <v>57</v>
      </c>
      <c r="G18" s="15" t="s">
        <v>64</v>
      </c>
      <c r="H18" s="138">
        <v>0.94199999999999995</v>
      </c>
      <c r="I18" s="139">
        <f>H18</f>
        <v>0.94199999999999995</v>
      </c>
      <c r="J18" s="106"/>
      <c r="K18" s="124">
        <v>0.25</v>
      </c>
      <c r="L18" s="128">
        <v>0.5</v>
      </c>
      <c r="M18" s="128">
        <v>0</v>
      </c>
      <c r="N18" s="128">
        <v>0.25</v>
      </c>
      <c r="O18" s="128">
        <v>0.5</v>
      </c>
      <c r="P18" s="128">
        <v>0</v>
      </c>
      <c r="Q18" s="49">
        <f>K18*$K$5+L18*$L$5+M18*$M$5+N18*$N$5+O18*$O$5+P18*$P$5</f>
        <v>16.25</v>
      </c>
      <c r="R18" s="131">
        <v>0.5</v>
      </c>
      <c r="S18" s="128">
        <v>0.5</v>
      </c>
      <c r="T18" s="49">
        <f>R18*$R$5+S18*$S$5</f>
        <v>7.5</v>
      </c>
      <c r="U18" s="131">
        <v>0.5</v>
      </c>
      <c r="V18" s="128">
        <v>1</v>
      </c>
      <c r="W18" s="128">
        <v>0.5</v>
      </c>
      <c r="X18" s="128">
        <v>0.75</v>
      </c>
      <c r="Y18" s="49">
        <f>U18*$U$5+V18*$V$5+W18*$W$5+X18*$X$5</f>
        <v>13.75</v>
      </c>
      <c r="Z18" s="73" t="s">
        <v>271</v>
      </c>
      <c r="AA18" s="136">
        <v>43739</v>
      </c>
      <c r="AB18" s="73" t="s">
        <v>271</v>
      </c>
      <c r="AC18" s="89">
        <v>48.75</v>
      </c>
      <c r="AD18" s="81">
        <f>Q18+T18+Y18</f>
        <v>37.5</v>
      </c>
      <c r="AE18" s="189" t="s">
        <v>314</v>
      </c>
      <c r="AF18" s="83" t="s">
        <v>51</v>
      </c>
    </row>
    <row r="19" spans="2:35" ht="14.25" customHeight="1" x14ac:dyDescent="0.35">
      <c r="B19" s="194"/>
      <c r="C19" s="243" t="s">
        <v>76</v>
      </c>
      <c r="D19" s="243" t="s">
        <v>75</v>
      </c>
      <c r="E19" s="198"/>
      <c r="F19" s="21" t="s">
        <v>65</v>
      </c>
      <c r="G19" s="21" t="s">
        <v>64</v>
      </c>
      <c r="H19" s="138">
        <v>0.94199999999999995</v>
      </c>
      <c r="I19" s="139">
        <f>H19</f>
        <v>0.94199999999999995</v>
      </c>
      <c r="J19" s="106"/>
      <c r="K19" s="124">
        <v>0.25</v>
      </c>
      <c r="L19" s="128">
        <v>0.5</v>
      </c>
      <c r="M19" s="128">
        <v>0</v>
      </c>
      <c r="N19" s="128">
        <v>0.25</v>
      </c>
      <c r="O19" s="128">
        <v>0.5</v>
      </c>
      <c r="P19" s="128">
        <v>0</v>
      </c>
      <c r="Q19" s="49">
        <f>K19*$K$5+L19*$L$5+M19*$M$5+N19*$N$5+O19*$O$5+P19*$P$5</f>
        <v>16.25</v>
      </c>
      <c r="R19" s="131">
        <v>0.5</v>
      </c>
      <c r="S19" s="128">
        <v>0.5</v>
      </c>
      <c r="T19" s="49">
        <f>R19*$R$5+S19*$S$5</f>
        <v>7.5</v>
      </c>
      <c r="U19" s="131">
        <v>0.25</v>
      </c>
      <c r="V19" s="128">
        <v>0.75</v>
      </c>
      <c r="W19" s="128">
        <v>0.25</v>
      </c>
      <c r="X19" s="128">
        <v>0.25</v>
      </c>
      <c r="Y19" s="49">
        <f>U19*$U$5+V19*$V$5+W19*$W$5+X19*$X$5</f>
        <v>7.5</v>
      </c>
      <c r="Z19" s="73" t="s">
        <v>271</v>
      </c>
      <c r="AA19" s="123">
        <v>43739</v>
      </c>
      <c r="AB19" s="73" t="s">
        <v>271</v>
      </c>
      <c r="AC19" s="89">
        <v>42.5</v>
      </c>
      <c r="AD19" s="81">
        <f>Q19+T19+Y19</f>
        <v>31.25</v>
      </c>
      <c r="AE19" s="189" t="s">
        <v>313</v>
      </c>
      <c r="AF19" s="83" t="s">
        <v>51</v>
      </c>
    </row>
    <row r="20" spans="2:35" ht="14.25" customHeight="1" x14ac:dyDescent="0.35">
      <c r="B20" s="193">
        <v>8</v>
      </c>
      <c r="C20" s="243" t="s">
        <v>76</v>
      </c>
      <c r="D20" s="243" t="s">
        <v>78</v>
      </c>
      <c r="E20" s="197" t="s">
        <v>77</v>
      </c>
      <c r="F20" s="15" t="s">
        <v>57</v>
      </c>
      <c r="G20" s="15" t="s">
        <v>64</v>
      </c>
      <c r="H20" s="138">
        <v>0.38200000000000001</v>
      </c>
      <c r="I20" s="139">
        <f>H20</f>
        <v>0.38200000000000001</v>
      </c>
      <c r="J20" s="106"/>
      <c r="K20" s="124">
        <v>0.25</v>
      </c>
      <c r="L20" s="128">
        <v>0.5</v>
      </c>
      <c r="M20" s="128">
        <v>0.75</v>
      </c>
      <c r="N20" s="128">
        <v>0.5</v>
      </c>
      <c r="O20" s="128">
        <v>0.5</v>
      </c>
      <c r="P20" s="128">
        <v>0.5</v>
      </c>
      <c r="Q20" s="49">
        <f>K20*$K$5+L20*$L$5+M20*$M$5+N20*$N$5+O20*$O$5+P20*$P$5</f>
        <v>31.25</v>
      </c>
      <c r="R20" s="131">
        <v>1</v>
      </c>
      <c r="S20" s="128">
        <v>0.25</v>
      </c>
      <c r="T20" s="49">
        <f>R20*$R$5+S20*$S$5</f>
        <v>11.25</v>
      </c>
      <c r="U20" s="131">
        <v>0.75</v>
      </c>
      <c r="V20" s="128">
        <v>0.25</v>
      </c>
      <c r="W20" s="128">
        <v>0.75</v>
      </c>
      <c r="X20" s="128">
        <v>0.5</v>
      </c>
      <c r="Y20" s="49">
        <f>U20*$U$5+V20*$V$5+W20*$W$5+X20*$X$5</f>
        <v>11.25</v>
      </c>
      <c r="Z20" s="73" t="s">
        <v>271</v>
      </c>
      <c r="AA20" s="123">
        <v>43739</v>
      </c>
      <c r="AB20" s="73" t="s">
        <v>271</v>
      </c>
      <c r="AC20" s="89">
        <v>57.5</v>
      </c>
      <c r="AD20" s="81">
        <f>Q20+T20+Y20</f>
        <v>53.75</v>
      </c>
      <c r="AE20" s="189" t="s">
        <v>317</v>
      </c>
      <c r="AF20" s="83" t="s">
        <v>51</v>
      </c>
    </row>
    <row r="21" spans="2:35" ht="14.25" customHeight="1" x14ac:dyDescent="0.35">
      <c r="B21" s="194"/>
      <c r="C21" s="243" t="s">
        <v>78</v>
      </c>
      <c r="D21" s="243" t="s">
        <v>76</v>
      </c>
      <c r="E21" s="198"/>
      <c r="F21" s="15" t="s">
        <v>65</v>
      </c>
      <c r="G21" s="15" t="s">
        <v>64</v>
      </c>
      <c r="H21" s="138">
        <v>0.38200000000000001</v>
      </c>
      <c r="I21" s="139">
        <f>H21</f>
        <v>0.38200000000000001</v>
      </c>
      <c r="J21" s="106"/>
      <c r="K21" s="124">
        <v>0.25</v>
      </c>
      <c r="L21" s="128">
        <v>0.5</v>
      </c>
      <c r="M21" s="128">
        <v>0.5</v>
      </c>
      <c r="N21" s="128">
        <v>0.25</v>
      </c>
      <c r="O21" s="128">
        <v>0.75</v>
      </c>
      <c r="P21" s="128">
        <v>0.5</v>
      </c>
      <c r="Q21" s="49">
        <f>K21*$K$5+L21*$L$5+M21*$M$5+N21*$N$5+O21*$O$5+P21*$P$5</f>
        <v>27.5</v>
      </c>
      <c r="R21" s="131">
        <v>1</v>
      </c>
      <c r="S21" s="128">
        <v>0</v>
      </c>
      <c r="T21" s="49">
        <f>R21*$R$5+S21*$S$5</f>
        <v>10</v>
      </c>
      <c r="U21" s="131">
        <v>0.5</v>
      </c>
      <c r="V21" s="147">
        <v>0.75</v>
      </c>
      <c r="W21" s="128">
        <v>0</v>
      </c>
      <c r="X21" s="128">
        <v>0.25</v>
      </c>
      <c r="Y21" s="49">
        <f>U21*$U$5+V21*$V$5+W21*$W$5+X21*$X$5</f>
        <v>7.5</v>
      </c>
      <c r="Z21" s="73" t="s">
        <v>271</v>
      </c>
      <c r="AA21" s="123">
        <v>43739</v>
      </c>
      <c r="AB21" s="73" t="s">
        <v>271</v>
      </c>
      <c r="AC21" s="89">
        <v>48.75</v>
      </c>
      <c r="AD21" s="81">
        <f>Q21+T21+Y21</f>
        <v>45</v>
      </c>
      <c r="AE21" s="189" t="s">
        <v>310</v>
      </c>
      <c r="AF21" s="83" t="s">
        <v>51</v>
      </c>
    </row>
    <row r="22" spans="2:35" ht="14.25" customHeight="1" x14ac:dyDescent="0.35">
      <c r="B22" s="193">
        <v>9</v>
      </c>
      <c r="C22" s="243" t="s">
        <v>79</v>
      </c>
      <c r="D22" s="243" t="s">
        <v>80</v>
      </c>
      <c r="E22" s="197" t="s">
        <v>81</v>
      </c>
      <c r="F22" s="15" t="s">
        <v>57</v>
      </c>
      <c r="G22" s="21" t="s">
        <v>58</v>
      </c>
      <c r="H22" s="138">
        <v>0.33900000000000002</v>
      </c>
      <c r="I22" s="139">
        <f>H22</f>
        <v>0.33900000000000002</v>
      </c>
      <c r="J22" s="106"/>
      <c r="K22" s="124">
        <v>0.25</v>
      </c>
      <c r="L22" s="128">
        <v>0.5</v>
      </c>
      <c r="M22" s="147">
        <v>0</v>
      </c>
      <c r="N22" s="128">
        <v>0.5</v>
      </c>
      <c r="O22" s="128">
        <v>0.75</v>
      </c>
      <c r="P22" s="128">
        <v>0.75</v>
      </c>
      <c r="Q22" s="49">
        <f>K22*$K$5+L22*$L$5+M22*$M$5+N22*$N$5+O22*$O$5+P22*$P$5</f>
        <v>27.5</v>
      </c>
      <c r="R22" s="131">
        <v>0.5</v>
      </c>
      <c r="S22" s="128">
        <v>1</v>
      </c>
      <c r="T22" s="49">
        <f>R22*$R$5+S22*$S$5</f>
        <v>10</v>
      </c>
      <c r="U22" s="131">
        <v>0</v>
      </c>
      <c r="V22" s="128">
        <v>0.75</v>
      </c>
      <c r="W22" s="128">
        <v>0.5</v>
      </c>
      <c r="X22" s="128">
        <v>0.5</v>
      </c>
      <c r="Y22" s="49">
        <f>U22*$U$5+V22*$V$5+W22*$W$5+X22*$X$5</f>
        <v>8.75</v>
      </c>
      <c r="Z22" s="73" t="s">
        <v>271</v>
      </c>
      <c r="AA22" s="51">
        <v>43826</v>
      </c>
      <c r="AB22" s="73" t="s">
        <v>271</v>
      </c>
      <c r="AC22" s="89">
        <v>60</v>
      </c>
      <c r="AD22" s="81">
        <f>Q22+T22+Y22</f>
        <v>46.25</v>
      </c>
      <c r="AE22" s="73"/>
      <c r="AF22" s="83" t="s">
        <v>51</v>
      </c>
    </row>
    <row r="23" spans="2:35" ht="14.25" customHeight="1" x14ac:dyDescent="0.35">
      <c r="B23" s="194"/>
      <c r="C23" s="242"/>
      <c r="D23" s="242"/>
      <c r="E23" s="240"/>
      <c r="F23" s="87"/>
      <c r="G23" s="87"/>
      <c r="H23" s="87"/>
      <c r="I23" s="87"/>
      <c r="J23" s="144"/>
      <c r="K23" s="87"/>
      <c r="L23" s="87"/>
      <c r="M23" s="87"/>
      <c r="N23" s="87"/>
      <c r="O23" s="87"/>
      <c r="P23" s="87"/>
      <c r="Q23" s="63"/>
      <c r="R23" s="87"/>
      <c r="S23" s="87"/>
      <c r="T23" s="63"/>
      <c r="U23" s="87"/>
      <c r="V23" s="87"/>
      <c r="W23" s="87"/>
      <c r="X23" s="87"/>
      <c r="Y23" s="63"/>
      <c r="Z23" s="63"/>
      <c r="AA23" s="64"/>
      <c r="AB23" s="63"/>
      <c r="AC23" s="63"/>
      <c r="AD23" s="45"/>
      <c r="AE23" s="45"/>
      <c r="AF23" s="46"/>
    </row>
    <row r="24" spans="2:35" ht="14.25" customHeight="1" x14ac:dyDescent="0.35">
      <c r="B24" s="193">
        <v>10</v>
      </c>
      <c r="C24" s="243" t="s">
        <v>133</v>
      </c>
      <c r="D24" s="243" t="s">
        <v>273</v>
      </c>
      <c r="E24" s="197" t="s">
        <v>82</v>
      </c>
      <c r="F24" s="15" t="s">
        <v>83</v>
      </c>
      <c r="G24" s="15" t="s">
        <v>64</v>
      </c>
      <c r="H24" s="138">
        <f>0.632</f>
        <v>0.63200000000000001</v>
      </c>
      <c r="I24" s="139">
        <f t="shared" ref="I24:I29" si="5">H24</f>
        <v>0.63200000000000001</v>
      </c>
      <c r="J24" s="106"/>
      <c r="K24" s="124">
        <v>0</v>
      </c>
      <c r="L24" s="128">
        <v>0.75</v>
      </c>
      <c r="M24" s="128">
        <v>0.25</v>
      </c>
      <c r="N24" s="128">
        <v>0.5</v>
      </c>
      <c r="O24" s="128">
        <v>0.75</v>
      </c>
      <c r="P24" s="128">
        <v>0.25</v>
      </c>
      <c r="Q24" s="49">
        <f t="shared" ref="Q24:Q48" si="6">K24*$K$5+L24*$L$5+M24*$M$5+N24*$N$5+O24*$O$5+P24*$P$5</f>
        <v>25</v>
      </c>
      <c r="R24" s="131">
        <v>0.5</v>
      </c>
      <c r="S24" s="147">
        <v>0.5</v>
      </c>
      <c r="T24" s="49">
        <f t="shared" ref="T24:T48" si="7">R24*$R$5+S24*$S$5</f>
        <v>7.5</v>
      </c>
      <c r="U24" s="131">
        <v>0</v>
      </c>
      <c r="V24" s="128">
        <v>0.75</v>
      </c>
      <c r="W24" s="128">
        <v>0.5</v>
      </c>
      <c r="X24" s="128">
        <v>0.5</v>
      </c>
      <c r="Y24" s="49">
        <f t="shared" ref="Y24:Y48" si="8">U24*$U$5+V24*$V$5+W24*$W$5+X24*$X$5</f>
        <v>8.75</v>
      </c>
      <c r="Z24" s="73" t="s">
        <v>271</v>
      </c>
      <c r="AA24" s="149">
        <v>43826</v>
      </c>
      <c r="AB24" s="73" t="s">
        <v>271</v>
      </c>
      <c r="AC24" s="89">
        <v>40</v>
      </c>
      <c r="AD24" s="81">
        <f t="shared" ref="AD24:AD48" si="9">Q24+T24+Y24</f>
        <v>41.25</v>
      </c>
      <c r="AE24" s="73"/>
      <c r="AF24" s="83" t="s">
        <v>51</v>
      </c>
    </row>
    <row r="25" spans="2:35" ht="14.25" customHeight="1" x14ac:dyDescent="0.35">
      <c r="B25" s="194"/>
      <c r="C25" s="243" t="s">
        <v>273</v>
      </c>
      <c r="D25" s="243" t="s">
        <v>133</v>
      </c>
      <c r="E25" s="198"/>
      <c r="F25" s="15" t="s">
        <v>69</v>
      </c>
      <c r="G25" s="15" t="s">
        <v>64</v>
      </c>
      <c r="H25" s="138">
        <v>0.60499999999999998</v>
      </c>
      <c r="I25" s="139">
        <f t="shared" si="5"/>
        <v>0.60499999999999998</v>
      </c>
      <c r="J25" s="106"/>
      <c r="K25" s="124">
        <v>0.25</v>
      </c>
      <c r="L25" s="128">
        <v>0.75</v>
      </c>
      <c r="M25" s="128">
        <v>0.25</v>
      </c>
      <c r="N25" s="128">
        <v>0.5</v>
      </c>
      <c r="O25" s="128">
        <v>0.75</v>
      </c>
      <c r="P25" s="128">
        <v>0.75</v>
      </c>
      <c r="Q25" s="49">
        <f t="shared" si="6"/>
        <v>33.75</v>
      </c>
      <c r="R25" s="131">
        <v>0.5</v>
      </c>
      <c r="S25" s="147">
        <v>0.5</v>
      </c>
      <c r="T25" s="49">
        <f t="shared" si="7"/>
        <v>7.5</v>
      </c>
      <c r="U25" s="131">
        <v>0.5</v>
      </c>
      <c r="V25" s="128">
        <v>0.25</v>
      </c>
      <c r="W25" s="128">
        <v>0.25</v>
      </c>
      <c r="X25" s="128">
        <v>0.5</v>
      </c>
      <c r="Y25" s="49">
        <f t="shared" si="8"/>
        <v>7.5</v>
      </c>
      <c r="Z25" s="73" t="s">
        <v>271</v>
      </c>
      <c r="AA25" s="149">
        <v>43826</v>
      </c>
      <c r="AB25" s="73" t="s">
        <v>271</v>
      </c>
      <c r="AC25" s="89">
        <v>36.25</v>
      </c>
      <c r="AD25" s="81">
        <f t="shared" si="9"/>
        <v>48.75</v>
      </c>
      <c r="AE25" s="73"/>
      <c r="AF25" s="83" t="s">
        <v>51</v>
      </c>
    </row>
    <row r="26" spans="2:35" ht="14.25" customHeight="1" x14ac:dyDescent="0.35">
      <c r="B26" s="193">
        <v>11</v>
      </c>
      <c r="C26" s="244" t="s">
        <v>84</v>
      </c>
      <c r="D26" s="244" t="s">
        <v>85</v>
      </c>
      <c r="E26" s="199" t="s">
        <v>86</v>
      </c>
      <c r="F26" s="15" t="s">
        <v>57</v>
      </c>
      <c r="G26" s="21" t="s">
        <v>64</v>
      </c>
      <c r="H26" s="138">
        <v>0.69299999999999995</v>
      </c>
      <c r="I26" s="139">
        <f t="shared" si="5"/>
        <v>0.69299999999999995</v>
      </c>
      <c r="J26" s="106"/>
      <c r="K26" s="124">
        <v>0.25</v>
      </c>
      <c r="L26" s="128">
        <v>1</v>
      </c>
      <c r="M26" s="128">
        <v>1</v>
      </c>
      <c r="N26" s="128">
        <v>0.5</v>
      </c>
      <c r="O26" s="128">
        <v>1</v>
      </c>
      <c r="P26" s="128">
        <v>0.25</v>
      </c>
      <c r="Q26" s="49">
        <f t="shared" si="6"/>
        <v>41.25</v>
      </c>
      <c r="R26" s="131">
        <v>0.25</v>
      </c>
      <c r="S26" s="128">
        <v>0.25</v>
      </c>
      <c r="T26" s="49">
        <f t="shared" si="7"/>
        <v>3.75</v>
      </c>
      <c r="U26" s="148">
        <v>0</v>
      </c>
      <c r="V26" s="128">
        <v>1</v>
      </c>
      <c r="W26" s="128">
        <v>0.75</v>
      </c>
      <c r="X26" s="128">
        <v>0.25</v>
      </c>
      <c r="Y26" s="49">
        <f t="shared" si="8"/>
        <v>10</v>
      </c>
      <c r="Z26" s="73" t="s">
        <v>271</v>
      </c>
      <c r="AA26" s="136">
        <v>43831</v>
      </c>
      <c r="AB26" s="73" t="s">
        <v>271</v>
      </c>
      <c r="AC26" s="89">
        <v>60</v>
      </c>
      <c r="AD26" s="81">
        <f t="shared" si="9"/>
        <v>55</v>
      </c>
      <c r="AE26" s="73"/>
      <c r="AF26" s="83" t="s">
        <v>51</v>
      </c>
    </row>
    <row r="27" spans="2:35" ht="14.25" customHeight="1" x14ac:dyDescent="0.35">
      <c r="B27" s="194"/>
      <c r="C27" s="244" t="s">
        <v>85</v>
      </c>
      <c r="D27" s="244" t="s">
        <v>84</v>
      </c>
      <c r="E27" s="198"/>
      <c r="F27" s="15" t="s">
        <v>65</v>
      </c>
      <c r="G27" s="21" t="s">
        <v>64</v>
      </c>
      <c r="H27" s="138">
        <v>0.70399999999999996</v>
      </c>
      <c r="I27" s="139">
        <f t="shared" si="5"/>
        <v>0.70399999999999996</v>
      </c>
      <c r="J27" s="106"/>
      <c r="K27" s="124">
        <v>0.25</v>
      </c>
      <c r="L27" s="128">
        <v>0.75</v>
      </c>
      <c r="M27" s="128">
        <v>1</v>
      </c>
      <c r="N27" s="128">
        <v>0.5</v>
      </c>
      <c r="O27" s="128">
        <v>1</v>
      </c>
      <c r="P27" s="128">
        <v>0.75</v>
      </c>
      <c r="Q27" s="49">
        <f t="shared" si="6"/>
        <v>42.5</v>
      </c>
      <c r="R27" s="131">
        <v>0.25</v>
      </c>
      <c r="S27" s="128">
        <v>0.5</v>
      </c>
      <c r="T27" s="49">
        <f t="shared" si="7"/>
        <v>5</v>
      </c>
      <c r="U27" s="148">
        <v>0</v>
      </c>
      <c r="V27" s="128">
        <v>1</v>
      </c>
      <c r="W27" s="128">
        <v>0.75</v>
      </c>
      <c r="X27" s="128">
        <v>0.25</v>
      </c>
      <c r="Y27" s="49">
        <f t="shared" si="8"/>
        <v>10</v>
      </c>
      <c r="Z27" s="73" t="s">
        <v>271</v>
      </c>
      <c r="AA27" s="123">
        <v>43828</v>
      </c>
      <c r="AB27" s="73" t="s">
        <v>271</v>
      </c>
      <c r="AC27" s="89">
        <v>62.5</v>
      </c>
      <c r="AD27" s="81">
        <f t="shared" si="9"/>
        <v>57.5</v>
      </c>
      <c r="AE27" s="73"/>
      <c r="AF27" s="83" t="s">
        <v>51</v>
      </c>
    </row>
    <row r="28" spans="2:35" ht="15.75" customHeight="1" x14ac:dyDescent="0.35">
      <c r="B28" s="193">
        <v>12</v>
      </c>
      <c r="C28" s="245" t="s">
        <v>87</v>
      </c>
      <c r="D28" s="243" t="s">
        <v>88</v>
      </c>
      <c r="E28" s="197" t="s">
        <v>89</v>
      </c>
      <c r="F28" s="15" t="s">
        <v>57</v>
      </c>
      <c r="G28" s="21" t="s">
        <v>64</v>
      </c>
      <c r="H28" s="138">
        <v>0.81299999999999994</v>
      </c>
      <c r="I28" s="139">
        <f t="shared" si="5"/>
        <v>0.81299999999999994</v>
      </c>
      <c r="J28" s="106"/>
      <c r="K28" s="124">
        <v>0.25</v>
      </c>
      <c r="L28" s="128">
        <v>0.25</v>
      </c>
      <c r="M28" s="128">
        <v>0.25</v>
      </c>
      <c r="N28" s="128">
        <v>0.75</v>
      </c>
      <c r="O28" s="128">
        <v>0.5</v>
      </c>
      <c r="P28" s="128">
        <v>0.5</v>
      </c>
      <c r="Q28" s="49">
        <f t="shared" si="6"/>
        <v>25</v>
      </c>
      <c r="R28" s="131">
        <v>0.25</v>
      </c>
      <c r="S28" s="128">
        <v>0.5</v>
      </c>
      <c r="T28" s="49">
        <f t="shared" si="7"/>
        <v>5</v>
      </c>
      <c r="U28" s="148">
        <v>0</v>
      </c>
      <c r="V28" s="128">
        <v>1</v>
      </c>
      <c r="W28" s="128">
        <v>0.75</v>
      </c>
      <c r="X28" s="128">
        <v>0.5</v>
      </c>
      <c r="Y28" s="49">
        <f t="shared" si="8"/>
        <v>11.25</v>
      </c>
      <c r="Z28" s="73" t="s">
        <v>271</v>
      </c>
      <c r="AA28" s="123">
        <v>43827</v>
      </c>
      <c r="AB28" s="73" t="s">
        <v>271</v>
      </c>
      <c r="AC28" s="89">
        <v>46.25</v>
      </c>
      <c r="AD28" s="81">
        <f t="shared" si="9"/>
        <v>41.25</v>
      </c>
      <c r="AE28" s="73" t="s">
        <v>324</v>
      </c>
      <c r="AF28" s="83" t="s">
        <v>51</v>
      </c>
    </row>
    <row r="29" spans="2:35" ht="14.25" customHeight="1" x14ac:dyDescent="0.35">
      <c r="B29" s="194"/>
      <c r="C29" s="243" t="s">
        <v>88</v>
      </c>
      <c r="D29" s="243" t="s">
        <v>87</v>
      </c>
      <c r="E29" s="198"/>
      <c r="F29" s="15" t="s">
        <v>65</v>
      </c>
      <c r="G29" s="21" t="s">
        <v>64</v>
      </c>
      <c r="H29" s="138">
        <v>0.77100000000000002</v>
      </c>
      <c r="I29" s="139">
        <f t="shared" si="5"/>
        <v>0.77100000000000002</v>
      </c>
      <c r="J29" s="106"/>
      <c r="K29" s="124">
        <v>0.25</v>
      </c>
      <c r="L29" s="128">
        <v>0.25</v>
      </c>
      <c r="M29" s="128">
        <v>0.25</v>
      </c>
      <c r="N29" s="128">
        <v>0.75</v>
      </c>
      <c r="O29" s="128">
        <v>0.5</v>
      </c>
      <c r="P29" s="128">
        <v>0.5</v>
      </c>
      <c r="Q29" s="49">
        <f t="shared" si="6"/>
        <v>25</v>
      </c>
      <c r="R29" s="131">
        <v>0.25</v>
      </c>
      <c r="S29" s="128">
        <v>0.25</v>
      </c>
      <c r="T29" s="49">
        <f t="shared" si="7"/>
        <v>3.75</v>
      </c>
      <c r="U29" s="131">
        <v>0.75</v>
      </c>
      <c r="V29" s="128">
        <v>1</v>
      </c>
      <c r="W29" s="128">
        <v>0.5</v>
      </c>
      <c r="X29" s="128">
        <v>0.5</v>
      </c>
      <c r="Y29" s="49">
        <f t="shared" si="8"/>
        <v>13.75</v>
      </c>
      <c r="Z29" s="73" t="s">
        <v>271</v>
      </c>
      <c r="AA29" s="123">
        <v>43827</v>
      </c>
      <c r="AB29" s="73" t="s">
        <v>271</v>
      </c>
      <c r="AC29" s="89">
        <v>47.5</v>
      </c>
      <c r="AD29" s="81">
        <f t="shared" si="9"/>
        <v>42.5</v>
      </c>
      <c r="AE29" s="73"/>
      <c r="AF29" s="83" t="s">
        <v>51</v>
      </c>
    </row>
    <row r="30" spans="2:35" ht="14.25" customHeight="1" x14ac:dyDescent="0.35">
      <c r="B30" s="193">
        <v>13</v>
      </c>
      <c r="C30" s="246" t="s">
        <v>90</v>
      </c>
      <c r="D30" s="246" t="s">
        <v>91</v>
      </c>
      <c r="E30" s="197" t="s">
        <v>92</v>
      </c>
      <c r="F30" s="21" t="s">
        <v>57</v>
      </c>
      <c r="G30" s="21" t="s">
        <v>64</v>
      </c>
      <c r="H30" s="138">
        <v>0.11700000000000001</v>
      </c>
      <c r="I30" s="55"/>
      <c r="J30" s="141">
        <f>H30</f>
        <v>0.11700000000000001</v>
      </c>
      <c r="K30" s="124">
        <v>0.25</v>
      </c>
      <c r="L30" s="128">
        <v>1</v>
      </c>
      <c r="M30" s="128">
        <v>1</v>
      </c>
      <c r="N30" s="128">
        <v>0.75</v>
      </c>
      <c r="O30" s="128">
        <v>1</v>
      </c>
      <c r="P30" s="128">
        <v>1</v>
      </c>
      <c r="Q30" s="49">
        <f t="shared" si="6"/>
        <v>51.25</v>
      </c>
      <c r="R30" s="131">
        <v>0.25</v>
      </c>
      <c r="S30" s="128">
        <v>1</v>
      </c>
      <c r="T30" s="49">
        <f t="shared" si="7"/>
        <v>7.5</v>
      </c>
      <c r="U30" s="131">
        <v>1</v>
      </c>
      <c r="V30" s="128">
        <v>1</v>
      </c>
      <c r="W30" s="128">
        <v>1</v>
      </c>
      <c r="X30" s="128">
        <v>0.5</v>
      </c>
      <c r="Y30" s="49">
        <f t="shared" si="8"/>
        <v>17.5</v>
      </c>
      <c r="Z30" s="73" t="s">
        <v>271</v>
      </c>
      <c r="AA30" s="51">
        <v>43828</v>
      </c>
      <c r="AB30" s="73" t="s">
        <v>271</v>
      </c>
      <c r="AC30" s="89">
        <v>78.75</v>
      </c>
      <c r="AD30" s="81">
        <f t="shared" si="9"/>
        <v>76.25</v>
      </c>
      <c r="AE30" s="73"/>
      <c r="AF30" s="83" t="s">
        <v>51</v>
      </c>
    </row>
    <row r="31" spans="2:35" ht="14.25" customHeight="1" x14ac:dyDescent="0.35">
      <c r="B31" s="194"/>
      <c r="C31" s="246" t="s">
        <v>91</v>
      </c>
      <c r="D31" s="246" t="s">
        <v>90</v>
      </c>
      <c r="E31" s="198"/>
      <c r="F31" s="21" t="s">
        <v>65</v>
      </c>
      <c r="G31" s="21" t="s">
        <v>64</v>
      </c>
      <c r="H31" s="138">
        <v>0.11799999999999999</v>
      </c>
      <c r="I31" s="55"/>
      <c r="J31" s="141">
        <f>H31</f>
        <v>0.11799999999999999</v>
      </c>
      <c r="K31" s="124">
        <v>0.25</v>
      </c>
      <c r="L31" s="128">
        <v>1</v>
      </c>
      <c r="M31" s="128">
        <v>1</v>
      </c>
      <c r="N31" s="128">
        <v>0.75</v>
      </c>
      <c r="O31" s="128">
        <v>1</v>
      </c>
      <c r="P31" s="128">
        <v>1</v>
      </c>
      <c r="Q31" s="49">
        <f t="shared" ref="Q31" si="10">K31*$K$5+L31*$L$5+M31*$M$5+N31*$N$5+O31*$O$5+P31*$P$5</f>
        <v>51.25</v>
      </c>
      <c r="R31" s="131">
        <v>0.25</v>
      </c>
      <c r="S31" s="128">
        <v>1</v>
      </c>
      <c r="T31" s="49">
        <f t="shared" ref="T31" si="11">R31*$R$5+S31*$S$5</f>
        <v>7.5</v>
      </c>
      <c r="U31" s="131">
        <v>1</v>
      </c>
      <c r="V31" s="128">
        <v>0.25</v>
      </c>
      <c r="W31" s="128">
        <v>1</v>
      </c>
      <c r="X31" s="128">
        <v>0.5</v>
      </c>
      <c r="Y31" s="49">
        <f t="shared" ref="Y31" si="12">U31*$U$5+V31*$V$5+W31*$W$5+X31*$X$5</f>
        <v>13.75</v>
      </c>
      <c r="Z31" s="73" t="s">
        <v>271</v>
      </c>
      <c r="AA31" s="51">
        <v>43828</v>
      </c>
      <c r="AB31" s="73" t="s">
        <v>271</v>
      </c>
      <c r="AC31" s="89">
        <v>78.75</v>
      </c>
      <c r="AD31" s="81">
        <f t="shared" si="9"/>
        <v>72.5</v>
      </c>
      <c r="AE31" s="73"/>
      <c r="AF31" s="83" t="s">
        <v>51</v>
      </c>
      <c r="AH31" s="28"/>
      <c r="AI31" s="28"/>
    </row>
    <row r="32" spans="2:35" ht="14.25" customHeight="1" x14ac:dyDescent="0.35">
      <c r="B32" s="193">
        <v>14</v>
      </c>
      <c r="C32" s="243" t="s">
        <v>297</v>
      </c>
      <c r="D32" s="243" t="s">
        <v>93</v>
      </c>
      <c r="E32" s="197" t="s">
        <v>94</v>
      </c>
      <c r="F32" s="15" t="s">
        <v>57</v>
      </c>
      <c r="G32" s="21" t="s">
        <v>64</v>
      </c>
      <c r="H32" s="138">
        <v>0.48</v>
      </c>
      <c r="I32" s="138">
        <f t="shared" ref="I32:I37" si="13">H32</f>
        <v>0.48</v>
      </c>
      <c r="J32" s="106"/>
      <c r="K32" s="124">
        <v>0.25</v>
      </c>
      <c r="L32" s="128">
        <v>0.5</v>
      </c>
      <c r="M32" s="128">
        <v>0.75</v>
      </c>
      <c r="N32" s="128">
        <v>0.5</v>
      </c>
      <c r="O32" s="128">
        <v>0.75</v>
      </c>
      <c r="P32" s="128">
        <v>0.5</v>
      </c>
      <c r="Q32" s="49">
        <f t="shared" si="6"/>
        <v>32.5</v>
      </c>
      <c r="R32" s="131">
        <v>0.25</v>
      </c>
      <c r="S32" s="147">
        <v>0</v>
      </c>
      <c r="T32" s="49">
        <f t="shared" si="7"/>
        <v>2.5</v>
      </c>
      <c r="U32" s="131">
        <v>0.5</v>
      </c>
      <c r="V32" s="128">
        <v>0.75</v>
      </c>
      <c r="W32" s="128">
        <v>0.25</v>
      </c>
      <c r="X32" s="128">
        <v>0.5</v>
      </c>
      <c r="Y32" s="49">
        <f t="shared" si="8"/>
        <v>10</v>
      </c>
      <c r="Z32" s="73" t="s">
        <v>271</v>
      </c>
      <c r="AA32" s="119">
        <v>43832</v>
      </c>
      <c r="AB32" s="73" t="s">
        <v>271</v>
      </c>
      <c r="AC32" s="89">
        <v>43.75</v>
      </c>
      <c r="AD32" s="81">
        <f t="shared" si="9"/>
        <v>45</v>
      </c>
      <c r="AE32" s="73"/>
      <c r="AF32" s="83" t="s">
        <v>51</v>
      </c>
      <c r="AH32" s="28"/>
      <c r="AI32" s="28"/>
    </row>
    <row r="33" spans="2:35" ht="14.25" customHeight="1" x14ac:dyDescent="0.35">
      <c r="B33" s="194"/>
      <c r="C33" s="243" t="s">
        <v>93</v>
      </c>
      <c r="D33" s="243" t="s">
        <v>297</v>
      </c>
      <c r="E33" s="198"/>
      <c r="F33" s="15" t="s">
        <v>65</v>
      </c>
      <c r="G33" s="21" t="s">
        <v>64</v>
      </c>
      <c r="H33" s="138">
        <v>0.48699999999999999</v>
      </c>
      <c r="I33" s="138">
        <f t="shared" si="13"/>
        <v>0.48699999999999999</v>
      </c>
      <c r="J33" s="106"/>
      <c r="K33" s="124">
        <v>0.25</v>
      </c>
      <c r="L33" s="128">
        <v>0.75</v>
      </c>
      <c r="M33" s="128">
        <v>0.75</v>
      </c>
      <c r="N33" s="128">
        <v>0.5</v>
      </c>
      <c r="O33" s="128">
        <v>0.75</v>
      </c>
      <c r="P33" s="128">
        <v>1</v>
      </c>
      <c r="Q33" s="49">
        <f t="shared" si="6"/>
        <v>41.25</v>
      </c>
      <c r="R33" s="131">
        <v>0.25</v>
      </c>
      <c r="S33" s="147">
        <v>0.5</v>
      </c>
      <c r="T33" s="49">
        <f t="shared" si="7"/>
        <v>5</v>
      </c>
      <c r="U33" s="131">
        <v>0.25</v>
      </c>
      <c r="V33" s="147">
        <v>0</v>
      </c>
      <c r="W33" s="128">
        <v>0.5</v>
      </c>
      <c r="X33" s="128">
        <v>0.5</v>
      </c>
      <c r="Y33" s="49">
        <f t="shared" si="8"/>
        <v>6.25</v>
      </c>
      <c r="Z33" s="73" t="s">
        <v>271</v>
      </c>
      <c r="AA33" s="119">
        <v>43832</v>
      </c>
      <c r="AB33" s="73" t="s">
        <v>271</v>
      </c>
      <c r="AC33" s="89">
        <v>40</v>
      </c>
      <c r="AD33" s="81">
        <f t="shared" si="9"/>
        <v>52.5</v>
      </c>
      <c r="AE33" s="73"/>
      <c r="AF33" s="83" t="s">
        <v>51</v>
      </c>
      <c r="AH33" s="28"/>
      <c r="AI33" s="28"/>
    </row>
    <row r="34" spans="2:35" ht="14.25" customHeight="1" x14ac:dyDescent="0.35">
      <c r="B34" s="193">
        <v>15</v>
      </c>
      <c r="C34" s="243" t="s">
        <v>95</v>
      </c>
      <c r="D34" s="243" t="s">
        <v>254</v>
      </c>
      <c r="E34" s="197" t="s">
        <v>96</v>
      </c>
      <c r="F34" s="15" t="s">
        <v>57</v>
      </c>
      <c r="G34" s="21" t="s">
        <v>64</v>
      </c>
      <c r="H34" s="138">
        <v>0.37</v>
      </c>
      <c r="I34" s="139">
        <f t="shared" si="13"/>
        <v>0.37</v>
      </c>
      <c r="J34" s="106"/>
      <c r="K34" s="124">
        <v>0.25</v>
      </c>
      <c r="L34" s="128">
        <v>0.5</v>
      </c>
      <c r="M34" s="128">
        <v>0.25</v>
      </c>
      <c r="N34" s="128">
        <v>0.5</v>
      </c>
      <c r="O34" s="128">
        <v>0.75</v>
      </c>
      <c r="P34" s="128">
        <v>0.25</v>
      </c>
      <c r="Q34" s="49">
        <f t="shared" si="6"/>
        <v>25</v>
      </c>
      <c r="R34" s="131">
        <v>0.5</v>
      </c>
      <c r="S34" s="128">
        <v>0.25</v>
      </c>
      <c r="T34" s="49">
        <f t="shared" si="7"/>
        <v>6.25</v>
      </c>
      <c r="U34" s="131">
        <v>1</v>
      </c>
      <c r="V34" s="128">
        <v>1</v>
      </c>
      <c r="W34" s="128">
        <v>0.75</v>
      </c>
      <c r="X34" s="128">
        <v>0.5</v>
      </c>
      <c r="Y34" s="49">
        <f t="shared" si="8"/>
        <v>16.25</v>
      </c>
      <c r="Z34" s="73" t="s">
        <v>271</v>
      </c>
      <c r="AA34" s="51">
        <v>43827</v>
      </c>
      <c r="AB34" s="122" t="s">
        <v>271</v>
      </c>
      <c r="AC34" s="89">
        <v>55</v>
      </c>
      <c r="AD34" s="81">
        <f t="shared" si="9"/>
        <v>47.5</v>
      </c>
      <c r="AE34" s="73"/>
      <c r="AF34" s="83" t="s">
        <v>51</v>
      </c>
      <c r="AH34" s="28"/>
      <c r="AI34" s="28"/>
    </row>
    <row r="35" spans="2:35" ht="14.25" customHeight="1" x14ac:dyDescent="0.35">
      <c r="B35" s="194"/>
      <c r="C35" s="243" t="s">
        <v>254</v>
      </c>
      <c r="D35" s="243" t="s">
        <v>95</v>
      </c>
      <c r="E35" s="198"/>
      <c r="F35" s="15" t="s">
        <v>65</v>
      </c>
      <c r="G35" s="21" t="s">
        <v>64</v>
      </c>
      <c r="H35" s="138">
        <v>0.38900000000000001</v>
      </c>
      <c r="I35" s="139">
        <f t="shared" si="13"/>
        <v>0.38900000000000001</v>
      </c>
      <c r="J35" s="106"/>
      <c r="K35" s="124">
        <v>0.5</v>
      </c>
      <c r="L35" s="128">
        <v>0.5</v>
      </c>
      <c r="M35" s="128">
        <v>0.25</v>
      </c>
      <c r="N35" s="128">
        <v>0.75</v>
      </c>
      <c r="O35" s="128">
        <v>1</v>
      </c>
      <c r="P35" s="128">
        <v>0.25</v>
      </c>
      <c r="Q35" s="49">
        <f t="shared" si="6"/>
        <v>32.5</v>
      </c>
      <c r="R35" s="131">
        <v>0.5</v>
      </c>
      <c r="S35" s="128">
        <v>0.25</v>
      </c>
      <c r="T35" s="49">
        <f t="shared" si="7"/>
        <v>6.25</v>
      </c>
      <c r="U35" s="131">
        <v>0.75</v>
      </c>
      <c r="V35" s="128">
        <v>1</v>
      </c>
      <c r="W35" s="128">
        <v>0.75</v>
      </c>
      <c r="X35" s="128">
        <v>0.75</v>
      </c>
      <c r="Y35" s="49">
        <f t="shared" si="8"/>
        <v>16.25</v>
      </c>
      <c r="Z35" s="73" t="s">
        <v>271</v>
      </c>
      <c r="AA35" s="51">
        <v>43827</v>
      </c>
      <c r="AB35" s="122" t="s">
        <v>271</v>
      </c>
      <c r="AC35" s="89">
        <v>60</v>
      </c>
      <c r="AD35" s="81">
        <f t="shared" si="9"/>
        <v>55</v>
      </c>
      <c r="AE35" s="73"/>
      <c r="AF35" s="83" t="s">
        <v>51</v>
      </c>
      <c r="AH35" s="28"/>
      <c r="AI35" s="28"/>
    </row>
    <row r="36" spans="2:35" ht="14.25" customHeight="1" x14ac:dyDescent="0.35">
      <c r="B36" s="193">
        <v>16</v>
      </c>
      <c r="C36" s="245" t="s">
        <v>254</v>
      </c>
      <c r="D36" s="246" t="s">
        <v>274</v>
      </c>
      <c r="E36" s="201" t="s">
        <v>97</v>
      </c>
      <c r="F36" s="21" t="s">
        <v>57</v>
      </c>
      <c r="G36" s="21" t="s">
        <v>64</v>
      </c>
      <c r="H36" s="138">
        <v>0.39300000000000002</v>
      </c>
      <c r="I36" s="139">
        <f t="shared" si="13"/>
        <v>0.39300000000000002</v>
      </c>
      <c r="J36" s="106"/>
      <c r="K36" s="124">
        <v>0.25</v>
      </c>
      <c r="L36" s="128">
        <v>0.75</v>
      </c>
      <c r="M36" s="128">
        <v>0.25</v>
      </c>
      <c r="N36" s="128">
        <v>0.25</v>
      </c>
      <c r="O36" s="128">
        <v>0.75</v>
      </c>
      <c r="P36" s="128">
        <v>0</v>
      </c>
      <c r="Q36" s="49">
        <f t="shared" si="6"/>
        <v>23.75</v>
      </c>
      <c r="R36" s="148">
        <v>0.25</v>
      </c>
      <c r="S36" s="128">
        <v>0.5</v>
      </c>
      <c r="T36" s="49">
        <f t="shared" si="7"/>
        <v>5</v>
      </c>
      <c r="U36" s="131">
        <v>0.75</v>
      </c>
      <c r="V36" s="128">
        <v>1</v>
      </c>
      <c r="W36" s="128">
        <v>0.75</v>
      </c>
      <c r="X36" s="128">
        <v>0.5</v>
      </c>
      <c r="Y36" s="49">
        <f t="shared" si="8"/>
        <v>15</v>
      </c>
      <c r="Z36" s="73" t="s">
        <v>271</v>
      </c>
      <c r="AA36" s="51">
        <v>43827</v>
      </c>
      <c r="AB36" s="122" t="s">
        <v>271</v>
      </c>
      <c r="AC36" s="89">
        <v>46.25</v>
      </c>
      <c r="AD36" s="81">
        <f t="shared" si="9"/>
        <v>43.75</v>
      </c>
      <c r="AE36" s="73"/>
      <c r="AF36" s="83" t="s">
        <v>51</v>
      </c>
    </row>
    <row r="37" spans="2:35" ht="14.25" customHeight="1" x14ac:dyDescent="0.35">
      <c r="B37" s="194"/>
      <c r="C37" s="246" t="s">
        <v>274</v>
      </c>
      <c r="D37" s="245" t="s">
        <v>254</v>
      </c>
      <c r="E37" s="198"/>
      <c r="F37" s="21" t="s">
        <v>65</v>
      </c>
      <c r="G37" s="21" t="s">
        <v>64</v>
      </c>
      <c r="H37" s="138">
        <v>0.42599999999999999</v>
      </c>
      <c r="I37" s="139">
        <f t="shared" si="13"/>
        <v>0.42599999999999999</v>
      </c>
      <c r="J37" s="106"/>
      <c r="K37" s="145">
        <v>0.25</v>
      </c>
      <c r="L37" s="150">
        <v>0.5</v>
      </c>
      <c r="M37" s="150">
        <v>0.25</v>
      </c>
      <c r="N37" s="150">
        <v>0.5</v>
      </c>
      <c r="O37" s="150">
        <v>0.75</v>
      </c>
      <c r="P37" s="150">
        <v>0.25</v>
      </c>
      <c r="Q37" s="49">
        <f t="shared" si="6"/>
        <v>25</v>
      </c>
      <c r="R37" s="150">
        <v>0.25</v>
      </c>
      <c r="S37" s="150">
        <v>0.5</v>
      </c>
      <c r="T37" s="49">
        <f t="shared" si="7"/>
        <v>5</v>
      </c>
      <c r="U37" s="150">
        <v>0.75</v>
      </c>
      <c r="V37" s="150">
        <v>1</v>
      </c>
      <c r="W37" s="150">
        <v>0.5</v>
      </c>
      <c r="X37" s="150">
        <v>0.5</v>
      </c>
      <c r="Y37" s="49">
        <f t="shared" si="8"/>
        <v>13.75</v>
      </c>
      <c r="Z37" s="122" t="s">
        <v>271</v>
      </c>
      <c r="AA37" s="75">
        <v>43827</v>
      </c>
      <c r="AB37" s="122" t="s">
        <v>271</v>
      </c>
      <c r="AC37" s="89">
        <v>50</v>
      </c>
      <c r="AD37" s="81">
        <f t="shared" si="9"/>
        <v>43.75</v>
      </c>
      <c r="AE37" s="76"/>
      <c r="AF37" s="83" t="s">
        <v>51</v>
      </c>
    </row>
    <row r="38" spans="2:35" ht="14.25" customHeight="1" x14ac:dyDescent="0.35">
      <c r="B38" s="193">
        <v>17</v>
      </c>
      <c r="C38" s="243" t="s">
        <v>299</v>
      </c>
      <c r="D38" s="243" t="s">
        <v>298</v>
      </c>
      <c r="E38" s="197" t="s">
        <v>98</v>
      </c>
      <c r="F38" s="15" t="s">
        <v>57</v>
      </c>
      <c r="G38" s="21" t="s">
        <v>64</v>
      </c>
      <c r="H38" s="138">
        <v>1.68</v>
      </c>
      <c r="I38" s="138">
        <f>H38</f>
        <v>1.68</v>
      </c>
      <c r="J38" s="106"/>
      <c r="K38" s="124">
        <v>0.25</v>
      </c>
      <c r="L38" s="126">
        <v>0.75</v>
      </c>
      <c r="M38" s="126">
        <v>0.75</v>
      </c>
      <c r="N38" s="126">
        <v>0.75</v>
      </c>
      <c r="O38" s="126">
        <v>0.75</v>
      </c>
      <c r="P38" s="126">
        <v>0.25</v>
      </c>
      <c r="Q38" s="49">
        <f t="shared" si="6"/>
        <v>36.25</v>
      </c>
      <c r="R38" s="134">
        <v>0</v>
      </c>
      <c r="S38" s="126">
        <v>0.5</v>
      </c>
      <c r="T38" s="49">
        <f t="shared" si="7"/>
        <v>2.5</v>
      </c>
      <c r="U38" s="130">
        <v>0</v>
      </c>
      <c r="V38" s="126">
        <v>0.5</v>
      </c>
      <c r="W38" s="126">
        <v>0.5</v>
      </c>
      <c r="X38" s="126">
        <v>0.5</v>
      </c>
      <c r="Y38" s="49">
        <f t="shared" si="8"/>
        <v>7.5</v>
      </c>
      <c r="Z38" s="122" t="s">
        <v>263</v>
      </c>
      <c r="AA38" s="51">
        <v>43750</v>
      </c>
      <c r="AB38" s="73" t="s">
        <v>271</v>
      </c>
      <c r="AC38" s="90">
        <v>53.75</v>
      </c>
      <c r="AD38" s="91">
        <f t="shared" si="9"/>
        <v>46.25</v>
      </c>
      <c r="AE38" s="76"/>
      <c r="AF38" s="83" t="s">
        <v>51</v>
      </c>
    </row>
    <row r="39" spans="2:35" ht="14.25" customHeight="1" x14ac:dyDescent="0.35">
      <c r="B39" s="194"/>
      <c r="C39" s="243" t="s">
        <v>298</v>
      </c>
      <c r="D39" s="243" t="s">
        <v>299</v>
      </c>
      <c r="E39" s="198"/>
      <c r="F39" s="15" t="s">
        <v>65</v>
      </c>
      <c r="G39" s="21" t="s">
        <v>64</v>
      </c>
      <c r="H39" s="138">
        <v>1.54</v>
      </c>
      <c r="I39" s="138">
        <f>H39</f>
        <v>1.54</v>
      </c>
      <c r="J39" s="106"/>
      <c r="K39" s="124">
        <v>0.25</v>
      </c>
      <c r="L39" s="126">
        <v>0.75</v>
      </c>
      <c r="M39" s="126">
        <v>0.75</v>
      </c>
      <c r="N39" s="126">
        <v>0.5</v>
      </c>
      <c r="O39" s="126">
        <v>0.75</v>
      </c>
      <c r="P39" s="126">
        <v>0.25</v>
      </c>
      <c r="Q39" s="187">
        <f t="shared" si="6"/>
        <v>33.75</v>
      </c>
      <c r="R39" s="134">
        <v>0</v>
      </c>
      <c r="S39" s="126">
        <v>0.5</v>
      </c>
      <c r="T39" s="187">
        <f t="shared" si="7"/>
        <v>2.5</v>
      </c>
      <c r="U39" s="130">
        <v>0</v>
      </c>
      <c r="V39" s="126">
        <v>0.5</v>
      </c>
      <c r="W39" s="126">
        <v>0.75</v>
      </c>
      <c r="X39" s="126">
        <v>0.5</v>
      </c>
      <c r="Y39" s="49">
        <f t="shared" si="8"/>
        <v>8.75</v>
      </c>
      <c r="Z39" s="122" t="s">
        <v>263</v>
      </c>
      <c r="AA39" s="51">
        <v>43750</v>
      </c>
      <c r="AB39" s="73" t="s">
        <v>271</v>
      </c>
      <c r="AC39" s="90">
        <v>51.25</v>
      </c>
      <c r="AD39" s="81">
        <f t="shared" si="9"/>
        <v>45</v>
      </c>
      <c r="AE39" s="76"/>
      <c r="AF39" s="83" t="s">
        <v>51</v>
      </c>
    </row>
    <row r="40" spans="2:35" ht="14.25" customHeight="1" x14ac:dyDescent="0.35">
      <c r="B40" s="193">
        <v>18</v>
      </c>
      <c r="C40" s="243" t="s">
        <v>305</v>
      </c>
      <c r="D40" s="243" t="s">
        <v>275</v>
      </c>
      <c r="E40" s="197" t="s">
        <v>100</v>
      </c>
      <c r="F40" s="15" t="s">
        <v>57</v>
      </c>
      <c r="G40" s="21" t="s">
        <v>64</v>
      </c>
      <c r="H40" s="138">
        <v>0.35499999999999998</v>
      </c>
      <c r="I40" s="138">
        <f>H40</f>
        <v>0.35499999999999998</v>
      </c>
      <c r="J40" s="106"/>
      <c r="K40" s="124">
        <v>0.75</v>
      </c>
      <c r="L40" s="128">
        <v>0.75</v>
      </c>
      <c r="M40" s="128">
        <v>1</v>
      </c>
      <c r="N40" s="128">
        <v>0.75</v>
      </c>
      <c r="O40" s="128">
        <v>0.75</v>
      </c>
      <c r="P40" s="147">
        <v>0</v>
      </c>
      <c r="Q40" s="125">
        <f t="shared" si="6"/>
        <v>43.75</v>
      </c>
      <c r="R40" s="148">
        <v>0</v>
      </c>
      <c r="S40" s="147">
        <v>0</v>
      </c>
      <c r="T40" s="125">
        <f t="shared" si="7"/>
        <v>0</v>
      </c>
      <c r="U40" s="131">
        <v>1</v>
      </c>
      <c r="V40" s="128">
        <v>1</v>
      </c>
      <c r="W40" s="128">
        <v>0.5</v>
      </c>
      <c r="X40" s="128">
        <v>0</v>
      </c>
      <c r="Y40" s="49">
        <f t="shared" si="8"/>
        <v>12.5</v>
      </c>
      <c r="Z40" s="73" t="s">
        <v>271</v>
      </c>
      <c r="AA40" s="51">
        <v>43831</v>
      </c>
      <c r="AB40" s="73" t="s">
        <v>271</v>
      </c>
      <c r="AC40" s="89">
        <v>70</v>
      </c>
      <c r="AD40" s="81">
        <f t="shared" si="9"/>
        <v>56.25</v>
      </c>
      <c r="AE40" s="73"/>
      <c r="AF40" s="83" t="s">
        <v>51</v>
      </c>
    </row>
    <row r="41" spans="2:35" ht="14.25" customHeight="1" x14ac:dyDescent="0.35">
      <c r="B41" s="194"/>
      <c r="C41" s="243" t="s">
        <v>275</v>
      </c>
      <c r="D41" s="243" t="s">
        <v>99</v>
      </c>
      <c r="E41" s="198"/>
      <c r="F41" s="15" t="s">
        <v>69</v>
      </c>
      <c r="G41" s="21" t="s">
        <v>64</v>
      </c>
      <c r="H41" s="138">
        <v>0.60199999999999998</v>
      </c>
      <c r="I41" s="138">
        <v>0.60199999999999998</v>
      </c>
      <c r="J41" s="153"/>
      <c r="K41" s="124">
        <v>0.75</v>
      </c>
      <c r="L41" s="128">
        <v>0.5</v>
      </c>
      <c r="M41" s="128">
        <v>1</v>
      </c>
      <c r="N41" s="128">
        <v>1</v>
      </c>
      <c r="O41" s="128">
        <v>0.75</v>
      </c>
      <c r="P41" s="128">
        <v>0.25</v>
      </c>
      <c r="Q41" s="125">
        <f t="shared" si="6"/>
        <v>45</v>
      </c>
      <c r="R41" s="148">
        <v>0</v>
      </c>
      <c r="S41" s="128">
        <v>0.25</v>
      </c>
      <c r="T41" s="125">
        <f t="shared" si="7"/>
        <v>1.25</v>
      </c>
      <c r="U41" s="131">
        <v>0.75</v>
      </c>
      <c r="V41" s="128">
        <v>0</v>
      </c>
      <c r="W41" s="128">
        <v>0.5</v>
      </c>
      <c r="X41" s="128">
        <v>0.5</v>
      </c>
      <c r="Y41" s="49">
        <f t="shared" si="8"/>
        <v>8.75</v>
      </c>
      <c r="Z41" s="73" t="s">
        <v>271</v>
      </c>
      <c r="AA41" s="51">
        <v>43831</v>
      </c>
      <c r="AB41" s="73" t="s">
        <v>271</v>
      </c>
      <c r="AC41" s="90">
        <v>66.25</v>
      </c>
      <c r="AD41" s="81">
        <f t="shared" si="9"/>
        <v>55</v>
      </c>
      <c r="AE41" s="73"/>
      <c r="AF41" s="83" t="s">
        <v>51</v>
      </c>
    </row>
    <row r="42" spans="2:35" ht="15.75" customHeight="1" x14ac:dyDescent="0.35">
      <c r="B42" s="193">
        <v>19</v>
      </c>
      <c r="C42" s="247" t="s">
        <v>101</v>
      </c>
      <c r="D42" s="247" t="s">
        <v>102</v>
      </c>
      <c r="E42" s="197" t="s">
        <v>103</v>
      </c>
      <c r="F42" s="15" t="s">
        <v>57</v>
      </c>
      <c r="G42" s="21" t="s">
        <v>64</v>
      </c>
      <c r="H42" s="160">
        <v>1.04</v>
      </c>
      <c r="I42" s="160">
        <f t="shared" ref="I42:I48" si="14">H42</f>
        <v>1.04</v>
      </c>
      <c r="J42" s="159"/>
      <c r="K42" s="124">
        <v>0.25</v>
      </c>
      <c r="L42" s="128">
        <v>0.5</v>
      </c>
      <c r="M42" s="128">
        <v>1</v>
      </c>
      <c r="N42" s="128">
        <v>0.5</v>
      </c>
      <c r="O42" s="128">
        <v>0.75</v>
      </c>
      <c r="P42" s="128">
        <v>0.5</v>
      </c>
      <c r="Q42" s="125">
        <f t="shared" si="6"/>
        <v>35</v>
      </c>
      <c r="R42" s="131">
        <v>0.25</v>
      </c>
      <c r="S42" s="147">
        <v>0</v>
      </c>
      <c r="T42" s="125">
        <f t="shared" si="7"/>
        <v>2.5</v>
      </c>
      <c r="U42" s="131">
        <v>0.25</v>
      </c>
      <c r="V42" s="128">
        <v>0</v>
      </c>
      <c r="W42" s="128">
        <v>0.5</v>
      </c>
      <c r="X42" s="128">
        <v>0.5</v>
      </c>
      <c r="Y42" s="49">
        <f t="shared" si="8"/>
        <v>6.25</v>
      </c>
      <c r="Z42" s="73" t="s">
        <v>271</v>
      </c>
      <c r="AA42" s="51">
        <v>43831</v>
      </c>
      <c r="AB42" s="73" t="s">
        <v>271</v>
      </c>
      <c r="AC42" s="90">
        <v>53.75</v>
      </c>
      <c r="AD42" s="81">
        <f t="shared" si="9"/>
        <v>43.75</v>
      </c>
      <c r="AE42" s="73"/>
      <c r="AF42" s="83" t="s">
        <v>51</v>
      </c>
    </row>
    <row r="43" spans="2:35" ht="14.25" customHeight="1" x14ac:dyDescent="0.35">
      <c r="B43" s="194"/>
      <c r="C43" s="247" t="s">
        <v>102</v>
      </c>
      <c r="D43" s="247" t="s">
        <v>101</v>
      </c>
      <c r="E43" s="198"/>
      <c r="F43" s="15" t="s">
        <v>65</v>
      </c>
      <c r="G43" s="21" t="s">
        <v>64</v>
      </c>
      <c r="H43" s="138">
        <v>1.0049999999999999</v>
      </c>
      <c r="I43" s="138">
        <f t="shared" si="14"/>
        <v>1.0049999999999999</v>
      </c>
      <c r="J43" s="153"/>
      <c r="K43" s="124">
        <v>0.25</v>
      </c>
      <c r="L43" s="128">
        <v>0.5</v>
      </c>
      <c r="M43" s="128">
        <v>1</v>
      </c>
      <c r="N43" s="128">
        <v>0.5</v>
      </c>
      <c r="O43" s="128">
        <v>0.75</v>
      </c>
      <c r="P43" s="128">
        <v>0.5</v>
      </c>
      <c r="Q43" s="125">
        <f t="shared" si="6"/>
        <v>35</v>
      </c>
      <c r="R43" s="131">
        <v>0.25</v>
      </c>
      <c r="S43" s="147">
        <v>0</v>
      </c>
      <c r="T43" s="125">
        <f t="shared" si="7"/>
        <v>2.5</v>
      </c>
      <c r="U43" s="131">
        <v>1</v>
      </c>
      <c r="V43" s="128">
        <v>0</v>
      </c>
      <c r="W43" s="128">
        <v>0.5</v>
      </c>
      <c r="X43" s="128">
        <v>0.5</v>
      </c>
      <c r="Y43" s="49">
        <f t="shared" si="8"/>
        <v>10</v>
      </c>
      <c r="Z43" s="73" t="s">
        <v>271</v>
      </c>
      <c r="AA43" s="51">
        <v>43831</v>
      </c>
      <c r="AB43" s="73" t="s">
        <v>271</v>
      </c>
      <c r="AC43" s="90">
        <v>56.25</v>
      </c>
      <c r="AD43" s="81">
        <f t="shared" si="9"/>
        <v>47.5</v>
      </c>
      <c r="AE43" s="73"/>
      <c r="AF43" s="83" t="s">
        <v>51</v>
      </c>
    </row>
    <row r="44" spans="2:35" ht="14.25" customHeight="1" x14ac:dyDescent="0.35">
      <c r="B44" s="193">
        <v>20</v>
      </c>
      <c r="C44" s="243" t="s">
        <v>276</v>
      </c>
      <c r="D44" s="247" t="s">
        <v>277</v>
      </c>
      <c r="E44" s="197" t="s">
        <v>104</v>
      </c>
      <c r="F44" s="15" t="s">
        <v>57</v>
      </c>
      <c r="G44" s="21" t="s">
        <v>64</v>
      </c>
      <c r="H44" s="138">
        <v>1.19</v>
      </c>
      <c r="I44" s="139">
        <f t="shared" si="14"/>
        <v>1.19</v>
      </c>
      <c r="J44" s="106"/>
      <c r="K44" s="124">
        <v>0.25</v>
      </c>
      <c r="L44" s="128">
        <v>0.5</v>
      </c>
      <c r="M44" s="128">
        <v>0.75</v>
      </c>
      <c r="N44" s="128">
        <v>0.5</v>
      </c>
      <c r="O44" s="128">
        <v>0.5</v>
      </c>
      <c r="P44" s="128">
        <v>0.5</v>
      </c>
      <c r="Q44" s="125">
        <f t="shared" si="6"/>
        <v>31.25</v>
      </c>
      <c r="R44" s="148">
        <v>0</v>
      </c>
      <c r="S44" s="147">
        <v>0</v>
      </c>
      <c r="T44" s="125">
        <f t="shared" si="7"/>
        <v>0</v>
      </c>
      <c r="U44" s="148">
        <v>0.25</v>
      </c>
      <c r="V44" s="128">
        <v>0.5</v>
      </c>
      <c r="W44" s="128">
        <v>0.5</v>
      </c>
      <c r="X44" s="128">
        <v>0.5</v>
      </c>
      <c r="Y44" s="49">
        <f t="shared" si="8"/>
        <v>8.75</v>
      </c>
      <c r="Z44" s="73" t="s">
        <v>271</v>
      </c>
      <c r="AA44" s="51">
        <v>43828</v>
      </c>
      <c r="AB44" s="122" t="s">
        <v>271</v>
      </c>
      <c r="AC44" s="90">
        <v>41.25</v>
      </c>
      <c r="AD44" s="81">
        <f t="shared" si="9"/>
        <v>40</v>
      </c>
      <c r="AE44" s="73"/>
      <c r="AF44" s="83" t="s">
        <v>51</v>
      </c>
    </row>
    <row r="45" spans="2:35" ht="14.25" customHeight="1" x14ac:dyDescent="0.35">
      <c r="B45" s="194"/>
      <c r="C45" s="247" t="s">
        <v>277</v>
      </c>
      <c r="D45" s="243" t="s">
        <v>276</v>
      </c>
      <c r="E45" s="198"/>
      <c r="F45" s="15" t="s">
        <v>65</v>
      </c>
      <c r="G45" s="21" t="s">
        <v>64</v>
      </c>
      <c r="H45" s="138">
        <v>1.07</v>
      </c>
      <c r="I45" s="139">
        <f t="shared" si="14"/>
        <v>1.07</v>
      </c>
      <c r="J45" s="106"/>
      <c r="K45" s="124">
        <v>0.25</v>
      </c>
      <c r="L45" s="128">
        <v>0.5</v>
      </c>
      <c r="M45" s="128">
        <v>0.75</v>
      </c>
      <c r="N45" s="128">
        <v>0.25</v>
      </c>
      <c r="O45" s="128">
        <v>0.75</v>
      </c>
      <c r="P45" s="128">
        <v>0.25</v>
      </c>
      <c r="Q45" s="125">
        <f t="shared" si="6"/>
        <v>27.5</v>
      </c>
      <c r="R45" s="148">
        <v>0</v>
      </c>
      <c r="S45" s="147">
        <v>0</v>
      </c>
      <c r="T45" s="125">
        <f t="shared" si="7"/>
        <v>0</v>
      </c>
      <c r="U45" s="148">
        <v>0</v>
      </c>
      <c r="V45" s="128">
        <v>1</v>
      </c>
      <c r="W45" s="128">
        <v>0.5</v>
      </c>
      <c r="X45" s="128">
        <v>0.5</v>
      </c>
      <c r="Y45" s="49">
        <f t="shared" si="8"/>
        <v>10</v>
      </c>
      <c r="Z45" s="73" t="s">
        <v>271</v>
      </c>
      <c r="AA45" s="51">
        <v>43828</v>
      </c>
      <c r="AB45" s="122" t="s">
        <v>271</v>
      </c>
      <c r="AC45" s="89">
        <v>37.5</v>
      </c>
      <c r="AD45" s="81">
        <f t="shared" si="9"/>
        <v>37.5</v>
      </c>
      <c r="AE45" s="73"/>
      <c r="AF45" s="83" t="s">
        <v>51</v>
      </c>
    </row>
    <row r="46" spans="2:35" ht="14.25" customHeight="1" x14ac:dyDescent="0.35">
      <c r="B46" s="193">
        <v>21</v>
      </c>
      <c r="C46" s="243" t="s">
        <v>301</v>
      </c>
      <c r="D46" s="243" t="s">
        <v>300</v>
      </c>
      <c r="E46" s="199" t="s">
        <v>105</v>
      </c>
      <c r="F46" s="15" t="s">
        <v>57</v>
      </c>
      <c r="G46" s="21" t="s">
        <v>64</v>
      </c>
      <c r="H46" s="138">
        <v>0.80600000000000005</v>
      </c>
      <c r="I46" s="139">
        <f t="shared" si="14"/>
        <v>0.80600000000000005</v>
      </c>
      <c r="J46" s="106"/>
      <c r="K46" s="124">
        <v>0.25</v>
      </c>
      <c r="L46" s="128">
        <v>0.5</v>
      </c>
      <c r="M46" s="147">
        <v>0</v>
      </c>
      <c r="N46" s="128">
        <v>0.25</v>
      </c>
      <c r="O46" s="128">
        <v>0.5</v>
      </c>
      <c r="P46" s="128">
        <v>0.5</v>
      </c>
      <c r="Q46" s="49">
        <f t="shared" si="6"/>
        <v>21.25</v>
      </c>
      <c r="R46" s="131">
        <v>0.5</v>
      </c>
      <c r="S46" s="147">
        <v>0</v>
      </c>
      <c r="T46" s="49">
        <f t="shared" si="7"/>
        <v>5</v>
      </c>
      <c r="U46" s="148">
        <v>0</v>
      </c>
      <c r="V46" s="128">
        <v>0.5</v>
      </c>
      <c r="W46" s="128">
        <v>0.75</v>
      </c>
      <c r="X46" s="128">
        <v>0.25</v>
      </c>
      <c r="Y46" s="49">
        <f t="shared" si="8"/>
        <v>7.5</v>
      </c>
      <c r="Z46" s="73" t="s">
        <v>271</v>
      </c>
      <c r="AA46" s="51">
        <v>43832</v>
      </c>
      <c r="AB46" s="73" t="s">
        <v>271</v>
      </c>
      <c r="AC46" s="90">
        <v>38.75</v>
      </c>
      <c r="AD46" s="81">
        <f t="shared" si="9"/>
        <v>33.75</v>
      </c>
      <c r="AE46" s="73"/>
      <c r="AF46" s="83" t="s">
        <v>51</v>
      </c>
    </row>
    <row r="47" spans="2:35" ht="14.25" customHeight="1" x14ac:dyDescent="0.35">
      <c r="B47" s="194"/>
      <c r="C47" s="243" t="s">
        <v>300</v>
      </c>
      <c r="D47" s="243" t="s">
        <v>301</v>
      </c>
      <c r="E47" s="198"/>
      <c r="F47" s="15" t="s">
        <v>65</v>
      </c>
      <c r="G47" s="21" t="s">
        <v>64</v>
      </c>
      <c r="H47" s="138">
        <v>0.81899999999999995</v>
      </c>
      <c r="I47" s="139">
        <f t="shared" si="14"/>
        <v>0.81899999999999995</v>
      </c>
      <c r="J47" s="106"/>
      <c r="K47" s="124">
        <v>0.25</v>
      </c>
      <c r="L47" s="128">
        <v>0.5</v>
      </c>
      <c r="M47" s="147">
        <v>0</v>
      </c>
      <c r="N47" s="128">
        <v>0.25</v>
      </c>
      <c r="O47" s="128">
        <v>0.75</v>
      </c>
      <c r="P47" s="128">
        <v>0.25</v>
      </c>
      <c r="Q47" s="49">
        <f t="shared" si="6"/>
        <v>20</v>
      </c>
      <c r="R47" s="131">
        <v>0.5</v>
      </c>
      <c r="S47" s="147">
        <v>0</v>
      </c>
      <c r="T47" s="49">
        <f t="shared" si="7"/>
        <v>5</v>
      </c>
      <c r="U47" s="131">
        <v>0</v>
      </c>
      <c r="V47" s="147">
        <v>0</v>
      </c>
      <c r="W47" s="128">
        <v>0.75</v>
      </c>
      <c r="X47" s="128">
        <v>0.25</v>
      </c>
      <c r="Y47" s="49">
        <f t="shared" si="8"/>
        <v>5</v>
      </c>
      <c r="Z47" s="73" t="s">
        <v>271</v>
      </c>
      <c r="AA47" s="51">
        <v>43832</v>
      </c>
      <c r="AB47" s="73" t="s">
        <v>271</v>
      </c>
      <c r="AC47" s="89">
        <v>40</v>
      </c>
      <c r="AD47" s="81">
        <f t="shared" si="9"/>
        <v>30</v>
      </c>
      <c r="AE47" s="73"/>
      <c r="AF47" s="83" t="s">
        <v>51</v>
      </c>
    </row>
    <row r="48" spans="2:35" ht="14.25" customHeight="1" x14ac:dyDescent="0.35">
      <c r="B48" s="193">
        <v>22</v>
      </c>
      <c r="C48" s="243" t="s">
        <v>93</v>
      </c>
      <c r="D48" s="248" t="s">
        <v>306</v>
      </c>
      <c r="E48" s="197" t="s">
        <v>106</v>
      </c>
      <c r="F48" s="15" t="s">
        <v>57</v>
      </c>
      <c r="G48" s="21" t="s">
        <v>58</v>
      </c>
      <c r="H48" s="138">
        <v>0.53500000000000003</v>
      </c>
      <c r="I48" s="139">
        <f t="shared" si="14"/>
        <v>0.53500000000000003</v>
      </c>
      <c r="J48" s="106"/>
      <c r="K48" s="124">
        <v>0</v>
      </c>
      <c r="L48" s="128">
        <v>0.5</v>
      </c>
      <c r="M48" s="128">
        <v>0.25</v>
      </c>
      <c r="N48" s="128">
        <v>0.25</v>
      </c>
      <c r="O48" s="128">
        <v>0.75</v>
      </c>
      <c r="P48" s="128">
        <v>0.25</v>
      </c>
      <c r="Q48" s="49">
        <f t="shared" si="6"/>
        <v>18.75</v>
      </c>
      <c r="R48" s="128">
        <v>0</v>
      </c>
      <c r="S48" s="128">
        <v>0</v>
      </c>
      <c r="T48" s="49">
        <f t="shared" si="7"/>
        <v>0</v>
      </c>
      <c r="U48" s="131">
        <v>0</v>
      </c>
      <c r="V48" s="128">
        <v>0.5</v>
      </c>
      <c r="W48" s="128">
        <v>0.5</v>
      </c>
      <c r="X48" s="128">
        <v>0.5</v>
      </c>
      <c r="Y48" s="49">
        <f t="shared" si="8"/>
        <v>7.5</v>
      </c>
      <c r="Z48" s="73" t="s">
        <v>271</v>
      </c>
      <c r="AA48" s="51">
        <v>43832</v>
      </c>
      <c r="AB48" s="73" t="s">
        <v>271</v>
      </c>
      <c r="AC48" s="89">
        <v>40</v>
      </c>
      <c r="AD48" s="81">
        <f t="shared" si="9"/>
        <v>26.25</v>
      </c>
      <c r="AE48" s="73"/>
      <c r="AF48" s="83" t="s">
        <v>51</v>
      </c>
    </row>
    <row r="49" spans="2:32" ht="14.25" customHeight="1" x14ac:dyDescent="0.35">
      <c r="B49" s="194"/>
      <c r="C49" s="242"/>
      <c r="D49" s="242"/>
      <c r="E49" s="198"/>
      <c r="F49" s="87"/>
      <c r="G49" s="87"/>
      <c r="H49" s="87"/>
      <c r="I49" s="87"/>
      <c r="J49" s="144"/>
      <c r="K49" s="87"/>
      <c r="L49" s="87"/>
      <c r="M49" s="87"/>
      <c r="N49" s="87"/>
      <c r="O49" s="87"/>
      <c r="P49" s="87"/>
      <c r="Q49" s="63"/>
      <c r="R49" s="87"/>
      <c r="S49" s="87"/>
      <c r="T49" s="63"/>
      <c r="U49" s="87"/>
      <c r="V49" s="87"/>
      <c r="W49" s="87"/>
      <c r="X49" s="87"/>
      <c r="Y49" s="63"/>
      <c r="Z49" s="63"/>
      <c r="AA49" s="64"/>
      <c r="AB49" s="63"/>
      <c r="AC49" s="63"/>
      <c r="AD49" s="45"/>
      <c r="AE49" s="45"/>
      <c r="AF49" s="46"/>
    </row>
    <row r="50" spans="2:32" ht="14.25" customHeight="1" x14ac:dyDescent="0.35">
      <c r="B50" s="193">
        <v>23</v>
      </c>
      <c r="C50" s="243" t="s">
        <v>278</v>
      </c>
      <c r="D50" s="243" t="s">
        <v>279</v>
      </c>
      <c r="E50" s="197" t="s">
        <v>106</v>
      </c>
      <c r="F50" s="15" t="s">
        <v>57</v>
      </c>
      <c r="G50" s="21" t="s">
        <v>64</v>
      </c>
      <c r="H50" s="138">
        <v>0.441</v>
      </c>
      <c r="I50" s="139">
        <f>H50</f>
        <v>0.441</v>
      </c>
      <c r="J50" s="106"/>
      <c r="K50" s="124">
        <v>0.25</v>
      </c>
      <c r="L50" s="128">
        <v>0.5</v>
      </c>
      <c r="M50" s="128">
        <v>1</v>
      </c>
      <c r="N50" s="128">
        <v>0.5</v>
      </c>
      <c r="O50" s="128">
        <v>0.75</v>
      </c>
      <c r="P50" s="128">
        <v>0.25</v>
      </c>
      <c r="Q50" s="49">
        <f>K50*$K$5+L50*$L$5+M50*$M$5+N50*$N$5+O50*$O$5+P50*$P$5</f>
        <v>32.5</v>
      </c>
      <c r="R50" s="131">
        <v>0</v>
      </c>
      <c r="S50" s="128">
        <v>0</v>
      </c>
      <c r="T50" s="49">
        <f>R50*$R$5+S50*$S$5</f>
        <v>0</v>
      </c>
      <c r="U50" s="131">
        <v>0</v>
      </c>
      <c r="V50" s="128">
        <v>0.25</v>
      </c>
      <c r="W50" s="128">
        <v>0.75</v>
      </c>
      <c r="X50" s="128">
        <v>0.5</v>
      </c>
      <c r="Y50" s="49">
        <f>U50*$U$5+V50*$V$5+W50*$W$5+X50*$X$5</f>
        <v>7.5</v>
      </c>
      <c r="Z50" s="73" t="s">
        <v>271</v>
      </c>
      <c r="AA50" s="51">
        <v>43832</v>
      </c>
      <c r="AB50" s="73" t="s">
        <v>271</v>
      </c>
      <c r="AC50" s="89">
        <v>46.25</v>
      </c>
      <c r="AD50" s="81">
        <f>Q50+T50+Y50</f>
        <v>40</v>
      </c>
      <c r="AE50" s="73"/>
      <c r="AF50" s="83" t="s">
        <v>51</v>
      </c>
    </row>
    <row r="51" spans="2:32" ht="14.25" customHeight="1" x14ac:dyDescent="0.35">
      <c r="B51" s="194"/>
      <c r="C51" s="243" t="s">
        <v>279</v>
      </c>
      <c r="D51" s="243" t="s">
        <v>278</v>
      </c>
      <c r="E51" s="198"/>
      <c r="F51" s="15" t="s">
        <v>65</v>
      </c>
      <c r="G51" s="21" t="s">
        <v>64</v>
      </c>
      <c r="H51" s="138">
        <v>0.42199999999999999</v>
      </c>
      <c r="I51" s="139">
        <f>H51</f>
        <v>0.42199999999999999</v>
      </c>
      <c r="J51" s="106"/>
      <c r="K51" s="124">
        <v>0.25</v>
      </c>
      <c r="L51" s="128">
        <v>0.5</v>
      </c>
      <c r="M51" s="128">
        <v>0.75</v>
      </c>
      <c r="N51" s="128">
        <v>0.5</v>
      </c>
      <c r="O51" s="128">
        <v>0.75</v>
      </c>
      <c r="P51" s="128">
        <v>0.25</v>
      </c>
      <c r="Q51" s="49">
        <f>K51*$K$5+L51*$L$5+M51*$M$5+N51*$N$5+O51*$O$5+P51*$P$5</f>
        <v>30</v>
      </c>
      <c r="R51" s="148">
        <v>0</v>
      </c>
      <c r="S51" s="147">
        <v>0.25</v>
      </c>
      <c r="T51" s="49">
        <f>R51*$R$5+S51*$S$5</f>
        <v>1.25</v>
      </c>
      <c r="U51" s="131">
        <v>0.5</v>
      </c>
      <c r="V51" s="147">
        <v>0</v>
      </c>
      <c r="W51" s="128">
        <v>0.75</v>
      </c>
      <c r="X51" s="128">
        <v>0.5</v>
      </c>
      <c r="Y51" s="49">
        <f>U51*$U$5+V51*$V$5+W51*$W$5+X51*$X$5</f>
        <v>8.75</v>
      </c>
      <c r="Z51" s="73" t="s">
        <v>271</v>
      </c>
      <c r="AA51" s="51">
        <v>43832</v>
      </c>
      <c r="AB51" s="73" t="s">
        <v>271</v>
      </c>
      <c r="AC51" s="89">
        <v>45</v>
      </c>
      <c r="AD51" s="81">
        <f>Q51+T51+Y51</f>
        <v>40</v>
      </c>
      <c r="AE51" s="73"/>
      <c r="AF51" s="83" t="s">
        <v>51</v>
      </c>
    </row>
    <row r="52" spans="2:32" ht="14.25" customHeight="1" x14ac:dyDescent="0.35">
      <c r="B52" s="193">
        <v>24</v>
      </c>
      <c r="C52" s="245" t="s">
        <v>280</v>
      </c>
      <c r="D52" s="245" t="s">
        <v>281</v>
      </c>
      <c r="E52" s="200" t="s">
        <v>107</v>
      </c>
      <c r="F52" s="15" t="s">
        <v>57</v>
      </c>
      <c r="G52" s="21" t="s">
        <v>64</v>
      </c>
      <c r="H52" s="138">
        <v>0.36599999999999999</v>
      </c>
      <c r="I52" s="138">
        <f>H52</f>
        <v>0.36599999999999999</v>
      </c>
      <c r="J52" s="153"/>
      <c r="K52" s="124">
        <v>0.25</v>
      </c>
      <c r="L52" s="128">
        <v>0.75</v>
      </c>
      <c r="M52" s="128">
        <v>1</v>
      </c>
      <c r="N52" s="128">
        <v>0.75</v>
      </c>
      <c r="O52" s="128">
        <v>1</v>
      </c>
      <c r="P52" s="128">
        <v>0</v>
      </c>
      <c r="Q52" s="49">
        <f>K52*$K$5+L52*$L$5+M52*$M$5+N52*$N$5+O52*$O$5+P52*$P$5</f>
        <v>37.5</v>
      </c>
      <c r="R52" s="131">
        <v>0</v>
      </c>
      <c r="S52" s="128">
        <v>0</v>
      </c>
      <c r="T52" s="49">
        <f>R52*$R$5+S52*$S$5</f>
        <v>0</v>
      </c>
      <c r="U52" s="131">
        <v>0.75</v>
      </c>
      <c r="V52" s="128">
        <v>0.75</v>
      </c>
      <c r="W52" s="128">
        <v>0.75</v>
      </c>
      <c r="X52" s="128">
        <v>0.5</v>
      </c>
      <c r="Y52" s="49">
        <f>U52*$U$5+V52*$V$5+W52*$W$5+X52*$X$5</f>
        <v>13.75</v>
      </c>
      <c r="Z52" s="73" t="s">
        <v>271</v>
      </c>
      <c r="AA52" s="51">
        <v>43832</v>
      </c>
      <c r="AB52" s="73" t="s">
        <v>271</v>
      </c>
      <c r="AC52" s="89">
        <v>46.25</v>
      </c>
      <c r="AD52" s="81">
        <f>Q52+T52+Y52</f>
        <v>51.25</v>
      </c>
      <c r="AE52" s="73"/>
      <c r="AF52" s="83" t="s">
        <v>51</v>
      </c>
    </row>
    <row r="53" spans="2:32" ht="14.25" customHeight="1" x14ac:dyDescent="0.35">
      <c r="B53" s="194"/>
      <c r="C53" s="245" t="s">
        <v>281</v>
      </c>
      <c r="D53" s="245" t="s">
        <v>280</v>
      </c>
      <c r="E53" s="198"/>
      <c r="F53" s="15" t="s">
        <v>65</v>
      </c>
      <c r="G53" s="21" t="s">
        <v>64</v>
      </c>
      <c r="H53" s="138">
        <v>0.38600000000000001</v>
      </c>
      <c r="I53" s="138">
        <f>H53</f>
        <v>0.38600000000000001</v>
      </c>
      <c r="J53" s="153"/>
      <c r="K53" s="124">
        <v>0.25</v>
      </c>
      <c r="L53" s="128">
        <v>0.75</v>
      </c>
      <c r="M53" s="128">
        <v>1</v>
      </c>
      <c r="N53" s="128">
        <v>0.5</v>
      </c>
      <c r="O53" s="128">
        <v>1</v>
      </c>
      <c r="P53" s="128">
        <v>0.25</v>
      </c>
      <c r="Q53" s="49">
        <f>K53*$K$5+L53*$L$5+M53*$M$5+N53*$N$5+O53*$O$5+P53*$P$5</f>
        <v>37.5</v>
      </c>
      <c r="R53" s="131">
        <v>0</v>
      </c>
      <c r="S53" s="128">
        <v>0</v>
      </c>
      <c r="T53" s="49">
        <f>R53*$R$5+S53*$S$5</f>
        <v>0</v>
      </c>
      <c r="U53" s="131">
        <v>0.5</v>
      </c>
      <c r="V53" s="128">
        <v>0</v>
      </c>
      <c r="W53" s="128">
        <v>0</v>
      </c>
      <c r="X53" s="128">
        <v>0.5</v>
      </c>
      <c r="Y53" s="49">
        <f>U53*$U$5+V53*$V$5+W53*$W$5+X53*$X$5</f>
        <v>5</v>
      </c>
      <c r="Z53" s="73" t="s">
        <v>271</v>
      </c>
      <c r="AA53" s="51">
        <v>43832</v>
      </c>
      <c r="AB53" s="73" t="s">
        <v>271</v>
      </c>
      <c r="AC53" s="89">
        <v>43.75</v>
      </c>
      <c r="AD53" s="81">
        <f>Q53+T53+Y53</f>
        <v>42.5</v>
      </c>
      <c r="AE53" s="73"/>
      <c r="AF53" s="83" t="s">
        <v>51</v>
      </c>
    </row>
    <row r="54" spans="2:32" ht="14.25" customHeight="1" x14ac:dyDescent="0.35">
      <c r="B54" s="193">
        <v>25</v>
      </c>
      <c r="C54" s="245" t="s">
        <v>106</v>
      </c>
      <c r="D54" s="245" t="s">
        <v>282</v>
      </c>
      <c r="E54" s="200" t="s">
        <v>108</v>
      </c>
      <c r="F54" s="15" t="s">
        <v>57</v>
      </c>
      <c r="G54" s="21" t="s">
        <v>58</v>
      </c>
      <c r="H54" s="138">
        <v>0.92600000000000005</v>
      </c>
      <c r="I54" s="138">
        <f>H54</f>
        <v>0.92600000000000005</v>
      </c>
      <c r="J54" s="153"/>
      <c r="K54" s="124">
        <v>0.25</v>
      </c>
      <c r="L54" s="128">
        <v>0.5</v>
      </c>
      <c r="M54" s="147">
        <v>0</v>
      </c>
      <c r="N54" s="128">
        <v>0.25</v>
      </c>
      <c r="O54" s="128">
        <v>0.75</v>
      </c>
      <c r="P54" s="128">
        <v>0.25</v>
      </c>
      <c r="Q54" s="49">
        <f>K54*$K$5+L54*$L$5+M54*$M$5+N54*$N$5+O54*$O$5+P54*$P$5</f>
        <v>20</v>
      </c>
      <c r="R54" s="148">
        <v>0</v>
      </c>
      <c r="S54" s="147">
        <v>0</v>
      </c>
      <c r="T54" s="49">
        <f>R54*$R$5+S54*$S$5</f>
        <v>0</v>
      </c>
      <c r="U54" s="131">
        <v>0.75</v>
      </c>
      <c r="V54" s="128">
        <v>0.75</v>
      </c>
      <c r="W54" s="128">
        <v>0.5</v>
      </c>
      <c r="X54" s="128">
        <v>0.5</v>
      </c>
      <c r="Y54" s="49">
        <f>U54*$U$5+V54*$V$5+W54*$W$5+X54*$X$5</f>
        <v>12.5</v>
      </c>
      <c r="Z54" s="73" t="s">
        <v>271</v>
      </c>
      <c r="AA54" s="51">
        <v>43832</v>
      </c>
      <c r="AB54" s="73" t="s">
        <v>271</v>
      </c>
      <c r="AC54" s="89">
        <v>46.25</v>
      </c>
      <c r="AD54" s="81">
        <f>Q54+T54+Y54</f>
        <v>32.5</v>
      </c>
      <c r="AE54" s="73"/>
      <c r="AF54" s="83" t="s">
        <v>51</v>
      </c>
    </row>
    <row r="55" spans="2:32" ht="14.25" customHeight="1" x14ac:dyDescent="0.35">
      <c r="B55" s="194"/>
      <c r="C55" s="242"/>
      <c r="D55" s="242"/>
      <c r="E55" s="198"/>
      <c r="F55" s="87"/>
      <c r="G55" s="87"/>
      <c r="H55" s="87"/>
      <c r="I55" s="87"/>
      <c r="J55" s="144"/>
      <c r="K55" s="87"/>
      <c r="L55" s="87"/>
      <c r="M55" s="87"/>
      <c r="N55" s="87"/>
      <c r="O55" s="87"/>
      <c r="P55" s="87"/>
      <c r="Q55" s="63"/>
      <c r="R55" s="87"/>
      <c r="S55" s="87"/>
      <c r="T55" s="63"/>
      <c r="U55" s="87"/>
      <c r="V55" s="87"/>
      <c r="W55" s="87"/>
      <c r="X55" s="87"/>
      <c r="Y55" s="63"/>
      <c r="Z55" s="63"/>
      <c r="AA55" s="64"/>
      <c r="AB55" s="63"/>
      <c r="AC55" s="63"/>
      <c r="AD55" s="45"/>
      <c r="AE55" s="45"/>
      <c r="AF55" s="46"/>
    </row>
    <row r="56" spans="2:32" ht="14.25" customHeight="1" x14ac:dyDescent="0.35">
      <c r="B56" s="193">
        <v>26</v>
      </c>
      <c r="C56" s="245" t="s">
        <v>283</v>
      </c>
      <c r="D56" s="245" t="s">
        <v>256</v>
      </c>
      <c r="E56" s="200" t="s">
        <v>110</v>
      </c>
      <c r="F56" s="15" t="s">
        <v>57</v>
      </c>
      <c r="G56" s="21" t="s">
        <v>64</v>
      </c>
      <c r="H56" s="138">
        <v>0.52200000000000002</v>
      </c>
      <c r="I56" s="139">
        <f t="shared" ref="I56:I65" si="15">H56</f>
        <v>0.52200000000000002</v>
      </c>
      <c r="J56" s="106"/>
      <c r="K56" s="146">
        <v>0.25</v>
      </c>
      <c r="L56" s="147">
        <v>0.75</v>
      </c>
      <c r="M56" s="147">
        <v>1</v>
      </c>
      <c r="N56" s="147">
        <v>1</v>
      </c>
      <c r="O56" s="147">
        <v>0.75</v>
      </c>
      <c r="P56" s="147">
        <v>0.25</v>
      </c>
      <c r="Q56" s="49">
        <f t="shared" ref="Q56:Q78" si="16">K56*$K$5+L56*$L$5+M56*$M$5+N56*$N$5+O56*$O$5+P56*$P$5</f>
        <v>41.25</v>
      </c>
      <c r="R56" s="148">
        <v>0.5</v>
      </c>
      <c r="S56" s="147">
        <v>0.5</v>
      </c>
      <c r="T56" s="49">
        <f t="shared" ref="T56:T78" si="17">R56*$R$5+S56*$S$5</f>
        <v>7.5</v>
      </c>
      <c r="U56" s="148">
        <v>1</v>
      </c>
      <c r="V56" s="147">
        <v>1</v>
      </c>
      <c r="W56" s="147">
        <v>0.75</v>
      </c>
      <c r="X56" s="147">
        <v>0.75</v>
      </c>
      <c r="Y56" s="49">
        <f t="shared" ref="Y56:Y78" si="18">U56*$U$5+V56*$V$5+W56*$W$5+X56*$X$5</f>
        <v>17.5</v>
      </c>
      <c r="Z56" s="73" t="s">
        <v>271</v>
      </c>
      <c r="AA56" s="51">
        <v>43828</v>
      </c>
      <c r="AB56" s="73" t="s">
        <v>271</v>
      </c>
      <c r="AC56" s="89">
        <v>72.5</v>
      </c>
      <c r="AD56" s="81">
        <f t="shared" ref="AD56:AD78" si="19">Q56+T56+Y56</f>
        <v>66.25</v>
      </c>
      <c r="AE56" s="73"/>
      <c r="AF56" s="83" t="s">
        <v>51</v>
      </c>
    </row>
    <row r="57" spans="2:32" ht="14.25" customHeight="1" x14ac:dyDescent="0.35">
      <c r="B57" s="194"/>
      <c r="C57" s="245" t="s">
        <v>256</v>
      </c>
      <c r="D57" s="245" t="s">
        <v>283</v>
      </c>
      <c r="E57" s="198"/>
      <c r="F57" s="21" t="s">
        <v>65</v>
      </c>
      <c r="G57" s="21" t="s">
        <v>64</v>
      </c>
      <c r="H57" s="138">
        <v>0.52300000000000002</v>
      </c>
      <c r="I57" s="139">
        <f t="shared" si="15"/>
        <v>0.52300000000000002</v>
      </c>
      <c r="J57" s="106"/>
      <c r="K57" s="146">
        <v>0.25</v>
      </c>
      <c r="L57" s="147">
        <v>0.75</v>
      </c>
      <c r="M57" s="147">
        <v>1</v>
      </c>
      <c r="N57" s="147">
        <v>1</v>
      </c>
      <c r="O57" s="147">
        <v>0.75</v>
      </c>
      <c r="P57" s="147">
        <v>0.25</v>
      </c>
      <c r="Q57" s="49">
        <f t="shared" si="16"/>
        <v>41.25</v>
      </c>
      <c r="R57" s="148">
        <v>0.5</v>
      </c>
      <c r="S57" s="147">
        <v>0.5</v>
      </c>
      <c r="T57" s="49">
        <f t="shared" si="17"/>
        <v>7.5</v>
      </c>
      <c r="U57" s="148">
        <v>1</v>
      </c>
      <c r="V57" s="147">
        <v>1</v>
      </c>
      <c r="W57" s="147">
        <v>0.5</v>
      </c>
      <c r="X57" s="147">
        <v>0.75</v>
      </c>
      <c r="Y57" s="49">
        <f t="shared" si="18"/>
        <v>16.25</v>
      </c>
      <c r="Z57" s="73" t="s">
        <v>271</v>
      </c>
      <c r="AA57" s="51">
        <v>43828</v>
      </c>
      <c r="AB57" s="73" t="s">
        <v>271</v>
      </c>
      <c r="AC57" s="89">
        <v>68.75</v>
      </c>
      <c r="AD57" s="81">
        <f t="shared" si="19"/>
        <v>65</v>
      </c>
      <c r="AE57" s="73"/>
      <c r="AF57" s="83" t="s">
        <v>51</v>
      </c>
    </row>
    <row r="58" spans="2:32" ht="14.25" customHeight="1" x14ac:dyDescent="0.35">
      <c r="B58" s="193">
        <v>27</v>
      </c>
      <c r="C58" s="245" t="s">
        <v>110</v>
      </c>
      <c r="D58" s="245" t="s">
        <v>284</v>
      </c>
      <c r="E58" s="200" t="s">
        <v>111</v>
      </c>
      <c r="F58" s="15" t="s">
        <v>57</v>
      </c>
      <c r="G58" s="21" t="s">
        <v>64</v>
      </c>
      <c r="H58" s="138">
        <f>0.659+0.276</f>
        <v>0.93500000000000005</v>
      </c>
      <c r="I58" s="139">
        <f t="shared" si="15"/>
        <v>0.93500000000000005</v>
      </c>
      <c r="J58" s="106"/>
      <c r="K58" s="146">
        <v>0</v>
      </c>
      <c r="L58" s="147">
        <v>0.25</v>
      </c>
      <c r="M58" s="147">
        <v>0.75</v>
      </c>
      <c r="N58" s="147">
        <v>0.25</v>
      </c>
      <c r="O58" s="147">
        <v>0.75</v>
      </c>
      <c r="P58" s="147">
        <v>0.25</v>
      </c>
      <c r="Q58" s="49">
        <f t="shared" si="16"/>
        <v>20</v>
      </c>
      <c r="R58" s="148">
        <v>0.5</v>
      </c>
      <c r="S58" s="147">
        <v>0.25</v>
      </c>
      <c r="T58" s="49">
        <f t="shared" si="17"/>
        <v>6.25</v>
      </c>
      <c r="U58" s="148">
        <v>0.25</v>
      </c>
      <c r="V58" s="147">
        <v>0</v>
      </c>
      <c r="W58" s="147">
        <v>0.5</v>
      </c>
      <c r="X58" s="147">
        <v>0</v>
      </c>
      <c r="Y58" s="49">
        <f t="shared" si="18"/>
        <v>3.75</v>
      </c>
      <c r="Z58" s="73" t="s">
        <v>263</v>
      </c>
      <c r="AA58" s="51">
        <v>43743</v>
      </c>
      <c r="AB58" s="73" t="s">
        <v>271</v>
      </c>
      <c r="AC58" s="89">
        <v>33.75</v>
      </c>
      <c r="AD58" s="81">
        <f t="shared" si="19"/>
        <v>30</v>
      </c>
      <c r="AE58" s="73"/>
      <c r="AF58" s="83" t="s">
        <v>51</v>
      </c>
    </row>
    <row r="59" spans="2:32" ht="14.25" customHeight="1" x14ac:dyDescent="0.35">
      <c r="B59" s="194"/>
      <c r="C59" s="245" t="s">
        <v>284</v>
      </c>
      <c r="D59" s="245" t="s">
        <v>110</v>
      </c>
      <c r="E59" s="198"/>
      <c r="F59" s="21" t="s">
        <v>69</v>
      </c>
      <c r="G59" s="21" t="s">
        <v>64</v>
      </c>
      <c r="H59" s="138">
        <v>1</v>
      </c>
      <c r="I59" s="139">
        <f t="shared" si="15"/>
        <v>1</v>
      </c>
      <c r="J59" s="106"/>
      <c r="K59" s="146">
        <v>0.25</v>
      </c>
      <c r="L59" s="147">
        <v>0.5</v>
      </c>
      <c r="M59" s="147">
        <v>0.75</v>
      </c>
      <c r="N59" s="147">
        <v>0.5</v>
      </c>
      <c r="O59" s="147">
        <v>0.5</v>
      </c>
      <c r="P59" s="147">
        <v>0.25</v>
      </c>
      <c r="Q59" s="49">
        <f t="shared" si="16"/>
        <v>28.75</v>
      </c>
      <c r="R59" s="148">
        <v>0.5</v>
      </c>
      <c r="S59" s="147">
        <v>0.5</v>
      </c>
      <c r="T59" s="49">
        <f t="shared" si="17"/>
        <v>7.5</v>
      </c>
      <c r="U59" s="148">
        <v>0</v>
      </c>
      <c r="V59" s="147">
        <v>0</v>
      </c>
      <c r="W59" s="147">
        <v>0.5</v>
      </c>
      <c r="X59" s="147">
        <v>0.5</v>
      </c>
      <c r="Y59" s="49">
        <f t="shared" si="18"/>
        <v>5</v>
      </c>
      <c r="Z59" s="73" t="s">
        <v>263</v>
      </c>
      <c r="AA59" s="51">
        <v>43733</v>
      </c>
      <c r="AB59" s="73" t="s">
        <v>271</v>
      </c>
      <c r="AC59" s="89">
        <v>43.75</v>
      </c>
      <c r="AD59" s="81">
        <f t="shared" si="19"/>
        <v>41.25</v>
      </c>
      <c r="AE59" s="73"/>
      <c r="AF59" s="83" t="s">
        <v>51</v>
      </c>
    </row>
    <row r="60" spans="2:32" ht="14.25" customHeight="1" x14ac:dyDescent="0.35">
      <c r="B60" s="193">
        <v>28</v>
      </c>
      <c r="C60" s="245" t="s">
        <v>285</v>
      </c>
      <c r="D60" s="245" t="s">
        <v>256</v>
      </c>
      <c r="E60" s="200" t="s">
        <v>112</v>
      </c>
      <c r="F60" s="15" t="s">
        <v>57</v>
      </c>
      <c r="G60" s="21" t="s">
        <v>64</v>
      </c>
      <c r="H60" s="138">
        <v>0.52700000000000002</v>
      </c>
      <c r="I60" s="139">
        <f t="shared" si="15"/>
        <v>0.52700000000000002</v>
      </c>
      <c r="J60" s="106"/>
      <c r="K60" s="146">
        <v>0.25</v>
      </c>
      <c r="L60" s="147">
        <v>0.25</v>
      </c>
      <c r="M60" s="147">
        <v>0.75</v>
      </c>
      <c r="N60" s="147">
        <v>0</v>
      </c>
      <c r="O60" s="147">
        <v>0.75</v>
      </c>
      <c r="P60" s="147">
        <v>0.25</v>
      </c>
      <c r="Q60" s="49">
        <f t="shared" si="16"/>
        <v>21.25</v>
      </c>
      <c r="R60" s="148">
        <v>0.5</v>
      </c>
      <c r="S60" s="147">
        <v>0.5</v>
      </c>
      <c r="T60" s="49">
        <f t="shared" si="17"/>
        <v>7.5</v>
      </c>
      <c r="U60" s="148">
        <v>0</v>
      </c>
      <c r="V60" s="147">
        <v>0.25</v>
      </c>
      <c r="W60" s="147">
        <v>0.25</v>
      </c>
      <c r="X60" s="147">
        <v>0.25</v>
      </c>
      <c r="Y60" s="49">
        <f t="shared" si="18"/>
        <v>3.75</v>
      </c>
      <c r="Z60" s="73" t="s">
        <v>319</v>
      </c>
      <c r="AA60" s="51">
        <v>43800</v>
      </c>
      <c r="AB60" s="73" t="s">
        <v>271</v>
      </c>
      <c r="AC60" s="89">
        <v>50</v>
      </c>
      <c r="AD60" s="81">
        <f t="shared" si="19"/>
        <v>32.5</v>
      </c>
      <c r="AE60" s="73"/>
      <c r="AF60" s="83" t="s">
        <v>51</v>
      </c>
    </row>
    <row r="61" spans="2:32" ht="14.25" customHeight="1" x14ac:dyDescent="0.35">
      <c r="B61" s="194"/>
      <c r="C61" s="245" t="s">
        <v>256</v>
      </c>
      <c r="D61" s="245" t="s">
        <v>285</v>
      </c>
      <c r="E61" s="198"/>
      <c r="F61" s="15" t="s">
        <v>65</v>
      </c>
      <c r="G61" s="21" t="s">
        <v>64</v>
      </c>
      <c r="H61" s="138">
        <v>0.65500000000000003</v>
      </c>
      <c r="I61" s="139">
        <f t="shared" si="15"/>
        <v>0.65500000000000003</v>
      </c>
      <c r="J61" s="106"/>
      <c r="K61" s="146">
        <v>0</v>
      </c>
      <c r="L61" s="147">
        <v>0.25</v>
      </c>
      <c r="M61" s="147">
        <v>0.75</v>
      </c>
      <c r="N61" s="147">
        <v>0.25</v>
      </c>
      <c r="O61" s="147">
        <v>0.75</v>
      </c>
      <c r="P61" s="147">
        <v>0</v>
      </c>
      <c r="Q61" s="49">
        <f t="shared" si="16"/>
        <v>17.5</v>
      </c>
      <c r="R61" s="148">
        <v>0.5</v>
      </c>
      <c r="S61" s="147">
        <v>0.5</v>
      </c>
      <c r="T61" s="49">
        <f t="shared" si="17"/>
        <v>7.5</v>
      </c>
      <c r="U61" s="148">
        <v>0.75</v>
      </c>
      <c r="V61" s="147">
        <v>1</v>
      </c>
      <c r="W61" s="147">
        <v>0.75</v>
      </c>
      <c r="X61" s="147">
        <v>0.5</v>
      </c>
      <c r="Y61" s="49">
        <f t="shared" si="18"/>
        <v>15</v>
      </c>
      <c r="Z61" s="73" t="s">
        <v>319</v>
      </c>
      <c r="AA61" s="51">
        <v>43800</v>
      </c>
      <c r="AB61" s="73" t="s">
        <v>271</v>
      </c>
      <c r="AC61" s="89">
        <v>48.75</v>
      </c>
      <c r="AD61" s="81">
        <f t="shared" si="19"/>
        <v>40</v>
      </c>
      <c r="AE61" s="73"/>
      <c r="AF61" s="83" t="s">
        <v>51</v>
      </c>
    </row>
    <row r="62" spans="2:32" ht="14.25" customHeight="1" x14ac:dyDescent="0.35">
      <c r="B62" s="193">
        <v>29</v>
      </c>
      <c r="C62" s="243" t="s">
        <v>110</v>
      </c>
      <c r="D62" s="243" t="s">
        <v>284</v>
      </c>
      <c r="E62" s="197" t="s">
        <v>113</v>
      </c>
      <c r="F62" s="15" t="s">
        <v>57</v>
      </c>
      <c r="G62" s="21" t="s">
        <v>64</v>
      </c>
      <c r="H62" s="138">
        <v>0.69499999999999995</v>
      </c>
      <c r="I62" s="139">
        <f t="shared" si="15"/>
        <v>0.69499999999999995</v>
      </c>
      <c r="J62" s="106"/>
      <c r="K62" s="146">
        <v>0.25</v>
      </c>
      <c r="L62" s="147">
        <v>0.5</v>
      </c>
      <c r="M62" s="147">
        <v>0.5</v>
      </c>
      <c r="N62" s="147">
        <v>0.5</v>
      </c>
      <c r="O62" s="147">
        <v>0.25</v>
      </c>
      <c r="P62" s="147">
        <v>0.25</v>
      </c>
      <c r="Q62" s="49">
        <f t="shared" si="16"/>
        <v>25</v>
      </c>
      <c r="R62" s="148">
        <v>0.5</v>
      </c>
      <c r="S62" s="147">
        <v>0.25</v>
      </c>
      <c r="T62" s="49">
        <f t="shared" si="17"/>
        <v>6.25</v>
      </c>
      <c r="U62" s="148">
        <v>0</v>
      </c>
      <c r="V62" s="147">
        <v>1</v>
      </c>
      <c r="W62" s="147">
        <v>0.25</v>
      </c>
      <c r="X62" s="147">
        <v>0.5</v>
      </c>
      <c r="Y62" s="49">
        <f t="shared" si="18"/>
        <v>8.75</v>
      </c>
      <c r="Z62" s="73" t="s">
        <v>263</v>
      </c>
      <c r="AA62" s="51">
        <v>43743</v>
      </c>
      <c r="AB62" s="73" t="s">
        <v>271</v>
      </c>
      <c r="AC62" s="89">
        <v>48.75</v>
      </c>
      <c r="AD62" s="81">
        <f t="shared" si="19"/>
        <v>40</v>
      </c>
      <c r="AE62" s="73"/>
      <c r="AF62" s="83" t="s">
        <v>51</v>
      </c>
    </row>
    <row r="63" spans="2:32" ht="14.25" customHeight="1" x14ac:dyDescent="0.35">
      <c r="B63" s="194"/>
      <c r="C63" s="243" t="s">
        <v>284</v>
      </c>
      <c r="D63" s="243" t="s">
        <v>110</v>
      </c>
      <c r="E63" s="198"/>
      <c r="F63" s="170" t="s">
        <v>65</v>
      </c>
      <c r="G63" s="21" t="s">
        <v>64</v>
      </c>
      <c r="H63" s="138">
        <v>0.68100000000000005</v>
      </c>
      <c r="I63" s="139">
        <f t="shared" si="15"/>
        <v>0.68100000000000005</v>
      </c>
      <c r="J63" s="106"/>
      <c r="K63" s="146">
        <v>0.25</v>
      </c>
      <c r="L63" s="147">
        <v>0.5</v>
      </c>
      <c r="M63" s="147">
        <v>0.5</v>
      </c>
      <c r="N63" s="147">
        <v>0.5</v>
      </c>
      <c r="O63" s="147">
        <v>0.25</v>
      </c>
      <c r="P63" s="147">
        <v>0.5</v>
      </c>
      <c r="Q63" s="49">
        <f t="shared" si="16"/>
        <v>27.5</v>
      </c>
      <c r="R63" s="148">
        <v>0.5</v>
      </c>
      <c r="S63" s="147">
        <v>0.25</v>
      </c>
      <c r="T63" s="49">
        <f t="shared" si="17"/>
        <v>6.25</v>
      </c>
      <c r="U63" s="148">
        <v>0.5</v>
      </c>
      <c r="V63" s="147">
        <v>0.75</v>
      </c>
      <c r="W63" s="147">
        <v>0</v>
      </c>
      <c r="X63" s="147">
        <v>0.5</v>
      </c>
      <c r="Y63" s="49">
        <f t="shared" si="18"/>
        <v>8.75</v>
      </c>
      <c r="Z63" s="73" t="s">
        <v>263</v>
      </c>
      <c r="AA63" s="51">
        <v>43733</v>
      </c>
      <c r="AB63" s="73" t="s">
        <v>271</v>
      </c>
      <c r="AC63" s="89">
        <v>51.25</v>
      </c>
      <c r="AD63" s="81">
        <f t="shared" si="19"/>
        <v>42.5</v>
      </c>
      <c r="AE63" s="73"/>
      <c r="AF63" s="83" t="s">
        <v>51</v>
      </c>
    </row>
    <row r="64" spans="2:32" ht="14.25" customHeight="1" x14ac:dyDescent="0.35">
      <c r="B64" s="193">
        <v>30</v>
      </c>
      <c r="C64" s="246" t="s">
        <v>114</v>
      </c>
      <c r="D64" s="246" t="s">
        <v>115</v>
      </c>
      <c r="E64" s="200" t="s">
        <v>116</v>
      </c>
      <c r="F64" s="15" t="s">
        <v>57</v>
      </c>
      <c r="G64" s="15" t="s">
        <v>64</v>
      </c>
      <c r="H64" s="138">
        <v>0.186</v>
      </c>
      <c r="I64" s="139">
        <f t="shared" si="15"/>
        <v>0.186</v>
      </c>
      <c r="J64" s="106"/>
      <c r="K64" s="146">
        <v>0.25</v>
      </c>
      <c r="L64" s="147">
        <v>0.5</v>
      </c>
      <c r="M64" s="147">
        <v>0</v>
      </c>
      <c r="N64" s="147">
        <v>0.25</v>
      </c>
      <c r="O64" s="147">
        <v>0.75</v>
      </c>
      <c r="P64" s="147">
        <v>0.5</v>
      </c>
      <c r="Q64" s="49">
        <f t="shared" si="16"/>
        <v>22.5</v>
      </c>
      <c r="R64" s="148">
        <v>1</v>
      </c>
      <c r="S64" s="147">
        <v>0.25</v>
      </c>
      <c r="T64" s="49">
        <f t="shared" si="17"/>
        <v>11.25</v>
      </c>
      <c r="U64" s="148">
        <v>0</v>
      </c>
      <c r="V64" s="147">
        <v>0</v>
      </c>
      <c r="W64" s="147">
        <v>0.5</v>
      </c>
      <c r="X64" s="147">
        <v>0.5</v>
      </c>
      <c r="Y64" s="49">
        <f t="shared" si="18"/>
        <v>5</v>
      </c>
      <c r="Z64" s="73" t="s">
        <v>271</v>
      </c>
      <c r="AA64" s="51">
        <v>43826</v>
      </c>
      <c r="AB64" s="73" t="s">
        <v>271</v>
      </c>
      <c r="AC64" s="89">
        <v>56.25</v>
      </c>
      <c r="AD64" s="81">
        <f t="shared" si="19"/>
        <v>38.75</v>
      </c>
      <c r="AE64" s="73"/>
      <c r="AF64" s="83" t="s">
        <v>51</v>
      </c>
    </row>
    <row r="65" spans="2:33" ht="14.25" customHeight="1" x14ac:dyDescent="0.35">
      <c r="B65" s="194"/>
      <c r="C65" s="246" t="s">
        <v>115</v>
      </c>
      <c r="D65" s="246" t="s">
        <v>114</v>
      </c>
      <c r="E65" s="198"/>
      <c r="F65" s="15" t="s">
        <v>65</v>
      </c>
      <c r="G65" s="21" t="s">
        <v>64</v>
      </c>
      <c r="H65" s="138">
        <v>0.19600000000000001</v>
      </c>
      <c r="I65" s="139">
        <f t="shared" si="15"/>
        <v>0.19600000000000001</v>
      </c>
      <c r="J65" s="106"/>
      <c r="K65" s="146">
        <v>0.25</v>
      </c>
      <c r="L65" s="147">
        <v>0.75</v>
      </c>
      <c r="M65" s="147">
        <v>0</v>
      </c>
      <c r="N65" s="147">
        <v>0.5</v>
      </c>
      <c r="O65" s="147">
        <v>0.75</v>
      </c>
      <c r="P65" s="147">
        <v>0.5</v>
      </c>
      <c r="Q65" s="49">
        <f t="shared" si="16"/>
        <v>28.75</v>
      </c>
      <c r="R65" s="148">
        <v>1</v>
      </c>
      <c r="S65" s="147">
        <v>0.5</v>
      </c>
      <c r="T65" s="49">
        <f t="shared" si="17"/>
        <v>12.5</v>
      </c>
      <c r="U65" s="148">
        <v>0</v>
      </c>
      <c r="V65" s="147">
        <v>0.25</v>
      </c>
      <c r="W65" s="147">
        <v>0.75</v>
      </c>
      <c r="X65" s="147">
        <v>0.75</v>
      </c>
      <c r="Y65" s="49">
        <f t="shared" si="18"/>
        <v>8.75</v>
      </c>
      <c r="Z65" s="73" t="s">
        <v>271</v>
      </c>
      <c r="AA65" s="67">
        <v>43826</v>
      </c>
      <c r="AB65" s="73" t="s">
        <v>271</v>
      </c>
      <c r="AC65" s="89">
        <v>53.75</v>
      </c>
      <c r="AD65" s="81">
        <f t="shared" si="19"/>
        <v>50</v>
      </c>
      <c r="AE65" s="73"/>
      <c r="AF65" s="83" t="s">
        <v>51</v>
      </c>
    </row>
    <row r="66" spans="2:33" ht="14.25" customHeight="1" x14ac:dyDescent="0.35">
      <c r="B66" s="193">
        <v>31</v>
      </c>
      <c r="C66" s="243" t="s">
        <v>95</v>
      </c>
      <c r="D66" s="243" t="s">
        <v>117</v>
      </c>
      <c r="E66" s="197" t="s">
        <v>118</v>
      </c>
      <c r="F66" s="15" t="s">
        <v>57</v>
      </c>
      <c r="G66" s="21" t="s">
        <v>64</v>
      </c>
      <c r="H66" s="138">
        <v>0.71699999999999997</v>
      </c>
      <c r="I66" s="55"/>
      <c r="J66" s="140">
        <f>H66</f>
        <v>0.71699999999999997</v>
      </c>
      <c r="K66" s="146">
        <v>0.25</v>
      </c>
      <c r="L66" s="147">
        <v>0</v>
      </c>
      <c r="M66" s="147">
        <v>0</v>
      </c>
      <c r="N66" s="147">
        <v>0</v>
      </c>
      <c r="O66" s="147">
        <v>0.25</v>
      </c>
      <c r="P66" s="147">
        <v>0.75</v>
      </c>
      <c r="Q66" s="49">
        <f t="shared" si="16"/>
        <v>12.5</v>
      </c>
      <c r="R66" s="148">
        <v>0.25</v>
      </c>
      <c r="S66" s="147">
        <v>0.5</v>
      </c>
      <c r="T66" s="49">
        <f t="shared" si="17"/>
        <v>5</v>
      </c>
      <c r="U66" s="148">
        <v>0.5</v>
      </c>
      <c r="V66" s="147">
        <v>0</v>
      </c>
      <c r="W66" s="147">
        <v>0</v>
      </c>
      <c r="X66" s="147">
        <v>0</v>
      </c>
      <c r="Y66" s="49">
        <f t="shared" si="18"/>
        <v>2.5</v>
      </c>
      <c r="Z66" s="73" t="s">
        <v>271</v>
      </c>
      <c r="AA66" s="123">
        <v>43826</v>
      </c>
      <c r="AB66" s="73" t="s">
        <v>271</v>
      </c>
      <c r="AC66" s="89">
        <v>35</v>
      </c>
      <c r="AD66" s="81">
        <f t="shared" si="19"/>
        <v>20</v>
      </c>
      <c r="AE66" s="73"/>
      <c r="AF66" s="83" t="s">
        <v>51</v>
      </c>
    </row>
    <row r="67" spans="2:33" ht="14.25" customHeight="1" x14ac:dyDescent="0.35">
      <c r="B67" s="194"/>
      <c r="C67" s="243" t="s">
        <v>117</v>
      </c>
      <c r="D67" s="243" t="s">
        <v>95</v>
      </c>
      <c r="E67" s="198"/>
      <c r="F67" s="15" t="s">
        <v>65</v>
      </c>
      <c r="G67" s="21" t="s">
        <v>64</v>
      </c>
      <c r="H67" s="138">
        <v>0.26</v>
      </c>
      <c r="I67" s="139">
        <f>H67</f>
        <v>0.26</v>
      </c>
      <c r="J67" s="106"/>
      <c r="K67" s="146">
        <v>0.25</v>
      </c>
      <c r="L67" s="147">
        <v>0.75</v>
      </c>
      <c r="M67" s="147">
        <v>1</v>
      </c>
      <c r="N67" s="147">
        <v>0.25</v>
      </c>
      <c r="O67" s="147">
        <v>0.75</v>
      </c>
      <c r="P67" s="147">
        <v>0.25</v>
      </c>
      <c r="Q67" s="49">
        <f t="shared" si="16"/>
        <v>33.75</v>
      </c>
      <c r="R67" s="148">
        <v>0.75</v>
      </c>
      <c r="S67" s="147">
        <v>0.25</v>
      </c>
      <c r="T67" s="49">
        <f t="shared" si="17"/>
        <v>8.75</v>
      </c>
      <c r="U67" s="148">
        <v>0</v>
      </c>
      <c r="V67" s="147">
        <v>0</v>
      </c>
      <c r="W67" s="147">
        <v>0.75</v>
      </c>
      <c r="X67" s="147">
        <v>0.25</v>
      </c>
      <c r="Y67" s="49">
        <f t="shared" si="18"/>
        <v>5</v>
      </c>
      <c r="Z67" s="73" t="s">
        <v>271</v>
      </c>
      <c r="AA67" s="67">
        <v>43828</v>
      </c>
      <c r="AB67" s="73" t="s">
        <v>271</v>
      </c>
      <c r="AC67" s="89">
        <v>45</v>
      </c>
      <c r="AD67" s="81">
        <f t="shared" si="19"/>
        <v>47.5</v>
      </c>
      <c r="AE67" s="73"/>
      <c r="AF67" s="83" t="s">
        <v>51</v>
      </c>
    </row>
    <row r="68" spans="2:33" ht="14.25" customHeight="1" x14ac:dyDescent="0.35">
      <c r="B68" s="193">
        <v>32</v>
      </c>
      <c r="C68" s="245" t="s">
        <v>119</v>
      </c>
      <c r="D68" s="245" t="s">
        <v>120</v>
      </c>
      <c r="E68" s="200" t="s">
        <v>121</v>
      </c>
      <c r="F68" s="15" t="s">
        <v>57</v>
      </c>
      <c r="G68" s="21" t="s">
        <v>64</v>
      </c>
      <c r="H68" s="138">
        <v>0.3</v>
      </c>
      <c r="I68" s="139">
        <f t="shared" ref="I68:I78" si="20">H68</f>
        <v>0.3</v>
      </c>
      <c r="J68" s="106"/>
      <c r="K68" s="146">
        <v>0</v>
      </c>
      <c r="L68" s="147">
        <v>0.5</v>
      </c>
      <c r="M68" s="147">
        <v>0.75</v>
      </c>
      <c r="N68" s="147">
        <v>0.25</v>
      </c>
      <c r="O68" s="147">
        <v>0</v>
      </c>
      <c r="P68" s="147">
        <v>0.25</v>
      </c>
      <c r="Q68" s="49">
        <f t="shared" si="16"/>
        <v>20</v>
      </c>
      <c r="R68" s="148">
        <v>0.5</v>
      </c>
      <c r="S68" s="147">
        <v>0.25</v>
      </c>
      <c r="T68" s="49">
        <f t="shared" si="17"/>
        <v>6.25</v>
      </c>
      <c r="U68" s="148">
        <v>0.75</v>
      </c>
      <c r="V68" s="147">
        <v>1</v>
      </c>
      <c r="W68" s="147">
        <v>0.5</v>
      </c>
      <c r="X68" s="147">
        <v>0.25</v>
      </c>
      <c r="Y68" s="49">
        <f t="shared" si="18"/>
        <v>12.5</v>
      </c>
      <c r="Z68" s="73" t="s">
        <v>271</v>
      </c>
      <c r="AA68" s="51">
        <v>43827</v>
      </c>
      <c r="AB68" s="73" t="s">
        <v>271</v>
      </c>
      <c r="AC68" s="89">
        <v>58.75</v>
      </c>
      <c r="AD68" s="81">
        <f t="shared" si="19"/>
        <v>38.75</v>
      </c>
      <c r="AE68" s="73"/>
      <c r="AF68" s="83" t="s">
        <v>51</v>
      </c>
    </row>
    <row r="69" spans="2:33" ht="14.25" customHeight="1" x14ac:dyDescent="0.35">
      <c r="B69" s="194"/>
      <c r="C69" s="245" t="s">
        <v>120</v>
      </c>
      <c r="D69" s="245" t="s">
        <v>119</v>
      </c>
      <c r="E69" s="198"/>
      <c r="F69" s="15" t="s">
        <v>65</v>
      </c>
      <c r="G69" s="21" t="s">
        <v>64</v>
      </c>
      <c r="H69" s="138">
        <v>0.24099999999999999</v>
      </c>
      <c r="I69" s="139">
        <f t="shared" si="20"/>
        <v>0.24099999999999999</v>
      </c>
      <c r="J69" s="106"/>
      <c r="K69" s="146">
        <v>0.25</v>
      </c>
      <c r="L69" s="147">
        <v>0.25</v>
      </c>
      <c r="M69" s="147">
        <v>0.5</v>
      </c>
      <c r="N69" s="147">
        <v>0.25</v>
      </c>
      <c r="O69" s="147">
        <v>0.25</v>
      </c>
      <c r="P69" s="147">
        <v>0.25</v>
      </c>
      <c r="Q69" s="49">
        <f t="shared" si="16"/>
        <v>18.75</v>
      </c>
      <c r="R69" s="148">
        <v>0.5</v>
      </c>
      <c r="S69" s="147">
        <v>0.5</v>
      </c>
      <c r="T69" s="49">
        <f t="shared" si="17"/>
        <v>7.5</v>
      </c>
      <c r="U69" s="148">
        <v>1</v>
      </c>
      <c r="V69" s="147">
        <v>1</v>
      </c>
      <c r="W69" s="147">
        <v>0.75</v>
      </c>
      <c r="X69" s="147">
        <v>0.5</v>
      </c>
      <c r="Y69" s="49">
        <f t="shared" si="18"/>
        <v>16.25</v>
      </c>
      <c r="Z69" s="73" t="s">
        <v>271</v>
      </c>
      <c r="AA69" s="51">
        <v>43831</v>
      </c>
      <c r="AB69" s="73" t="s">
        <v>271</v>
      </c>
      <c r="AC69" s="89">
        <v>57.5</v>
      </c>
      <c r="AD69" s="81">
        <f t="shared" si="19"/>
        <v>42.5</v>
      </c>
      <c r="AE69" s="73"/>
      <c r="AF69" s="83" t="s">
        <v>51</v>
      </c>
    </row>
    <row r="70" spans="2:33" ht="14.25" customHeight="1" x14ac:dyDescent="0.35">
      <c r="B70" s="193">
        <v>33</v>
      </c>
      <c r="C70" s="245" t="s">
        <v>133</v>
      </c>
      <c r="D70" s="245" t="s">
        <v>278</v>
      </c>
      <c r="E70" s="200" t="s">
        <v>122</v>
      </c>
      <c r="F70" s="15" t="s">
        <v>83</v>
      </c>
      <c r="G70" s="15" t="s">
        <v>64</v>
      </c>
      <c r="H70" s="138">
        <v>1.272</v>
      </c>
      <c r="I70" s="139">
        <f t="shared" si="20"/>
        <v>1.272</v>
      </c>
      <c r="J70" s="106"/>
      <c r="K70" s="146">
        <v>0.5</v>
      </c>
      <c r="L70" s="147">
        <v>0.5</v>
      </c>
      <c r="M70" s="147">
        <v>0.5</v>
      </c>
      <c r="N70" s="147">
        <v>0.5</v>
      </c>
      <c r="O70" s="147">
        <v>0.5</v>
      </c>
      <c r="P70" s="147">
        <v>0.25</v>
      </c>
      <c r="Q70" s="49">
        <f t="shared" si="16"/>
        <v>30</v>
      </c>
      <c r="R70" s="148">
        <v>1</v>
      </c>
      <c r="S70" s="147">
        <v>0.25</v>
      </c>
      <c r="T70" s="49">
        <f t="shared" si="17"/>
        <v>11.25</v>
      </c>
      <c r="U70" s="148">
        <v>0</v>
      </c>
      <c r="V70" s="147">
        <v>0.25</v>
      </c>
      <c r="W70" s="147">
        <v>0.25</v>
      </c>
      <c r="X70" s="147">
        <v>0.25</v>
      </c>
      <c r="Y70" s="49">
        <f t="shared" si="18"/>
        <v>3.75</v>
      </c>
      <c r="Z70" s="73" t="s">
        <v>271</v>
      </c>
      <c r="AA70" s="123">
        <v>43826</v>
      </c>
      <c r="AB70" s="73" t="s">
        <v>271</v>
      </c>
      <c r="AC70" s="89">
        <v>45</v>
      </c>
      <c r="AD70" s="81">
        <f t="shared" si="19"/>
        <v>45</v>
      </c>
      <c r="AE70" s="73"/>
      <c r="AF70" s="83" t="s">
        <v>51</v>
      </c>
    </row>
    <row r="71" spans="2:33" ht="14.25" customHeight="1" x14ac:dyDescent="0.35">
      <c r="B71" s="194"/>
      <c r="C71" s="245" t="s">
        <v>278</v>
      </c>
      <c r="D71" s="245" t="s">
        <v>133</v>
      </c>
      <c r="E71" s="198"/>
      <c r="F71" s="15" t="s">
        <v>69</v>
      </c>
      <c r="G71" s="15" t="s">
        <v>64</v>
      </c>
      <c r="H71" s="138">
        <f>0.822+0.373</f>
        <v>1.1949999999999998</v>
      </c>
      <c r="I71" s="139">
        <f t="shared" si="20"/>
        <v>1.1949999999999998</v>
      </c>
      <c r="J71" s="106"/>
      <c r="K71" s="146">
        <v>0.25</v>
      </c>
      <c r="L71" s="147">
        <v>0.25</v>
      </c>
      <c r="M71" s="147">
        <v>0.5</v>
      </c>
      <c r="N71" s="147">
        <v>0.25</v>
      </c>
      <c r="O71" s="147">
        <v>0.5</v>
      </c>
      <c r="P71" s="147">
        <v>0.25</v>
      </c>
      <c r="Q71" s="49">
        <f t="shared" si="16"/>
        <v>20</v>
      </c>
      <c r="R71" s="148">
        <v>1</v>
      </c>
      <c r="S71" s="147">
        <v>0</v>
      </c>
      <c r="T71" s="49">
        <f t="shared" si="17"/>
        <v>10</v>
      </c>
      <c r="U71" s="148">
        <v>0</v>
      </c>
      <c r="V71" s="147">
        <v>0.25</v>
      </c>
      <c r="W71" s="147">
        <v>0.25</v>
      </c>
      <c r="X71" s="147">
        <v>0.5</v>
      </c>
      <c r="Y71" s="49">
        <f t="shared" si="18"/>
        <v>5</v>
      </c>
      <c r="Z71" s="73" t="s">
        <v>271</v>
      </c>
      <c r="AA71" s="178">
        <v>43826</v>
      </c>
      <c r="AB71" s="73" t="s">
        <v>271</v>
      </c>
      <c r="AC71" s="89">
        <v>41.25</v>
      </c>
      <c r="AD71" s="81">
        <f t="shared" si="19"/>
        <v>35</v>
      </c>
      <c r="AE71" s="73" t="s">
        <v>324</v>
      </c>
      <c r="AF71" s="83" t="s">
        <v>51</v>
      </c>
      <c r="AG71" s="28"/>
    </row>
    <row r="72" spans="2:33" ht="14.25" customHeight="1" x14ac:dyDescent="0.35">
      <c r="B72" s="193">
        <v>34</v>
      </c>
      <c r="C72" s="245" t="s">
        <v>119</v>
      </c>
      <c r="D72" s="245" t="s">
        <v>123</v>
      </c>
      <c r="E72" s="200" t="s">
        <v>121</v>
      </c>
      <c r="F72" s="15" t="s">
        <v>57</v>
      </c>
      <c r="G72" s="15" t="s">
        <v>64</v>
      </c>
      <c r="H72" s="138">
        <v>0.17899999999999999</v>
      </c>
      <c r="I72" s="139">
        <f t="shared" si="20"/>
        <v>0.17899999999999999</v>
      </c>
      <c r="J72" s="106"/>
      <c r="K72" s="146">
        <v>0.25</v>
      </c>
      <c r="L72" s="147">
        <v>0.25</v>
      </c>
      <c r="M72" s="147">
        <v>0.5</v>
      </c>
      <c r="N72" s="147">
        <v>0.25</v>
      </c>
      <c r="O72" s="147">
        <v>0.25</v>
      </c>
      <c r="P72" s="147">
        <v>0.5</v>
      </c>
      <c r="Q72" s="49">
        <f t="shared" si="16"/>
        <v>21.25</v>
      </c>
      <c r="R72" s="148">
        <v>0.5</v>
      </c>
      <c r="S72" s="147">
        <v>0.5</v>
      </c>
      <c r="T72" s="49">
        <f t="shared" si="17"/>
        <v>7.5</v>
      </c>
      <c r="U72" s="148">
        <v>0</v>
      </c>
      <c r="V72" s="147">
        <v>1</v>
      </c>
      <c r="W72" s="147">
        <v>0.5</v>
      </c>
      <c r="X72" s="147">
        <v>0.25</v>
      </c>
      <c r="Y72" s="49">
        <f t="shared" si="18"/>
        <v>8.75</v>
      </c>
      <c r="Z72" s="73" t="s">
        <v>271</v>
      </c>
      <c r="AA72" s="123">
        <v>43826</v>
      </c>
      <c r="AB72" s="73" t="s">
        <v>271</v>
      </c>
      <c r="AC72" s="89">
        <v>53.75</v>
      </c>
      <c r="AD72" s="81">
        <f t="shared" si="19"/>
        <v>37.5</v>
      </c>
      <c r="AE72" s="73"/>
      <c r="AF72" s="83" t="s">
        <v>51</v>
      </c>
      <c r="AG72" s="28"/>
    </row>
    <row r="73" spans="2:33" ht="14.25" customHeight="1" x14ac:dyDescent="0.35">
      <c r="B73" s="194"/>
      <c r="C73" s="245" t="s">
        <v>123</v>
      </c>
      <c r="D73" s="245" t="s">
        <v>119</v>
      </c>
      <c r="E73" s="198"/>
      <c r="F73" s="21" t="s">
        <v>65</v>
      </c>
      <c r="G73" s="15" t="s">
        <v>64</v>
      </c>
      <c r="H73" s="138">
        <v>0.17</v>
      </c>
      <c r="I73" s="139">
        <f t="shared" si="20"/>
        <v>0.17</v>
      </c>
      <c r="J73" s="106"/>
      <c r="K73" s="146">
        <v>0.25</v>
      </c>
      <c r="L73" s="147">
        <v>0.5</v>
      </c>
      <c r="M73" s="147">
        <v>0.25</v>
      </c>
      <c r="N73" s="147">
        <v>0.5</v>
      </c>
      <c r="O73" s="147">
        <v>0.5</v>
      </c>
      <c r="P73" s="147">
        <v>0.5</v>
      </c>
      <c r="Q73" s="49">
        <f t="shared" si="16"/>
        <v>26.25</v>
      </c>
      <c r="R73" s="148">
        <v>0.5</v>
      </c>
      <c r="S73" s="147">
        <v>0.5</v>
      </c>
      <c r="T73" s="49">
        <f t="shared" si="17"/>
        <v>7.5</v>
      </c>
      <c r="U73" s="148">
        <v>0.25</v>
      </c>
      <c r="V73" s="147">
        <v>1</v>
      </c>
      <c r="W73" s="147">
        <v>0.75</v>
      </c>
      <c r="X73" s="147">
        <v>0.5</v>
      </c>
      <c r="Y73" s="49">
        <f t="shared" si="18"/>
        <v>12.5</v>
      </c>
      <c r="Z73" s="73" t="s">
        <v>271</v>
      </c>
      <c r="AA73" s="123">
        <v>43826</v>
      </c>
      <c r="AB73" s="73" t="s">
        <v>271</v>
      </c>
      <c r="AC73" s="89">
        <v>51.25</v>
      </c>
      <c r="AD73" s="81">
        <f t="shared" si="19"/>
        <v>46.25</v>
      </c>
      <c r="AE73" s="73"/>
      <c r="AF73" s="83" t="s">
        <v>51</v>
      </c>
      <c r="AG73" s="28"/>
    </row>
    <row r="74" spans="2:33" ht="14.25" customHeight="1" x14ac:dyDescent="0.35">
      <c r="B74" s="193">
        <v>35</v>
      </c>
      <c r="C74" s="243" t="s">
        <v>286</v>
      </c>
      <c r="D74" s="243" t="s">
        <v>287</v>
      </c>
      <c r="E74" s="197" t="s">
        <v>124</v>
      </c>
      <c r="F74" s="15" t="s">
        <v>57</v>
      </c>
      <c r="G74" s="21" t="s">
        <v>64</v>
      </c>
      <c r="H74" s="138">
        <v>0.47799999999999998</v>
      </c>
      <c r="I74" s="139">
        <f t="shared" si="20"/>
        <v>0.47799999999999998</v>
      </c>
      <c r="J74" s="106"/>
      <c r="K74" s="146">
        <v>0.25</v>
      </c>
      <c r="L74" s="147">
        <v>0.5</v>
      </c>
      <c r="M74" s="147">
        <v>0.25</v>
      </c>
      <c r="N74" s="147">
        <v>0.25</v>
      </c>
      <c r="O74" s="147">
        <v>0.75</v>
      </c>
      <c r="P74" s="147">
        <v>0.25</v>
      </c>
      <c r="Q74" s="49">
        <f t="shared" si="16"/>
        <v>22.5</v>
      </c>
      <c r="R74" s="148">
        <v>0.5</v>
      </c>
      <c r="S74" s="147">
        <v>0.5</v>
      </c>
      <c r="T74" s="49">
        <f t="shared" si="17"/>
        <v>7.5</v>
      </c>
      <c r="U74" s="148">
        <v>0.5</v>
      </c>
      <c r="V74" s="147">
        <v>0</v>
      </c>
      <c r="W74" s="147">
        <v>0.5</v>
      </c>
      <c r="X74" s="147">
        <v>0.5</v>
      </c>
      <c r="Y74" s="49">
        <f t="shared" si="18"/>
        <v>7.5</v>
      </c>
      <c r="Z74" s="73" t="s">
        <v>271</v>
      </c>
      <c r="AA74" s="51">
        <v>43826</v>
      </c>
      <c r="AB74" s="73" t="s">
        <v>271</v>
      </c>
      <c r="AC74" s="89">
        <v>45</v>
      </c>
      <c r="AD74" s="81">
        <f t="shared" si="19"/>
        <v>37.5</v>
      </c>
      <c r="AE74" s="73"/>
      <c r="AF74" s="83" t="s">
        <v>51</v>
      </c>
      <c r="AG74" s="28"/>
    </row>
    <row r="75" spans="2:33" ht="14.25" customHeight="1" x14ac:dyDescent="0.35">
      <c r="B75" s="194"/>
      <c r="C75" s="243" t="s">
        <v>287</v>
      </c>
      <c r="D75" s="243" t="s">
        <v>286</v>
      </c>
      <c r="E75" s="198"/>
      <c r="F75" s="15" t="s">
        <v>65</v>
      </c>
      <c r="G75" s="21" t="s">
        <v>64</v>
      </c>
      <c r="H75" s="138">
        <v>0.57299999999999995</v>
      </c>
      <c r="I75" s="139">
        <f t="shared" si="20"/>
        <v>0.57299999999999995</v>
      </c>
      <c r="J75" s="106"/>
      <c r="K75" s="147">
        <v>0</v>
      </c>
      <c r="L75" s="147">
        <v>0</v>
      </c>
      <c r="M75" s="147">
        <v>0</v>
      </c>
      <c r="N75" s="147">
        <v>0</v>
      </c>
      <c r="O75" s="147">
        <v>0</v>
      </c>
      <c r="P75" s="147">
        <v>0</v>
      </c>
      <c r="Q75" s="65">
        <f t="shared" si="16"/>
        <v>0</v>
      </c>
      <c r="R75" s="148">
        <v>0</v>
      </c>
      <c r="S75" s="147">
        <v>0</v>
      </c>
      <c r="T75" s="65">
        <f t="shared" si="17"/>
        <v>0</v>
      </c>
      <c r="U75" s="148">
        <v>0</v>
      </c>
      <c r="V75" s="147">
        <v>0</v>
      </c>
      <c r="W75" s="147">
        <v>0</v>
      </c>
      <c r="X75" s="147">
        <v>0</v>
      </c>
      <c r="Y75" s="65">
        <f t="shared" si="18"/>
        <v>0</v>
      </c>
      <c r="Z75" s="73" t="s">
        <v>271</v>
      </c>
      <c r="AA75" s="69">
        <v>43826</v>
      </c>
      <c r="AB75" s="73" t="s">
        <v>271</v>
      </c>
      <c r="AC75" s="89">
        <v>0</v>
      </c>
      <c r="AD75" s="92">
        <f t="shared" si="19"/>
        <v>0</v>
      </c>
      <c r="AE75" s="73"/>
      <c r="AF75" s="83" t="s">
        <v>51</v>
      </c>
      <c r="AG75" s="28"/>
    </row>
    <row r="76" spans="2:33" ht="14.25" customHeight="1" x14ac:dyDescent="0.35">
      <c r="B76" s="193">
        <v>36</v>
      </c>
      <c r="C76" s="243" t="s">
        <v>125</v>
      </c>
      <c r="D76" s="243" t="s">
        <v>126</v>
      </c>
      <c r="E76" s="197" t="s">
        <v>127</v>
      </c>
      <c r="F76" s="21" t="s">
        <v>128</v>
      </c>
      <c r="G76" s="21" t="s">
        <v>64</v>
      </c>
      <c r="H76" s="138">
        <v>0.63</v>
      </c>
      <c r="I76" s="139">
        <f t="shared" si="20"/>
        <v>0.63</v>
      </c>
      <c r="J76" s="106"/>
      <c r="K76" s="146">
        <v>0.25</v>
      </c>
      <c r="L76" s="147">
        <v>0.5</v>
      </c>
      <c r="M76" s="147">
        <v>0.25</v>
      </c>
      <c r="N76" s="147">
        <v>0.5</v>
      </c>
      <c r="O76" s="147">
        <v>0.5</v>
      </c>
      <c r="P76" s="147">
        <v>0.25</v>
      </c>
      <c r="Q76" s="49">
        <f t="shared" si="16"/>
        <v>23.75</v>
      </c>
      <c r="R76" s="148">
        <v>0.5</v>
      </c>
      <c r="S76" s="147">
        <v>0.25</v>
      </c>
      <c r="T76" s="49">
        <f t="shared" si="17"/>
        <v>6.25</v>
      </c>
      <c r="U76" s="148">
        <v>0</v>
      </c>
      <c r="V76" s="147">
        <v>1</v>
      </c>
      <c r="W76" s="147">
        <v>0.75</v>
      </c>
      <c r="X76" s="147">
        <v>0.5</v>
      </c>
      <c r="Y76" s="49">
        <f t="shared" si="18"/>
        <v>11.25</v>
      </c>
      <c r="Z76" s="73" t="s">
        <v>271</v>
      </c>
      <c r="AA76" s="51">
        <v>43841</v>
      </c>
      <c r="AB76" s="73" t="s">
        <v>271</v>
      </c>
      <c r="AC76" s="89">
        <v>56.25</v>
      </c>
      <c r="AD76" s="81">
        <f t="shared" si="19"/>
        <v>41.25</v>
      </c>
      <c r="AE76" s="73" t="s">
        <v>324</v>
      </c>
      <c r="AF76" s="83" t="s">
        <v>51</v>
      </c>
      <c r="AG76" s="28"/>
    </row>
    <row r="77" spans="2:33" ht="14.25" customHeight="1" x14ac:dyDescent="0.35">
      <c r="B77" s="194"/>
      <c r="C77" s="243" t="s">
        <v>126</v>
      </c>
      <c r="D77" s="243" t="s">
        <v>125</v>
      </c>
      <c r="E77" s="198"/>
      <c r="F77" s="21" t="s">
        <v>129</v>
      </c>
      <c r="G77" s="21" t="s">
        <v>64</v>
      </c>
      <c r="H77" s="138">
        <v>0.63</v>
      </c>
      <c r="I77" s="139">
        <f t="shared" si="20"/>
        <v>0.63</v>
      </c>
      <c r="J77" s="106"/>
      <c r="K77" s="146">
        <v>0.25</v>
      </c>
      <c r="L77" s="147">
        <v>0.5</v>
      </c>
      <c r="M77" s="147">
        <v>0.25</v>
      </c>
      <c r="N77" s="147">
        <v>0.75</v>
      </c>
      <c r="O77" s="147">
        <v>0.5</v>
      </c>
      <c r="P77" s="147">
        <v>0.25</v>
      </c>
      <c r="Q77" s="49">
        <f t="shared" si="16"/>
        <v>26.25</v>
      </c>
      <c r="R77" s="148">
        <v>0.5</v>
      </c>
      <c r="S77" s="147">
        <v>0.25</v>
      </c>
      <c r="T77" s="49">
        <f t="shared" si="17"/>
        <v>6.25</v>
      </c>
      <c r="U77" s="148">
        <v>0.5</v>
      </c>
      <c r="V77" s="147">
        <v>0.75</v>
      </c>
      <c r="W77" s="147">
        <v>0.75</v>
      </c>
      <c r="X77" s="147">
        <v>0.5</v>
      </c>
      <c r="Y77" s="49">
        <f t="shared" si="18"/>
        <v>12.5</v>
      </c>
      <c r="Z77" s="73" t="s">
        <v>271</v>
      </c>
      <c r="AA77" s="51">
        <v>43841</v>
      </c>
      <c r="AB77" s="73" t="s">
        <v>271</v>
      </c>
      <c r="AC77" s="89">
        <v>55</v>
      </c>
      <c r="AD77" s="81">
        <f t="shared" si="19"/>
        <v>45</v>
      </c>
      <c r="AE77" s="73" t="s">
        <v>324</v>
      </c>
      <c r="AF77" s="83" t="s">
        <v>51</v>
      </c>
    </row>
    <row r="78" spans="2:33" ht="14.25" customHeight="1" x14ac:dyDescent="0.35">
      <c r="B78" s="193">
        <v>37</v>
      </c>
      <c r="C78" s="245" t="s">
        <v>119</v>
      </c>
      <c r="D78" s="245" t="s">
        <v>95</v>
      </c>
      <c r="E78" s="200" t="s">
        <v>121</v>
      </c>
      <c r="F78" s="15" t="s">
        <v>57</v>
      </c>
      <c r="G78" s="21" t="s">
        <v>58</v>
      </c>
      <c r="H78" s="138">
        <v>0.24</v>
      </c>
      <c r="I78" s="139">
        <f t="shared" si="20"/>
        <v>0.24</v>
      </c>
      <c r="J78" s="106"/>
      <c r="K78" s="146">
        <v>0.25</v>
      </c>
      <c r="L78" s="147">
        <v>0.25</v>
      </c>
      <c r="M78" s="147">
        <v>0.5</v>
      </c>
      <c r="N78" s="147">
        <v>0.5</v>
      </c>
      <c r="O78" s="147">
        <v>0</v>
      </c>
      <c r="P78" s="147">
        <v>0.25</v>
      </c>
      <c r="Q78" s="49">
        <f t="shared" si="16"/>
        <v>20</v>
      </c>
      <c r="R78" s="148">
        <v>0.5</v>
      </c>
      <c r="S78" s="147">
        <v>0.5</v>
      </c>
      <c r="T78" s="49">
        <f t="shared" si="17"/>
        <v>7.5</v>
      </c>
      <c r="U78" s="148">
        <v>0</v>
      </c>
      <c r="V78" s="147">
        <v>1</v>
      </c>
      <c r="W78" s="147">
        <v>0.25</v>
      </c>
      <c r="X78" s="147">
        <v>0.5</v>
      </c>
      <c r="Y78" s="49">
        <f t="shared" si="18"/>
        <v>8.75</v>
      </c>
      <c r="Z78" s="73" t="s">
        <v>271</v>
      </c>
      <c r="AA78" s="123">
        <v>43826</v>
      </c>
      <c r="AB78" s="73" t="s">
        <v>271</v>
      </c>
      <c r="AC78" s="89">
        <v>45</v>
      </c>
      <c r="AD78" s="81">
        <f t="shared" si="19"/>
        <v>36.25</v>
      </c>
      <c r="AE78" s="73"/>
      <c r="AF78" s="83" t="s">
        <v>51</v>
      </c>
    </row>
    <row r="79" spans="2:33" ht="14.25" customHeight="1" x14ac:dyDescent="0.35">
      <c r="B79" s="194"/>
      <c r="C79" s="242"/>
      <c r="D79" s="242"/>
      <c r="E79" s="198"/>
      <c r="F79" s="87"/>
      <c r="G79" s="87"/>
      <c r="H79" s="87"/>
      <c r="I79" s="87"/>
      <c r="J79" s="144"/>
      <c r="K79" s="87"/>
      <c r="L79" s="87"/>
      <c r="M79" s="87"/>
      <c r="N79" s="87"/>
      <c r="O79" s="87"/>
      <c r="P79" s="87"/>
      <c r="Q79" s="63"/>
      <c r="R79" s="87"/>
      <c r="S79" s="87"/>
      <c r="T79" s="63"/>
      <c r="U79" s="87"/>
      <c r="V79" s="87"/>
      <c r="W79" s="87"/>
      <c r="X79" s="87"/>
      <c r="Y79" s="63"/>
      <c r="Z79" s="63"/>
      <c r="AA79" s="64"/>
      <c r="AB79" s="63"/>
      <c r="AC79" s="63"/>
      <c r="AD79" s="45"/>
      <c r="AE79" s="45"/>
      <c r="AF79" s="46"/>
    </row>
    <row r="80" spans="2:33" ht="14.25" customHeight="1" x14ac:dyDescent="0.35">
      <c r="B80" s="193">
        <v>38</v>
      </c>
      <c r="C80" s="243" t="s">
        <v>130</v>
      </c>
      <c r="D80" s="247" t="s">
        <v>143</v>
      </c>
      <c r="E80" s="197" t="s">
        <v>131</v>
      </c>
      <c r="F80" s="15" t="s">
        <v>57</v>
      </c>
      <c r="G80" s="21" t="s">
        <v>64</v>
      </c>
      <c r="H80" s="138">
        <v>1.1599999999999999</v>
      </c>
      <c r="I80" s="139">
        <f t="shared" ref="I80:I86" si="21">H80</f>
        <v>1.1599999999999999</v>
      </c>
      <c r="J80" s="106"/>
      <c r="K80" s="146">
        <v>0.25</v>
      </c>
      <c r="L80" s="147">
        <v>0.25</v>
      </c>
      <c r="M80" s="147">
        <v>0.75</v>
      </c>
      <c r="N80" s="147">
        <v>0.25</v>
      </c>
      <c r="O80" s="147">
        <v>0.5</v>
      </c>
      <c r="P80" s="147">
        <v>0</v>
      </c>
      <c r="Q80" s="49">
        <f t="shared" ref="Q80:Q86" si="22">K80*$K$5+L80*$L$5+M80*$M$5+N80*$N$5+O80*$O$5+P80*$P$5</f>
        <v>20</v>
      </c>
      <c r="R80" s="148">
        <v>0</v>
      </c>
      <c r="S80" s="147">
        <v>0.25</v>
      </c>
      <c r="T80" s="49">
        <f t="shared" ref="T80:T86" si="23">R80*$R$5+S80*$S$5</f>
        <v>1.25</v>
      </c>
      <c r="U80" s="148">
        <v>0</v>
      </c>
      <c r="V80" s="147">
        <v>1</v>
      </c>
      <c r="W80" s="147">
        <v>0.25</v>
      </c>
      <c r="X80" s="147">
        <v>0.25</v>
      </c>
      <c r="Y80" s="49">
        <f t="shared" ref="Y80:Y86" si="24">U80*$U$5+V80*$V$5+W80*$W$5+X80*$X$5</f>
        <v>7.5</v>
      </c>
      <c r="Z80" s="73" t="s">
        <v>271</v>
      </c>
      <c r="AA80" s="123">
        <v>43828</v>
      </c>
      <c r="AB80" s="73" t="s">
        <v>271</v>
      </c>
      <c r="AC80" s="89">
        <v>46.25</v>
      </c>
      <c r="AD80" s="81">
        <f t="shared" ref="AD80:AD86" si="25">Q80+T80+Y80</f>
        <v>28.75</v>
      </c>
      <c r="AE80" s="73"/>
      <c r="AF80" s="83" t="s">
        <v>51</v>
      </c>
    </row>
    <row r="81" spans="2:32" ht="14.25" customHeight="1" x14ac:dyDescent="0.35">
      <c r="B81" s="194"/>
      <c r="C81" s="247" t="s">
        <v>143</v>
      </c>
      <c r="D81" s="243" t="s">
        <v>130</v>
      </c>
      <c r="E81" s="198"/>
      <c r="F81" s="15" t="s">
        <v>65</v>
      </c>
      <c r="G81" s="21" t="s">
        <v>64</v>
      </c>
      <c r="H81" s="138">
        <v>1.17</v>
      </c>
      <c r="I81" s="139">
        <f t="shared" si="21"/>
        <v>1.17</v>
      </c>
      <c r="J81" s="106"/>
      <c r="K81" s="146">
        <v>0.25</v>
      </c>
      <c r="L81" s="147">
        <v>0.5</v>
      </c>
      <c r="M81" s="147">
        <v>0.75</v>
      </c>
      <c r="N81" s="147">
        <v>0.5</v>
      </c>
      <c r="O81" s="147">
        <v>0.75</v>
      </c>
      <c r="P81" s="147">
        <v>0.25</v>
      </c>
      <c r="Q81" s="49">
        <f t="shared" si="22"/>
        <v>30</v>
      </c>
      <c r="R81" s="148">
        <v>0</v>
      </c>
      <c r="S81" s="147">
        <v>0.25</v>
      </c>
      <c r="T81" s="49">
        <f t="shared" si="23"/>
        <v>1.25</v>
      </c>
      <c r="U81" s="148">
        <v>0</v>
      </c>
      <c r="V81" s="147">
        <v>1</v>
      </c>
      <c r="W81" s="147">
        <v>0.5</v>
      </c>
      <c r="X81" s="147">
        <v>0.5</v>
      </c>
      <c r="Y81" s="49">
        <f t="shared" si="24"/>
        <v>10</v>
      </c>
      <c r="Z81" s="73" t="s">
        <v>271</v>
      </c>
      <c r="AA81" s="123">
        <v>43828</v>
      </c>
      <c r="AB81" s="73" t="s">
        <v>271</v>
      </c>
      <c r="AC81" s="89">
        <v>45</v>
      </c>
      <c r="AD81" s="81">
        <f t="shared" si="25"/>
        <v>41.25</v>
      </c>
      <c r="AE81" s="73"/>
      <c r="AF81" s="83" t="s">
        <v>51</v>
      </c>
    </row>
    <row r="82" spans="2:32" ht="14.25" customHeight="1" x14ac:dyDescent="0.35">
      <c r="B82" s="193">
        <v>39</v>
      </c>
      <c r="C82" s="243" t="s">
        <v>132</v>
      </c>
      <c r="D82" s="243" t="s">
        <v>109</v>
      </c>
      <c r="E82" s="197" t="s">
        <v>110</v>
      </c>
      <c r="F82" s="15" t="s">
        <v>57</v>
      </c>
      <c r="G82" s="21" t="s">
        <v>64</v>
      </c>
      <c r="H82" s="138">
        <v>1.26</v>
      </c>
      <c r="I82" s="139">
        <f t="shared" si="21"/>
        <v>1.26</v>
      </c>
      <c r="J82" s="106"/>
      <c r="K82" s="146">
        <v>0.25</v>
      </c>
      <c r="L82" s="147">
        <v>0.5</v>
      </c>
      <c r="M82" s="147">
        <v>0.75</v>
      </c>
      <c r="N82" s="147">
        <v>0.75</v>
      </c>
      <c r="O82" s="147">
        <v>0.75</v>
      </c>
      <c r="P82" s="147">
        <v>0.25</v>
      </c>
      <c r="Q82" s="49">
        <f t="shared" si="22"/>
        <v>32.5</v>
      </c>
      <c r="R82" s="148">
        <v>0.25</v>
      </c>
      <c r="S82" s="147">
        <v>0.25</v>
      </c>
      <c r="T82" s="49">
        <f t="shared" si="23"/>
        <v>3.75</v>
      </c>
      <c r="U82" s="148">
        <v>0.25</v>
      </c>
      <c r="V82" s="147">
        <v>1</v>
      </c>
      <c r="W82" s="147">
        <v>0.5</v>
      </c>
      <c r="X82" s="147">
        <v>0.5</v>
      </c>
      <c r="Y82" s="49">
        <f t="shared" si="24"/>
        <v>11.25</v>
      </c>
      <c r="Z82" s="73" t="s">
        <v>271</v>
      </c>
      <c r="AA82" s="51">
        <v>43828</v>
      </c>
      <c r="AB82" s="73" t="s">
        <v>271</v>
      </c>
      <c r="AC82" s="89">
        <v>53.75</v>
      </c>
      <c r="AD82" s="81">
        <f t="shared" si="25"/>
        <v>47.5</v>
      </c>
      <c r="AE82" s="73"/>
      <c r="AF82" s="83" t="s">
        <v>51</v>
      </c>
    </row>
    <row r="83" spans="2:32" ht="14.25" customHeight="1" x14ac:dyDescent="0.35">
      <c r="B83" s="194"/>
      <c r="C83" s="243" t="s">
        <v>109</v>
      </c>
      <c r="D83" s="243" t="s">
        <v>132</v>
      </c>
      <c r="E83" s="198"/>
      <c r="F83" s="15" t="s">
        <v>65</v>
      </c>
      <c r="G83" s="21" t="s">
        <v>64</v>
      </c>
      <c r="H83" s="138">
        <v>1.28</v>
      </c>
      <c r="I83" s="139">
        <f t="shared" si="21"/>
        <v>1.28</v>
      </c>
      <c r="J83" s="106"/>
      <c r="K83" s="146">
        <v>0.25</v>
      </c>
      <c r="L83" s="147">
        <v>0.25</v>
      </c>
      <c r="M83" s="147">
        <v>0.5</v>
      </c>
      <c r="N83" s="147">
        <v>0.5</v>
      </c>
      <c r="O83" s="147">
        <v>0.25</v>
      </c>
      <c r="P83" s="147">
        <v>0.5</v>
      </c>
      <c r="Q83" s="49">
        <f t="shared" si="22"/>
        <v>23.75</v>
      </c>
      <c r="R83" s="148">
        <v>0.25</v>
      </c>
      <c r="S83" s="147">
        <v>0.25</v>
      </c>
      <c r="T83" s="49">
        <f t="shared" si="23"/>
        <v>3.75</v>
      </c>
      <c r="U83" s="148">
        <v>0.25</v>
      </c>
      <c r="V83" s="147">
        <v>0.75</v>
      </c>
      <c r="W83" s="147">
        <v>0.25</v>
      </c>
      <c r="X83" s="147">
        <v>0.5</v>
      </c>
      <c r="Y83" s="49">
        <f t="shared" si="24"/>
        <v>8.75</v>
      </c>
      <c r="Z83" s="73" t="s">
        <v>271</v>
      </c>
      <c r="AA83" s="51">
        <v>43828</v>
      </c>
      <c r="AB83" s="73" t="s">
        <v>271</v>
      </c>
      <c r="AC83" s="89">
        <v>50</v>
      </c>
      <c r="AD83" s="81">
        <f t="shared" si="25"/>
        <v>36.25</v>
      </c>
      <c r="AE83" s="73"/>
      <c r="AF83" s="83" t="s">
        <v>51</v>
      </c>
    </row>
    <row r="84" spans="2:32" ht="14.25" customHeight="1" x14ac:dyDescent="0.35">
      <c r="B84" s="193">
        <v>40</v>
      </c>
      <c r="C84" s="243" t="s">
        <v>289</v>
      </c>
      <c r="D84" s="243" t="s">
        <v>290</v>
      </c>
      <c r="E84" s="197" t="s">
        <v>133</v>
      </c>
      <c r="F84" s="15" t="s">
        <v>57</v>
      </c>
      <c r="G84" s="15" t="s">
        <v>64</v>
      </c>
      <c r="H84" s="138">
        <v>0.77700000000000002</v>
      </c>
      <c r="I84" s="139">
        <f t="shared" si="21"/>
        <v>0.77700000000000002</v>
      </c>
      <c r="J84" s="106"/>
      <c r="K84" s="146">
        <v>0.25</v>
      </c>
      <c r="L84" s="147">
        <v>0.5</v>
      </c>
      <c r="M84" s="147">
        <v>0</v>
      </c>
      <c r="N84" s="147">
        <v>0.25</v>
      </c>
      <c r="O84" s="147">
        <v>0.75</v>
      </c>
      <c r="P84" s="147">
        <v>0.5</v>
      </c>
      <c r="Q84" s="49">
        <f t="shared" si="22"/>
        <v>22.5</v>
      </c>
      <c r="R84" s="148">
        <v>0.75</v>
      </c>
      <c r="S84" s="147">
        <v>0.5</v>
      </c>
      <c r="T84" s="49">
        <f t="shared" si="23"/>
        <v>10</v>
      </c>
      <c r="U84" s="148">
        <v>0.5</v>
      </c>
      <c r="V84" s="147">
        <v>1</v>
      </c>
      <c r="W84" s="147">
        <v>0.25</v>
      </c>
      <c r="X84" s="147">
        <v>0.5</v>
      </c>
      <c r="Y84" s="49">
        <f t="shared" si="24"/>
        <v>11.25</v>
      </c>
      <c r="Z84" s="73" t="s">
        <v>271</v>
      </c>
      <c r="AA84" s="123">
        <v>43826</v>
      </c>
      <c r="AB84" s="73" t="s">
        <v>271</v>
      </c>
      <c r="AC84" s="89">
        <v>48.75</v>
      </c>
      <c r="AD84" s="81">
        <f t="shared" si="25"/>
        <v>43.75</v>
      </c>
      <c r="AE84" s="73"/>
      <c r="AF84" s="83" t="s">
        <v>51</v>
      </c>
    </row>
    <row r="85" spans="2:32" ht="14.25" customHeight="1" x14ac:dyDescent="0.35">
      <c r="B85" s="194"/>
      <c r="C85" s="243" t="s">
        <v>290</v>
      </c>
      <c r="D85" s="243" t="s">
        <v>289</v>
      </c>
      <c r="E85" s="198"/>
      <c r="F85" s="15" t="s">
        <v>65</v>
      </c>
      <c r="G85" s="15" t="s">
        <v>64</v>
      </c>
      <c r="H85" s="138">
        <v>0.77200000000000002</v>
      </c>
      <c r="I85" s="139">
        <f t="shared" si="21"/>
        <v>0.77200000000000002</v>
      </c>
      <c r="J85" s="106"/>
      <c r="K85" s="146">
        <v>0.25</v>
      </c>
      <c r="L85" s="147">
        <v>0.5</v>
      </c>
      <c r="M85" s="147">
        <v>0</v>
      </c>
      <c r="N85" s="147">
        <v>0.25</v>
      </c>
      <c r="O85" s="147">
        <v>0.25</v>
      </c>
      <c r="P85" s="147">
        <v>0.25</v>
      </c>
      <c r="Q85" s="49">
        <f t="shared" si="22"/>
        <v>17.5</v>
      </c>
      <c r="R85" s="148">
        <v>0.75</v>
      </c>
      <c r="S85" s="147">
        <v>0.5</v>
      </c>
      <c r="T85" s="49">
        <f t="shared" si="23"/>
        <v>10</v>
      </c>
      <c r="U85" s="148">
        <v>1</v>
      </c>
      <c r="V85" s="147">
        <v>1</v>
      </c>
      <c r="W85" s="147">
        <v>0.75</v>
      </c>
      <c r="X85" s="147">
        <v>0.5</v>
      </c>
      <c r="Y85" s="49">
        <f t="shared" si="24"/>
        <v>16.25</v>
      </c>
      <c r="Z85" s="73" t="s">
        <v>271</v>
      </c>
      <c r="AA85" s="123">
        <v>43826</v>
      </c>
      <c r="AB85" s="73" t="s">
        <v>271</v>
      </c>
      <c r="AC85" s="89">
        <v>47.5</v>
      </c>
      <c r="AD85" s="81">
        <f t="shared" si="25"/>
        <v>43.75</v>
      </c>
      <c r="AE85" s="73"/>
      <c r="AF85" s="83" t="s">
        <v>51</v>
      </c>
    </row>
    <row r="86" spans="2:32" ht="14.25" customHeight="1" x14ac:dyDescent="0.35">
      <c r="B86" s="193">
        <v>41</v>
      </c>
      <c r="C86" s="263" t="s">
        <v>328</v>
      </c>
      <c r="D86" s="248" t="s">
        <v>136</v>
      </c>
      <c r="E86" s="197" t="s">
        <v>134</v>
      </c>
      <c r="F86" s="21" t="s">
        <v>57</v>
      </c>
      <c r="G86" s="21" t="s">
        <v>58</v>
      </c>
      <c r="H86" s="138">
        <f>0.514</f>
        <v>0.51400000000000001</v>
      </c>
      <c r="I86" s="139">
        <f t="shared" si="21"/>
        <v>0.51400000000000001</v>
      </c>
      <c r="J86" s="106"/>
      <c r="K86" s="146">
        <v>0.25</v>
      </c>
      <c r="L86" s="147">
        <v>0</v>
      </c>
      <c r="M86" s="147">
        <v>0.25</v>
      </c>
      <c r="N86" s="147">
        <v>0.25</v>
      </c>
      <c r="O86" s="147">
        <v>0.25</v>
      </c>
      <c r="P86" s="147">
        <v>0</v>
      </c>
      <c r="Q86" s="49">
        <f t="shared" si="22"/>
        <v>10</v>
      </c>
      <c r="R86" s="148">
        <v>0.75</v>
      </c>
      <c r="S86" s="147">
        <v>0.5</v>
      </c>
      <c r="T86" s="49">
        <f t="shared" si="23"/>
        <v>10</v>
      </c>
      <c r="U86" s="148">
        <v>1</v>
      </c>
      <c r="V86" s="147">
        <v>0.5</v>
      </c>
      <c r="W86" s="147">
        <v>0</v>
      </c>
      <c r="X86" s="147">
        <v>0</v>
      </c>
      <c r="Y86" s="49">
        <f t="shared" si="24"/>
        <v>7.5</v>
      </c>
      <c r="Z86" s="73" t="s">
        <v>271</v>
      </c>
      <c r="AA86" s="51">
        <v>43828</v>
      </c>
      <c r="AB86" s="73" t="s">
        <v>271</v>
      </c>
      <c r="AC86" s="89">
        <v>48.75</v>
      </c>
      <c r="AD86" s="81">
        <f t="shared" si="25"/>
        <v>27.5</v>
      </c>
      <c r="AE86" s="73"/>
      <c r="AF86" s="83" t="s">
        <v>51</v>
      </c>
    </row>
    <row r="87" spans="2:32" ht="14.25" customHeight="1" x14ac:dyDescent="0.35">
      <c r="B87" s="194"/>
      <c r="C87" s="242"/>
      <c r="D87" s="242"/>
      <c r="E87" s="198"/>
      <c r="F87" s="87"/>
      <c r="G87" s="87"/>
      <c r="H87" s="87"/>
      <c r="I87" s="87"/>
      <c r="J87" s="144"/>
      <c r="K87" s="87"/>
      <c r="L87" s="87"/>
      <c r="M87" s="87"/>
      <c r="N87" s="87"/>
      <c r="O87" s="87"/>
      <c r="P87" s="87"/>
      <c r="Q87" s="63"/>
      <c r="R87" s="87"/>
      <c r="S87" s="87"/>
      <c r="T87" s="63"/>
      <c r="U87" s="87"/>
      <c r="V87" s="87"/>
      <c r="W87" s="87"/>
      <c r="X87" s="87"/>
      <c r="Y87" s="63"/>
      <c r="Z87" s="63"/>
      <c r="AA87" s="64"/>
      <c r="AB87" s="63"/>
      <c r="AC87" s="63"/>
      <c r="AD87" s="45"/>
      <c r="AE87" s="45"/>
      <c r="AF87" s="46"/>
    </row>
    <row r="88" spans="2:32" ht="14.25" customHeight="1" x14ac:dyDescent="0.35">
      <c r="B88" s="193">
        <v>42</v>
      </c>
      <c r="C88" s="243" t="s">
        <v>288</v>
      </c>
      <c r="D88" s="243" t="s">
        <v>135</v>
      </c>
      <c r="E88" s="197" t="s">
        <v>136</v>
      </c>
      <c r="F88" s="15" t="s">
        <v>57</v>
      </c>
      <c r="G88" s="21" t="s">
        <v>64</v>
      </c>
      <c r="H88" s="138">
        <v>0.54</v>
      </c>
      <c r="I88" s="139">
        <f t="shared" ref="I88:I93" si="26">H88</f>
        <v>0.54</v>
      </c>
      <c r="J88" s="106"/>
      <c r="K88" s="146">
        <v>0.25</v>
      </c>
      <c r="L88" s="147">
        <v>0</v>
      </c>
      <c r="M88" s="147">
        <v>0</v>
      </c>
      <c r="N88" s="147">
        <v>0.25</v>
      </c>
      <c r="O88" s="147">
        <v>0</v>
      </c>
      <c r="P88" s="147">
        <v>0.5</v>
      </c>
      <c r="Q88" s="49">
        <f t="shared" ref="Q88:Q96" si="27">K88*$K$5+L88*$L$5+M88*$M$5+N88*$N$5+O88*$O$5+P88*$P$5</f>
        <v>11.25</v>
      </c>
      <c r="R88" s="148">
        <v>1</v>
      </c>
      <c r="S88" s="147">
        <v>0.5</v>
      </c>
      <c r="T88" s="49">
        <f t="shared" ref="T88:T96" si="28">R88*$R$5+S88*$S$5</f>
        <v>12.5</v>
      </c>
      <c r="U88" s="148">
        <v>0</v>
      </c>
      <c r="V88" s="147">
        <v>1</v>
      </c>
      <c r="W88" s="147">
        <v>0</v>
      </c>
      <c r="X88" s="147">
        <v>0</v>
      </c>
      <c r="Y88" s="49">
        <f t="shared" ref="Y88:Y96" si="29">U88*$U$5+V88*$V$5+W88*$W$5+X88*$X$5</f>
        <v>5</v>
      </c>
      <c r="Z88" s="73" t="s">
        <v>271</v>
      </c>
      <c r="AA88" s="67">
        <v>43466</v>
      </c>
      <c r="AB88" s="73" t="s">
        <v>271</v>
      </c>
      <c r="AC88" s="89">
        <v>55</v>
      </c>
      <c r="AD88" s="81">
        <f t="shared" ref="AD88:AD96" si="30">Q88+T88+Y88</f>
        <v>28.75</v>
      </c>
      <c r="AE88" s="73"/>
      <c r="AF88" s="83" t="s">
        <v>51</v>
      </c>
    </row>
    <row r="89" spans="2:32" ht="14.25" customHeight="1" x14ac:dyDescent="0.35">
      <c r="B89" s="194"/>
      <c r="C89" s="243" t="s">
        <v>135</v>
      </c>
      <c r="D89" s="243" t="s">
        <v>288</v>
      </c>
      <c r="E89" s="198"/>
      <c r="F89" s="21" t="s">
        <v>65</v>
      </c>
      <c r="G89" s="21" t="s">
        <v>64</v>
      </c>
      <c r="H89" s="138">
        <v>0.27800000000000002</v>
      </c>
      <c r="I89" s="139">
        <f t="shared" si="26"/>
        <v>0.27800000000000002</v>
      </c>
      <c r="J89" s="106"/>
      <c r="K89" s="146">
        <v>0.25</v>
      </c>
      <c r="L89" s="147">
        <v>0.5</v>
      </c>
      <c r="M89" s="147">
        <v>0</v>
      </c>
      <c r="N89" s="147">
        <v>0.25</v>
      </c>
      <c r="O89" s="147">
        <v>0.75</v>
      </c>
      <c r="P89" s="147">
        <v>0.5</v>
      </c>
      <c r="Q89" s="49">
        <f t="shared" si="27"/>
        <v>22.5</v>
      </c>
      <c r="R89" s="148">
        <v>0.5</v>
      </c>
      <c r="S89" s="147">
        <v>0.5</v>
      </c>
      <c r="T89" s="49">
        <f t="shared" si="28"/>
        <v>7.5</v>
      </c>
      <c r="U89" s="148">
        <v>0.5</v>
      </c>
      <c r="V89" s="147">
        <v>1</v>
      </c>
      <c r="W89" s="147">
        <v>0.5</v>
      </c>
      <c r="X89" s="147">
        <v>0.25</v>
      </c>
      <c r="Y89" s="49">
        <f t="shared" si="29"/>
        <v>11.25</v>
      </c>
      <c r="Z89" s="73" t="s">
        <v>271</v>
      </c>
      <c r="AA89" s="67">
        <v>43466</v>
      </c>
      <c r="AB89" s="73" t="s">
        <v>271</v>
      </c>
      <c r="AC89" s="89">
        <v>46.25</v>
      </c>
      <c r="AD89" s="81">
        <f t="shared" si="30"/>
        <v>41.25</v>
      </c>
      <c r="AE89" s="73"/>
      <c r="AF89" s="83" t="s">
        <v>51</v>
      </c>
    </row>
    <row r="90" spans="2:32" ht="14.25" customHeight="1" x14ac:dyDescent="0.35">
      <c r="B90" s="193">
        <v>43</v>
      </c>
      <c r="C90" s="245" t="s">
        <v>291</v>
      </c>
      <c r="D90" s="245" t="s">
        <v>292</v>
      </c>
      <c r="E90" s="200" t="s">
        <v>134</v>
      </c>
      <c r="F90" s="15" t="s">
        <v>57</v>
      </c>
      <c r="G90" s="21" t="s">
        <v>64</v>
      </c>
      <c r="H90" s="138">
        <v>0.51800000000000002</v>
      </c>
      <c r="I90" s="139">
        <f t="shared" si="26"/>
        <v>0.51800000000000002</v>
      </c>
      <c r="J90" s="106"/>
      <c r="K90" s="146">
        <v>0.25</v>
      </c>
      <c r="L90" s="147">
        <v>0</v>
      </c>
      <c r="M90" s="147">
        <v>0.25</v>
      </c>
      <c r="N90" s="147">
        <v>0</v>
      </c>
      <c r="O90" s="147">
        <v>0.25</v>
      </c>
      <c r="P90" s="147">
        <v>0.25</v>
      </c>
      <c r="Q90" s="49">
        <f t="shared" si="27"/>
        <v>10</v>
      </c>
      <c r="R90" s="148">
        <v>0.5</v>
      </c>
      <c r="S90" s="147">
        <v>0</v>
      </c>
      <c r="T90" s="49">
        <f t="shared" si="28"/>
        <v>5</v>
      </c>
      <c r="U90" s="148">
        <v>0.75</v>
      </c>
      <c r="V90" s="147">
        <v>1</v>
      </c>
      <c r="W90" s="147">
        <v>0</v>
      </c>
      <c r="X90" s="147">
        <v>0</v>
      </c>
      <c r="Y90" s="49">
        <f t="shared" si="29"/>
        <v>8.75</v>
      </c>
      <c r="Z90" s="73" t="s">
        <v>271</v>
      </c>
      <c r="AA90" s="51">
        <v>43828</v>
      </c>
      <c r="AB90" s="73" t="s">
        <v>271</v>
      </c>
      <c r="AC90" s="89">
        <v>52.5</v>
      </c>
      <c r="AD90" s="81">
        <f t="shared" si="30"/>
        <v>23.75</v>
      </c>
      <c r="AE90" s="73"/>
      <c r="AF90" s="83" t="s">
        <v>51</v>
      </c>
    </row>
    <row r="91" spans="2:32" ht="14.25" customHeight="1" x14ac:dyDescent="0.35">
      <c r="B91" s="194"/>
      <c r="C91" s="245" t="s">
        <v>292</v>
      </c>
      <c r="D91" s="245" t="s">
        <v>291</v>
      </c>
      <c r="E91" s="198"/>
      <c r="F91" s="15" t="s">
        <v>65</v>
      </c>
      <c r="G91" s="21" t="s">
        <v>64</v>
      </c>
      <c r="H91" s="138">
        <v>0.50900000000000001</v>
      </c>
      <c r="I91" s="139">
        <f t="shared" si="26"/>
        <v>0.50900000000000001</v>
      </c>
      <c r="J91" s="106"/>
      <c r="K91" s="146">
        <v>0.25</v>
      </c>
      <c r="L91" s="147">
        <v>0.25</v>
      </c>
      <c r="M91" s="147">
        <v>0.5</v>
      </c>
      <c r="N91" s="147">
        <v>0.5</v>
      </c>
      <c r="O91" s="147">
        <v>0.5</v>
      </c>
      <c r="P91" s="147">
        <v>0.25</v>
      </c>
      <c r="Q91" s="49">
        <f t="shared" si="27"/>
        <v>22.5</v>
      </c>
      <c r="R91" s="148">
        <v>0.5</v>
      </c>
      <c r="S91" s="147">
        <v>0.25</v>
      </c>
      <c r="T91" s="49">
        <f t="shared" si="28"/>
        <v>6.25</v>
      </c>
      <c r="U91" s="148">
        <v>0.75</v>
      </c>
      <c r="V91" s="147">
        <v>0.75</v>
      </c>
      <c r="W91" s="147">
        <v>0</v>
      </c>
      <c r="X91" s="147">
        <v>0.25</v>
      </c>
      <c r="Y91" s="49">
        <f t="shared" si="29"/>
        <v>8.75</v>
      </c>
      <c r="Z91" s="73" t="s">
        <v>271</v>
      </c>
      <c r="AA91" s="51">
        <v>43828</v>
      </c>
      <c r="AB91" s="73" t="s">
        <v>271</v>
      </c>
      <c r="AC91" s="89">
        <v>41.25</v>
      </c>
      <c r="AD91" s="81">
        <f t="shared" si="30"/>
        <v>37.5</v>
      </c>
      <c r="AE91" s="73"/>
      <c r="AF91" s="83" t="s">
        <v>51</v>
      </c>
    </row>
    <row r="92" spans="2:32" ht="14.25" customHeight="1" x14ac:dyDescent="0.35">
      <c r="B92" s="193">
        <v>44</v>
      </c>
      <c r="C92" s="243" t="s">
        <v>291</v>
      </c>
      <c r="D92" s="243" t="s">
        <v>293</v>
      </c>
      <c r="E92" s="197" t="s">
        <v>137</v>
      </c>
      <c r="F92" s="15" t="s">
        <v>57</v>
      </c>
      <c r="G92" s="21" t="s">
        <v>64</v>
      </c>
      <c r="H92" s="138">
        <v>0.27100000000000002</v>
      </c>
      <c r="I92" s="139">
        <f t="shared" si="26"/>
        <v>0.27100000000000002</v>
      </c>
      <c r="J92" s="106"/>
      <c r="K92" s="146">
        <v>0.25</v>
      </c>
      <c r="L92" s="147">
        <v>0.5</v>
      </c>
      <c r="M92" s="147">
        <v>1</v>
      </c>
      <c r="N92" s="147">
        <v>0.75</v>
      </c>
      <c r="O92" s="147">
        <v>0.25</v>
      </c>
      <c r="P92" s="147">
        <v>0.25</v>
      </c>
      <c r="Q92" s="49">
        <f t="shared" si="27"/>
        <v>32.5</v>
      </c>
      <c r="R92" s="148">
        <v>0</v>
      </c>
      <c r="S92" s="147">
        <v>0</v>
      </c>
      <c r="T92" s="49">
        <f t="shared" si="28"/>
        <v>0</v>
      </c>
      <c r="U92" s="148">
        <v>0</v>
      </c>
      <c r="V92" s="147">
        <v>1</v>
      </c>
      <c r="W92" s="147">
        <v>0.5</v>
      </c>
      <c r="X92" s="147">
        <v>0.75</v>
      </c>
      <c r="Y92" s="49">
        <f t="shared" si="29"/>
        <v>11.25</v>
      </c>
      <c r="Z92" s="73" t="s">
        <v>271</v>
      </c>
      <c r="AA92" s="123">
        <v>43828</v>
      </c>
      <c r="AB92" s="73" t="s">
        <v>271</v>
      </c>
      <c r="AC92" s="89">
        <v>62.5</v>
      </c>
      <c r="AD92" s="81">
        <f t="shared" si="30"/>
        <v>43.75</v>
      </c>
      <c r="AE92" s="73"/>
      <c r="AF92" s="83" t="s">
        <v>51</v>
      </c>
    </row>
    <row r="93" spans="2:32" ht="14.25" customHeight="1" x14ac:dyDescent="0.35">
      <c r="B93" s="194"/>
      <c r="C93" s="243" t="s">
        <v>293</v>
      </c>
      <c r="D93" s="243" t="s">
        <v>291</v>
      </c>
      <c r="E93" s="198"/>
      <c r="F93" s="15" t="s">
        <v>65</v>
      </c>
      <c r="G93" s="21" t="s">
        <v>64</v>
      </c>
      <c r="H93" s="138">
        <v>0.25</v>
      </c>
      <c r="I93" s="139">
        <f t="shared" si="26"/>
        <v>0.25</v>
      </c>
      <c r="J93" s="106"/>
      <c r="K93" s="146">
        <v>0.25</v>
      </c>
      <c r="L93" s="147">
        <v>0.75</v>
      </c>
      <c r="M93" s="147">
        <v>1</v>
      </c>
      <c r="N93" s="147">
        <v>0.75</v>
      </c>
      <c r="O93" s="147">
        <v>0.25</v>
      </c>
      <c r="P93" s="147">
        <v>0.5</v>
      </c>
      <c r="Q93" s="49">
        <f t="shared" si="27"/>
        <v>38.75</v>
      </c>
      <c r="R93" s="148">
        <v>0.25</v>
      </c>
      <c r="S93" s="147">
        <v>1</v>
      </c>
      <c r="T93" s="49">
        <f t="shared" si="28"/>
        <v>7.5</v>
      </c>
      <c r="U93" s="148">
        <v>1</v>
      </c>
      <c r="V93" s="147">
        <v>1</v>
      </c>
      <c r="W93" s="147">
        <v>0.5</v>
      </c>
      <c r="X93" s="147">
        <v>0.75</v>
      </c>
      <c r="Y93" s="49">
        <f t="shared" si="29"/>
        <v>16.25</v>
      </c>
      <c r="Z93" s="73" t="s">
        <v>263</v>
      </c>
      <c r="AA93" s="123">
        <v>43733</v>
      </c>
      <c r="AB93" s="73" t="s">
        <v>271</v>
      </c>
      <c r="AC93" s="89">
        <v>65</v>
      </c>
      <c r="AD93" s="81">
        <f t="shared" si="30"/>
        <v>62.5</v>
      </c>
      <c r="AE93" s="73"/>
      <c r="AF93" s="83" t="s">
        <v>51</v>
      </c>
    </row>
    <row r="94" spans="2:32" ht="14.25" customHeight="1" x14ac:dyDescent="0.35">
      <c r="B94" s="193">
        <v>45</v>
      </c>
      <c r="C94" s="246" t="s">
        <v>138</v>
      </c>
      <c r="D94" s="246" t="s">
        <v>139</v>
      </c>
      <c r="E94" s="200" t="s">
        <v>140</v>
      </c>
      <c r="F94" s="15" t="s">
        <v>57</v>
      </c>
      <c r="G94" s="21" t="s">
        <v>64</v>
      </c>
      <c r="H94" s="138">
        <v>0.27</v>
      </c>
      <c r="I94" s="55"/>
      <c r="J94" s="140">
        <f>H94</f>
        <v>0.27</v>
      </c>
      <c r="K94" s="146">
        <v>0.25</v>
      </c>
      <c r="L94" s="147">
        <v>0.5</v>
      </c>
      <c r="M94" s="147">
        <v>1</v>
      </c>
      <c r="N94" s="147">
        <v>0.5</v>
      </c>
      <c r="O94" s="147">
        <v>0.75</v>
      </c>
      <c r="P94" s="147">
        <v>1</v>
      </c>
      <c r="Q94" s="49">
        <f t="shared" si="27"/>
        <v>40</v>
      </c>
      <c r="R94" s="148">
        <v>0.25</v>
      </c>
      <c r="S94" s="147">
        <v>0.5</v>
      </c>
      <c r="T94" s="49">
        <f t="shared" si="28"/>
        <v>5</v>
      </c>
      <c r="U94" s="148">
        <v>1</v>
      </c>
      <c r="V94" s="147">
        <v>0</v>
      </c>
      <c r="W94" s="147">
        <v>0.5</v>
      </c>
      <c r="X94" s="147">
        <v>0.25</v>
      </c>
      <c r="Y94" s="49">
        <f t="shared" si="29"/>
        <v>8.75</v>
      </c>
      <c r="Z94" s="73" t="s">
        <v>263</v>
      </c>
      <c r="AA94" s="123">
        <v>43733</v>
      </c>
      <c r="AB94" s="73" t="s">
        <v>271</v>
      </c>
      <c r="AC94" s="89">
        <v>63.75</v>
      </c>
      <c r="AD94" s="81">
        <f t="shared" si="30"/>
        <v>53.75</v>
      </c>
      <c r="AE94" s="73"/>
      <c r="AF94" s="83" t="s">
        <v>51</v>
      </c>
    </row>
    <row r="95" spans="2:32" ht="14.25" customHeight="1" x14ac:dyDescent="0.35">
      <c r="B95" s="194"/>
      <c r="C95" s="246" t="s">
        <v>139</v>
      </c>
      <c r="D95" s="246" t="s">
        <v>138</v>
      </c>
      <c r="E95" s="198"/>
      <c r="F95" s="21" t="s">
        <v>65</v>
      </c>
      <c r="G95" s="21" t="s">
        <v>64</v>
      </c>
      <c r="H95" s="138">
        <v>0.27</v>
      </c>
      <c r="I95" s="55"/>
      <c r="J95" s="140">
        <f>H95</f>
        <v>0.27</v>
      </c>
      <c r="K95" s="146">
        <v>0.25</v>
      </c>
      <c r="L95" s="147">
        <v>0.5</v>
      </c>
      <c r="M95" s="147">
        <v>1</v>
      </c>
      <c r="N95" s="147">
        <v>0.75</v>
      </c>
      <c r="O95" s="147">
        <v>0.75</v>
      </c>
      <c r="P95" s="147">
        <v>1</v>
      </c>
      <c r="Q95" s="49">
        <f t="shared" si="27"/>
        <v>42.5</v>
      </c>
      <c r="R95" s="148">
        <v>0.25</v>
      </c>
      <c r="S95" s="147">
        <v>0.5</v>
      </c>
      <c r="T95" s="49">
        <f t="shared" si="28"/>
        <v>5</v>
      </c>
      <c r="U95" s="148">
        <v>1</v>
      </c>
      <c r="V95" s="147">
        <v>0</v>
      </c>
      <c r="W95" s="147">
        <v>0.5</v>
      </c>
      <c r="X95" s="147">
        <v>0.25</v>
      </c>
      <c r="Y95" s="49">
        <f t="shared" si="29"/>
        <v>8.75</v>
      </c>
      <c r="Z95" s="73" t="s">
        <v>263</v>
      </c>
      <c r="AA95" s="123">
        <v>43733</v>
      </c>
      <c r="AB95" s="73" t="s">
        <v>271</v>
      </c>
      <c r="AC95" s="89">
        <v>66.25</v>
      </c>
      <c r="AD95" s="81">
        <f t="shared" si="30"/>
        <v>56.25</v>
      </c>
      <c r="AE95" s="73"/>
      <c r="AF95" s="83" t="s">
        <v>51</v>
      </c>
    </row>
    <row r="96" spans="2:32" ht="14.25" customHeight="1" x14ac:dyDescent="0.35">
      <c r="B96" s="193">
        <v>46</v>
      </c>
      <c r="C96" s="243" t="s">
        <v>291</v>
      </c>
      <c r="D96" s="243" t="s">
        <v>140</v>
      </c>
      <c r="E96" s="197" t="s">
        <v>137</v>
      </c>
      <c r="F96" s="15" t="s">
        <v>57</v>
      </c>
      <c r="G96" s="21" t="s">
        <v>58</v>
      </c>
      <c r="H96" s="138">
        <v>0.24199999999999999</v>
      </c>
      <c r="I96" s="139">
        <f>H96</f>
        <v>0.24199999999999999</v>
      </c>
      <c r="J96" s="106"/>
      <c r="K96" s="146">
        <v>0.25</v>
      </c>
      <c r="L96" s="147">
        <v>0.5</v>
      </c>
      <c r="M96" s="147">
        <v>1</v>
      </c>
      <c r="N96" s="147">
        <v>0.5</v>
      </c>
      <c r="O96" s="147">
        <v>0.75</v>
      </c>
      <c r="P96" s="147">
        <v>0.25</v>
      </c>
      <c r="Q96" s="49">
        <f t="shared" si="27"/>
        <v>32.5</v>
      </c>
      <c r="R96" s="148">
        <v>0.5</v>
      </c>
      <c r="S96" s="147">
        <v>0.5</v>
      </c>
      <c r="T96" s="49">
        <f t="shared" si="28"/>
        <v>7.5</v>
      </c>
      <c r="U96" s="148">
        <v>1</v>
      </c>
      <c r="V96" s="147">
        <v>1</v>
      </c>
      <c r="W96" s="147">
        <v>0.5</v>
      </c>
      <c r="X96" s="147">
        <v>0.5</v>
      </c>
      <c r="Y96" s="49">
        <f t="shared" si="29"/>
        <v>15</v>
      </c>
      <c r="Z96" s="73" t="s">
        <v>263</v>
      </c>
      <c r="AA96" s="123">
        <v>43733</v>
      </c>
      <c r="AB96" s="73" t="s">
        <v>271</v>
      </c>
      <c r="AC96" s="89">
        <v>65</v>
      </c>
      <c r="AD96" s="81">
        <f t="shared" si="30"/>
        <v>55</v>
      </c>
      <c r="AE96" s="73"/>
      <c r="AF96" s="83" t="s">
        <v>51</v>
      </c>
    </row>
    <row r="97" spans="2:34" ht="14.25" customHeight="1" x14ac:dyDescent="0.35">
      <c r="B97" s="194"/>
      <c r="C97" s="242"/>
      <c r="D97" s="242"/>
      <c r="E97" s="198"/>
      <c r="F97" s="87"/>
      <c r="G97" s="87"/>
      <c r="H97" s="87"/>
      <c r="I97" s="87"/>
      <c r="J97" s="144"/>
      <c r="K97" s="87"/>
      <c r="L97" s="87"/>
      <c r="M97" s="87"/>
      <c r="N97" s="87"/>
      <c r="O97" s="87"/>
      <c r="P97" s="87"/>
      <c r="Q97" s="63"/>
      <c r="R97" s="87"/>
      <c r="S97" s="87"/>
      <c r="T97" s="63"/>
      <c r="U97" s="87"/>
      <c r="V97" s="87"/>
      <c r="W97" s="87"/>
      <c r="X97" s="87"/>
      <c r="Y97" s="63"/>
      <c r="Z97" s="63"/>
      <c r="AA97" s="64"/>
      <c r="AB97" s="63"/>
      <c r="AC97" s="63"/>
      <c r="AD97" s="45"/>
      <c r="AE97" s="45"/>
      <c r="AF97" s="46"/>
    </row>
    <row r="98" spans="2:34" ht="14.25" customHeight="1" x14ac:dyDescent="0.35">
      <c r="B98" s="193">
        <v>47</v>
      </c>
      <c r="C98" s="243" t="s">
        <v>267</v>
      </c>
      <c r="D98" s="243" t="s">
        <v>294</v>
      </c>
      <c r="E98" s="197" t="s">
        <v>141</v>
      </c>
      <c r="F98" s="15" t="s">
        <v>57</v>
      </c>
      <c r="G98" s="21" t="s">
        <v>64</v>
      </c>
      <c r="H98" s="138">
        <v>0.36799999999999999</v>
      </c>
      <c r="I98" s="139">
        <f t="shared" ref="I98:I105" si="31">H98</f>
        <v>0.36799999999999999</v>
      </c>
      <c r="J98" s="106"/>
      <c r="K98" s="146">
        <v>0.25</v>
      </c>
      <c r="L98" s="147">
        <v>0.5</v>
      </c>
      <c r="M98" s="147">
        <v>1</v>
      </c>
      <c r="N98" s="147">
        <v>0.75</v>
      </c>
      <c r="O98" s="147">
        <v>0.5</v>
      </c>
      <c r="P98" s="147">
        <v>0.75</v>
      </c>
      <c r="Q98" s="49">
        <f>K98*$K$5+L98*$L$5+M98*$M$5+N98*$N$5+O98*$O$5+P98*$P$5</f>
        <v>38.75</v>
      </c>
      <c r="R98" s="148">
        <v>0</v>
      </c>
      <c r="S98" s="147">
        <v>0</v>
      </c>
      <c r="T98" s="49">
        <f>R98*$R$5+S98*$S$5</f>
        <v>0</v>
      </c>
      <c r="U98" s="148">
        <v>0.75</v>
      </c>
      <c r="V98" s="147">
        <v>1</v>
      </c>
      <c r="W98" s="147">
        <v>0.75</v>
      </c>
      <c r="X98" s="147">
        <v>0.75</v>
      </c>
      <c r="Y98" s="49">
        <f>U98*$U$5+V98*$V$5+W98*$W$5+X98*$X$5</f>
        <v>16.25</v>
      </c>
      <c r="Z98" s="73" t="s">
        <v>271</v>
      </c>
      <c r="AA98" s="51">
        <v>43831</v>
      </c>
      <c r="AB98" s="73" t="s">
        <v>271</v>
      </c>
      <c r="AC98" s="89">
        <v>51.25</v>
      </c>
      <c r="AD98" s="81">
        <f>Q98+T98+Y98</f>
        <v>55</v>
      </c>
      <c r="AE98" s="73"/>
      <c r="AF98" s="83" t="s">
        <v>51</v>
      </c>
    </row>
    <row r="99" spans="2:34" ht="14.25" customHeight="1" x14ac:dyDescent="0.35">
      <c r="B99" s="194"/>
      <c r="C99" s="243" t="s">
        <v>294</v>
      </c>
      <c r="D99" s="243" t="s">
        <v>267</v>
      </c>
      <c r="E99" s="198"/>
      <c r="F99" s="21" t="s">
        <v>65</v>
      </c>
      <c r="G99" s="21" t="s">
        <v>64</v>
      </c>
      <c r="H99" s="138">
        <v>0.36799999999999999</v>
      </c>
      <c r="I99" s="139">
        <f t="shared" si="31"/>
        <v>0.36799999999999999</v>
      </c>
      <c r="J99" s="106"/>
      <c r="K99" s="146">
        <v>0.25</v>
      </c>
      <c r="L99" s="147">
        <v>0.5</v>
      </c>
      <c r="M99" s="147">
        <v>1</v>
      </c>
      <c r="N99" s="147">
        <v>0.5</v>
      </c>
      <c r="O99" s="147">
        <v>0.5</v>
      </c>
      <c r="P99" s="147">
        <v>0.75</v>
      </c>
      <c r="Q99" s="49">
        <f>K99*$K$5+L99*$L$5+M99*$M$5+N99*$N$5+O99*$O$5+P99*$P$5</f>
        <v>36.25</v>
      </c>
      <c r="R99" s="148">
        <v>0</v>
      </c>
      <c r="S99" s="147">
        <v>0</v>
      </c>
      <c r="T99" s="49">
        <f>R99*$R$5+S99*$S$5</f>
        <v>0</v>
      </c>
      <c r="U99" s="148">
        <v>1</v>
      </c>
      <c r="V99" s="147">
        <v>1</v>
      </c>
      <c r="W99" s="147">
        <v>0.75</v>
      </c>
      <c r="X99" s="147">
        <v>0.75</v>
      </c>
      <c r="Y99" s="49">
        <f>U99*$U$5+V99*$V$5+W99*$W$5+X99*$X$5</f>
        <v>17.5</v>
      </c>
      <c r="Z99" s="73" t="s">
        <v>271</v>
      </c>
      <c r="AA99" s="51">
        <v>43831</v>
      </c>
      <c r="AB99" s="73" t="s">
        <v>271</v>
      </c>
      <c r="AC99" s="89">
        <v>52.5</v>
      </c>
      <c r="AD99" s="81">
        <f>Q99+T99+Y99</f>
        <v>53.75</v>
      </c>
      <c r="AE99" s="73" t="s">
        <v>324</v>
      </c>
      <c r="AF99" s="83" t="s">
        <v>51</v>
      </c>
      <c r="AG99" s="28"/>
    </row>
    <row r="100" spans="2:34" ht="14.25" customHeight="1" x14ac:dyDescent="0.35">
      <c r="B100" s="193">
        <v>48</v>
      </c>
      <c r="C100" s="243" t="s">
        <v>303</v>
      </c>
      <c r="D100" s="243" t="s">
        <v>304</v>
      </c>
      <c r="E100" s="197" t="s">
        <v>126</v>
      </c>
      <c r="F100" s="15" t="s">
        <v>57</v>
      </c>
      <c r="G100" s="21" t="s">
        <v>58</v>
      </c>
      <c r="H100" s="138">
        <v>0.14099999999999999</v>
      </c>
      <c r="I100" s="139">
        <f t="shared" si="31"/>
        <v>0.14099999999999999</v>
      </c>
      <c r="J100" s="106"/>
      <c r="K100" s="146">
        <v>1</v>
      </c>
      <c r="L100" s="147">
        <v>0.75</v>
      </c>
      <c r="M100" s="147">
        <v>1</v>
      </c>
      <c r="N100" s="147">
        <v>0.5</v>
      </c>
      <c r="O100" s="147">
        <v>1</v>
      </c>
      <c r="P100" s="147">
        <v>0</v>
      </c>
      <c r="Q100" s="49">
        <f>K100*$K$5+L100*$L$5+M100*$M$5+N100*$N$5+O100*$O$5+P100*$P$5</f>
        <v>46.25</v>
      </c>
      <c r="R100" s="148">
        <v>0</v>
      </c>
      <c r="S100" s="147">
        <v>0</v>
      </c>
      <c r="T100" s="49">
        <f>R100*$R$5+S100*$S$5</f>
        <v>0</v>
      </c>
      <c r="U100" s="148">
        <v>0</v>
      </c>
      <c r="V100" s="147">
        <v>0</v>
      </c>
      <c r="W100" s="147">
        <v>0.5</v>
      </c>
      <c r="X100" s="147">
        <v>0</v>
      </c>
      <c r="Y100" s="49">
        <f>U100*$U$5+V100*$V$5+W100*$W$5+X100*$X$5</f>
        <v>2.5</v>
      </c>
      <c r="Z100" s="73" t="s">
        <v>272</v>
      </c>
      <c r="AA100" s="51">
        <v>43733</v>
      </c>
      <c r="AB100" s="73" t="s">
        <v>271</v>
      </c>
      <c r="AC100" s="89" t="s">
        <v>302</v>
      </c>
      <c r="AD100" s="81">
        <f>Q100+T100+Y100</f>
        <v>48.75</v>
      </c>
      <c r="AE100" s="73"/>
      <c r="AF100" s="83" t="s">
        <v>51</v>
      </c>
      <c r="AG100" s="28"/>
    </row>
    <row r="101" spans="2:34" ht="14.25" customHeight="1" x14ac:dyDescent="0.35">
      <c r="B101" s="194"/>
      <c r="C101" s="242"/>
      <c r="D101" s="242"/>
      <c r="E101" s="198"/>
      <c r="F101" s="87"/>
      <c r="G101" s="87"/>
      <c r="H101" s="87"/>
      <c r="I101" s="87"/>
      <c r="J101" s="144"/>
      <c r="K101" s="87"/>
      <c r="L101" s="87"/>
      <c r="M101" s="87"/>
      <c r="N101" s="87"/>
      <c r="O101" s="87"/>
      <c r="P101" s="87"/>
      <c r="Q101" s="63"/>
      <c r="R101" s="87"/>
      <c r="S101" s="87"/>
      <c r="T101" s="63"/>
      <c r="U101" s="87"/>
      <c r="V101" s="87"/>
      <c r="W101" s="87"/>
      <c r="X101" s="87"/>
      <c r="Y101" s="63"/>
      <c r="Z101" s="63"/>
      <c r="AA101" s="64"/>
      <c r="AB101" s="63"/>
      <c r="AC101" s="63"/>
      <c r="AD101" s="45"/>
      <c r="AE101" s="45"/>
      <c r="AF101" s="46"/>
      <c r="AG101" s="28"/>
    </row>
    <row r="102" spans="2:34" ht="14.25" customHeight="1" x14ac:dyDescent="0.35">
      <c r="B102" s="193">
        <v>49</v>
      </c>
      <c r="C102" s="243" t="s">
        <v>276</v>
      </c>
      <c r="D102" s="243" t="s">
        <v>295</v>
      </c>
      <c r="E102" s="197" t="s">
        <v>142</v>
      </c>
      <c r="F102" s="15" t="s">
        <v>57</v>
      </c>
      <c r="G102" s="21" t="s">
        <v>64</v>
      </c>
      <c r="H102" s="138">
        <v>0.35199999999999998</v>
      </c>
      <c r="I102" s="139">
        <f t="shared" si="31"/>
        <v>0.35199999999999998</v>
      </c>
      <c r="J102" s="106"/>
      <c r="K102" s="146">
        <v>0.25</v>
      </c>
      <c r="L102" s="147">
        <v>0.5</v>
      </c>
      <c r="M102" s="147">
        <v>1</v>
      </c>
      <c r="N102" s="147">
        <v>0.25</v>
      </c>
      <c r="O102" s="147">
        <v>0.5</v>
      </c>
      <c r="P102" s="147">
        <v>0.5</v>
      </c>
      <c r="Q102" s="49">
        <f t="shared" ref="Q102:Q116" si="32">K102*$K$5+L102*$L$5+M102*$M$5+N102*$N$5+O102*$O$5+P102*$P$5</f>
        <v>31.25</v>
      </c>
      <c r="R102" s="148">
        <v>0</v>
      </c>
      <c r="S102" s="147">
        <v>0.5</v>
      </c>
      <c r="T102" s="49">
        <f t="shared" ref="T102:T116" si="33">R102*$R$5+S102*$S$5</f>
        <v>2.5</v>
      </c>
      <c r="U102" s="148">
        <v>0.75</v>
      </c>
      <c r="V102" s="147">
        <v>0</v>
      </c>
      <c r="W102" s="147">
        <v>0.75</v>
      </c>
      <c r="X102" s="147">
        <v>0.5</v>
      </c>
      <c r="Y102" s="49">
        <f t="shared" ref="Y102:Y116" si="34">U102*$U$5+V102*$V$5+W102*$W$5+X102*$X$5</f>
        <v>10</v>
      </c>
      <c r="Z102" s="73" t="s">
        <v>271</v>
      </c>
      <c r="AA102" s="123">
        <v>43828</v>
      </c>
      <c r="AB102" s="73" t="s">
        <v>271</v>
      </c>
      <c r="AC102" s="89">
        <v>35</v>
      </c>
      <c r="AD102" s="81">
        <f t="shared" ref="AD102:AD116" si="35">Q102+T102+Y102</f>
        <v>43.75</v>
      </c>
      <c r="AE102" s="73"/>
      <c r="AF102" s="83" t="s">
        <v>51</v>
      </c>
      <c r="AG102" s="28"/>
    </row>
    <row r="103" spans="2:34" ht="14.25" customHeight="1" x14ac:dyDescent="0.35">
      <c r="B103" s="194"/>
      <c r="C103" s="249" t="s">
        <v>295</v>
      </c>
      <c r="D103" s="249" t="s">
        <v>276</v>
      </c>
      <c r="E103" s="198"/>
      <c r="F103" s="15" t="s">
        <v>65</v>
      </c>
      <c r="G103" s="21" t="s">
        <v>64</v>
      </c>
      <c r="H103" s="138">
        <v>0.46700000000000003</v>
      </c>
      <c r="I103" s="139">
        <f t="shared" si="31"/>
        <v>0.46700000000000003</v>
      </c>
      <c r="J103" s="106"/>
      <c r="K103" s="146">
        <v>0.25</v>
      </c>
      <c r="L103" s="147">
        <v>0.5</v>
      </c>
      <c r="M103" s="147">
        <v>1</v>
      </c>
      <c r="N103" s="147">
        <v>0.5</v>
      </c>
      <c r="O103" s="147">
        <v>0.75</v>
      </c>
      <c r="P103" s="147">
        <v>0.5</v>
      </c>
      <c r="Q103" s="49">
        <f t="shared" si="32"/>
        <v>35</v>
      </c>
      <c r="R103" s="148">
        <v>0</v>
      </c>
      <c r="S103" s="147">
        <v>0.25</v>
      </c>
      <c r="T103" s="49">
        <f t="shared" si="33"/>
        <v>1.25</v>
      </c>
      <c r="U103" s="148">
        <v>1</v>
      </c>
      <c r="V103" s="147">
        <v>0</v>
      </c>
      <c r="W103" s="147">
        <v>0.75</v>
      </c>
      <c r="X103" s="147">
        <v>0.5</v>
      </c>
      <c r="Y103" s="49">
        <f t="shared" si="34"/>
        <v>11.25</v>
      </c>
      <c r="Z103" s="73" t="s">
        <v>271</v>
      </c>
      <c r="AA103" s="123">
        <v>43828</v>
      </c>
      <c r="AB103" s="73" t="s">
        <v>271</v>
      </c>
      <c r="AC103" s="89">
        <v>45</v>
      </c>
      <c r="AD103" s="81">
        <f t="shared" si="35"/>
        <v>47.5</v>
      </c>
      <c r="AE103" s="73"/>
      <c r="AF103" s="83" t="s">
        <v>51</v>
      </c>
      <c r="AG103" s="28"/>
    </row>
    <row r="104" spans="2:34" ht="14.25" customHeight="1" x14ac:dyDescent="0.35">
      <c r="B104" s="193">
        <v>50</v>
      </c>
      <c r="C104" s="246" t="s">
        <v>143</v>
      </c>
      <c r="D104" s="246" t="s">
        <v>296</v>
      </c>
      <c r="E104" s="200" t="s">
        <v>144</v>
      </c>
      <c r="F104" s="15" t="s">
        <v>57</v>
      </c>
      <c r="G104" s="21" t="s">
        <v>64</v>
      </c>
      <c r="H104" s="138">
        <v>0.95399999999999996</v>
      </c>
      <c r="I104" s="139">
        <f t="shared" si="31"/>
        <v>0.95399999999999996</v>
      </c>
      <c r="J104" s="106"/>
      <c r="K104" s="146">
        <v>0</v>
      </c>
      <c r="L104" s="147">
        <v>0.25</v>
      </c>
      <c r="M104" s="147">
        <v>0.75</v>
      </c>
      <c r="N104" s="147">
        <v>0.5</v>
      </c>
      <c r="O104" s="147">
        <v>0.25</v>
      </c>
      <c r="P104" s="147">
        <v>0</v>
      </c>
      <c r="Q104" s="49">
        <f t="shared" si="32"/>
        <v>17.5</v>
      </c>
      <c r="R104" s="148">
        <v>0</v>
      </c>
      <c r="S104" s="147">
        <v>0</v>
      </c>
      <c r="T104" s="49">
        <f t="shared" si="33"/>
        <v>0</v>
      </c>
      <c r="U104" s="148">
        <v>0</v>
      </c>
      <c r="V104" s="147">
        <v>0</v>
      </c>
      <c r="W104" s="147">
        <v>0.5</v>
      </c>
      <c r="X104" s="147">
        <v>0.25</v>
      </c>
      <c r="Y104" s="49">
        <f t="shared" si="34"/>
        <v>3.75</v>
      </c>
      <c r="Z104" s="73" t="s">
        <v>271</v>
      </c>
      <c r="AA104" s="51">
        <v>43828</v>
      </c>
      <c r="AB104" s="73" t="s">
        <v>271</v>
      </c>
      <c r="AC104" s="89">
        <v>28.75</v>
      </c>
      <c r="AD104" s="81">
        <f t="shared" si="35"/>
        <v>21.25</v>
      </c>
      <c r="AE104" s="73"/>
      <c r="AF104" s="83" t="s">
        <v>51</v>
      </c>
    </row>
    <row r="105" spans="2:34" ht="14.25" customHeight="1" x14ac:dyDescent="0.35">
      <c r="B105" s="194"/>
      <c r="C105" s="246" t="s">
        <v>296</v>
      </c>
      <c r="D105" s="246" t="s">
        <v>143</v>
      </c>
      <c r="E105" s="198"/>
      <c r="F105" s="15" t="s">
        <v>65</v>
      </c>
      <c r="G105" s="21" t="s">
        <v>64</v>
      </c>
      <c r="H105" s="138">
        <v>1.02</v>
      </c>
      <c r="I105" s="139">
        <f t="shared" si="31"/>
        <v>1.02</v>
      </c>
      <c r="J105" s="106"/>
      <c r="K105" s="146">
        <v>0.25</v>
      </c>
      <c r="L105" s="147">
        <v>0.5</v>
      </c>
      <c r="M105" s="147">
        <v>0.75</v>
      </c>
      <c r="N105" s="147">
        <v>0.25</v>
      </c>
      <c r="O105" s="147">
        <v>0.25</v>
      </c>
      <c r="P105" s="147">
        <v>0.25</v>
      </c>
      <c r="Q105" s="49">
        <f t="shared" si="32"/>
        <v>25</v>
      </c>
      <c r="R105" s="148">
        <v>0</v>
      </c>
      <c r="S105" s="147">
        <v>0</v>
      </c>
      <c r="T105" s="49">
        <f t="shared" si="33"/>
        <v>0</v>
      </c>
      <c r="U105" s="148">
        <v>0</v>
      </c>
      <c r="V105" s="147">
        <v>0</v>
      </c>
      <c r="W105" s="147">
        <v>0.5</v>
      </c>
      <c r="X105" s="147">
        <v>0</v>
      </c>
      <c r="Y105" s="49">
        <f t="shared" si="34"/>
        <v>2.5</v>
      </c>
      <c r="Z105" s="73" t="s">
        <v>271</v>
      </c>
      <c r="AA105" s="51">
        <v>43828</v>
      </c>
      <c r="AB105" s="73" t="s">
        <v>271</v>
      </c>
      <c r="AC105" s="89">
        <v>27.5</v>
      </c>
      <c r="AD105" s="81">
        <f t="shared" si="35"/>
        <v>27.5</v>
      </c>
      <c r="AE105" s="73"/>
      <c r="AF105" s="83" t="s">
        <v>51</v>
      </c>
    </row>
    <row r="106" spans="2:34" ht="14.25" customHeight="1" x14ac:dyDescent="0.35">
      <c r="B106" s="193">
        <v>51</v>
      </c>
      <c r="C106" s="245" t="s">
        <v>119</v>
      </c>
      <c r="D106" s="245" t="s">
        <v>145</v>
      </c>
      <c r="E106" s="200" t="s">
        <v>146</v>
      </c>
      <c r="F106" s="21" t="s">
        <v>57</v>
      </c>
      <c r="G106" s="21" t="s">
        <v>64</v>
      </c>
      <c r="H106" s="138">
        <v>0.39900000000000002</v>
      </c>
      <c r="I106" s="55"/>
      <c r="J106" s="140">
        <f>H106</f>
        <v>0.39900000000000002</v>
      </c>
      <c r="K106" s="146">
        <v>0.25</v>
      </c>
      <c r="L106" s="147">
        <v>0.75</v>
      </c>
      <c r="M106" s="147">
        <v>1</v>
      </c>
      <c r="N106" s="147">
        <v>0.5</v>
      </c>
      <c r="O106" s="147">
        <v>0.75</v>
      </c>
      <c r="P106" s="147">
        <v>1</v>
      </c>
      <c r="Q106" s="49">
        <f t="shared" si="32"/>
        <v>43.75</v>
      </c>
      <c r="R106" s="148">
        <v>0</v>
      </c>
      <c r="S106" s="147">
        <v>0.5</v>
      </c>
      <c r="T106" s="49">
        <f t="shared" si="33"/>
        <v>2.5</v>
      </c>
      <c r="U106" s="148">
        <v>1</v>
      </c>
      <c r="V106" s="147">
        <v>1</v>
      </c>
      <c r="W106" s="147">
        <v>1</v>
      </c>
      <c r="X106" s="147">
        <v>0.5</v>
      </c>
      <c r="Y106" s="49">
        <f t="shared" si="34"/>
        <v>17.5</v>
      </c>
      <c r="Z106" s="73" t="s">
        <v>271</v>
      </c>
      <c r="AA106" s="51">
        <v>43828</v>
      </c>
      <c r="AB106" s="73" t="s">
        <v>271</v>
      </c>
      <c r="AC106" s="89">
        <v>67.5</v>
      </c>
      <c r="AD106" s="81">
        <f t="shared" si="35"/>
        <v>63.75</v>
      </c>
      <c r="AE106" s="73"/>
      <c r="AF106" s="83" t="s">
        <v>51</v>
      </c>
    </row>
    <row r="107" spans="2:34" ht="14.25" customHeight="1" x14ac:dyDescent="0.35">
      <c r="B107" s="194"/>
      <c r="C107" s="245" t="s">
        <v>145</v>
      </c>
      <c r="D107" s="245" t="s">
        <v>119</v>
      </c>
      <c r="E107" s="198"/>
      <c r="F107" s="21" t="s">
        <v>65</v>
      </c>
      <c r="G107" s="21" t="s">
        <v>64</v>
      </c>
      <c r="H107" s="138">
        <v>0.39700000000000002</v>
      </c>
      <c r="I107" s="55"/>
      <c r="J107" s="140">
        <f>H107</f>
        <v>0.39700000000000002</v>
      </c>
      <c r="K107" s="146">
        <v>0.25</v>
      </c>
      <c r="L107" s="147">
        <v>0.75</v>
      </c>
      <c r="M107" s="147">
        <v>1</v>
      </c>
      <c r="N107" s="147">
        <v>0.5</v>
      </c>
      <c r="O107" s="147">
        <v>0.75</v>
      </c>
      <c r="P107" s="147">
        <v>1</v>
      </c>
      <c r="Q107" s="49">
        <f t="shared" si="32"/>
        <v>43.75</v>
      </c>
      <c r="R107" s="148">
        <v>0</v>
      </c>
      <c r="S107" s="147">
        <v>0.5</v>
      </c>
      <c r="T107" s="49">
        <f t="shared" si="33"/>
        <v>2.5</v>
      </c>
      <c r="U107" s="148">
        <v>1</v>
      </c>
      <c r="V107" s="147">
        <v>1</v>
      </c>
      <c r="W107" s="147">
        <v>0.25</v>
      </c>
      <c r="X107" s="147">
        <v>0.25</v>
      </c>
      <c r="Y107" s="49">
        <f t="shared" si="34"/>
        <v>12.5</v>
      </c>
      <c r="Z107" s="73" t="s">
        <v>271</v>
      </c>
      <c r="AA107" s="51">
        <v>43828</v>
      </c>
      <c r="AB107" s="73" t="s">
        <v>271</v>
      </c>
      <c r="AC107" s="89">
        <v>70</v>
      </c>
      <c r="AD107" s="81">
        <f t="shared" si="35"/>
        <v>58.75</v>
      </c>
      <c r="AE107" s="73"/>
      <c r="AF107" s="83" t="s">
        <v>51</v>
      </c>
    </row>
    <row r="108" spans="2:34" ht="14.25" customHeight="1" x14ac:dyDescent="0.35">
      <c r="B108" s="193">
        <v>52</v>
      </c>
      <c r="C108" s="245" t="s">
        <v>147</v>
      </c>
      <c r="D108" s="246" t="s">
        <v>148</v>
      </c>
      <c r="E108" s="200" t="s">
        <v>149</v>
      </c>
      <c r="F108" s="15" t="s">
        <v>57</v>
      </c>
      <c r="G108" s="21" t="s">
        <v>64</v>
      </c>
      <c r="H108" s="138">
        <v>0.115</v>
      </c>
      <c r="I108" s="139">
        <f t="shared" ref="I108:I113" si="36">H108</f>
        <v>0.115</v>
      </c>
      <c r="J108" s="106"/>
      <c r="K108" s="146">
        <v>0.25</v>
      </c>
      <c r="L108" s="147">
        <v>0.75</v>
      </c>
      <c r="M108" s="147">
        <v>1</v>
      </c>
      <c r="N108" s="147">
        <v>0.5</v>
      </c>
      <c r="O108" s="147">
        <v>0.75</v>
      </c>
      <c r="P108" s="147">
        <v>0.5</v>
      </c>
      <c r="Q108" s="49">
        <f t="shared" si="32"/>
        <v>38.75</v>
      </c>
      <c r="R108" s="148">
        <v>0.25</v>
      </c>
      <c r="S108" s="147">
        <v>0.5</v>
      </c>
      <c r="T108" s="49">
        <f t="shared" si="33"/>
        <v>5</v>
      </c>
      <c r="U108" s="148">
        <v>0.25</v>
      </c>
      <c r="V108" s="147">
        <v>1</v>
      </c>
      <c r="W108" s="147">
        <v>0.75</v>
      </c>
      <c r="X108" s="147">
        <v>0.5</v>
      </c>
      <c r="Y108" s="49">
        <f t="shared" si="34"/>
        <v>12.5</v>
      </c>
      <c r="Z108" s="73" t="s">
        <v>263</v>
      </c>
      <c r="AA108" s="51">
        <v>43730</v>
      </c>
      <c r="AB108" s="73" t="s">
        <v>271</v>
      </c>
      <c r="AC108" s="89">
        <v>60</v>
      </c>
      <c r="AD108" s="81">
        <f t="shared" si="35"/>
        <v>56.25</v>
      </c>
      <c r="AE108" s="73"/>
      <c r="AF108" s="83" t="s">
        <v>51</v>
      </c>
    </row>
    <row r="109" spans="2:34" ht="14.25" customHeight="1" x14ac:dyDescent="0.35">
      <c r="B109" s="194"/>
      <c r="C109" s="246" t="s">
        <v>148</v>
      </c>
      <c r="D109" s="245" t="s">
        <v>147</v>
      </c>
      <c r="E109" s="198"/>
      <c r="F109" s="264" t="s">
        <v>65</v>
      </c>
      <c r="G109" s="21" t="s">
        <v>64</v>
      </c>
      <c r="H109" s="138">
        <v>0.125</v>
      </c>
      <c r="I109" s="139">
        <f t="shared" si="36"/>
        <v>0.125</v>
      </c>
      <c r="J109" s="106"/>
      <c r="K109" s="146">
        <v>0.5</v>
      </c>
      <c r="L109" s="147">
        <v>0.75</v>
      </c>
      <c r="M109" s="147">
        <v>1</v>
      </c>
      <c r="N109" s="147">
        <v>0.75</v>
      </c>
      <c r="O109" s="147">
        <v>0.75</v>
      </c>
      <c r="P109" s="147">
        <v>0.5</v>
      </c>
      <c r="Q109" s="49">
        <f t="shared" si="32"/>
        <v>45</v>
      </c>
      <c r="R109" s="148">
        <v>0.25</v>
      </c>
      <c r="S109" s="147">
        <v>0.5</v>
      </c>
      <c r="T109" s="49">
        <f t="shared" si="33"/>
        <v>5</v>
      </c>
      <c r="U109" s="148">
        <v>1</v>
      </c>
      <c r="V109" s="147">
        <v>1</v>
      </c>
      <c r="W109" s="147">
        <v>0.5</v>
      </c>
      <c r="X109" s="147">
        <v>0.75</v>
      </c>
      <c r="Y109" s="49">
        <f t="shared" si="34"/>
        <v>16.25</v>
      </c>
      <c r="Z109" s="73" t="s">
        <v>263</v>
      </c>
      <c r="AA109" s="51">
        <v>43730</v>
      </c>
      <c r="AB109" s="73" t="s">
        <v>271</v>
      </c>
      <c r="AC109" s="89">
        <v>71.25</v>
      </c>
      <c r="AD109" s="81">
        <f t="shared" si="35"/>
        <v>66.25</v>
      </c>
      <c r="AE109" s="73"/>
      <c r="AF109" s="83" t="s">
        <v>51</v>
      </c>
    </row>
    <row r="110" spans="2:34" ht="14.25" customHeight="1" x14ac:dyDescent="0.35">
      <c r="B110" s="193">
        <v>53</v>
      </c>
      <c r="C110" s="243" t="s">
        <v>150</v>
      </c>
      <c r="D110" s="243" t="s">
        <v>151</v>
      </c>
      <c r="E110" s="199" t="s">
        <v>152</v>
      </c>
      <c r="F110" s="21" t="s">
        <v>153</v>
      </c>
      <c r="G110" s="21" t="s">
        <v>64</v>
      </c>
      <c r="H110" s="138">
        <f>0.495+1.16+2.17+0.208+1.62+0.968</f>
        <v>6.6209999999999996</v>
      </c>
      <c r="I110" s="138">
        <f t="shared" si="36"/>
        <v>6.6209999999999996</v>
      </c>
      <c r="J110" s="106"/>
      <c r="K110" s="146">
        <v>0.5</v>
      </c>
      <c r="L110" s="147">
        <v>0.5</v>
      </c>
      <c r="M110" s="147">
        <v>0.75</v>
      </c>
      <c r="N110" s="147">
        <v>0.5</v>
      </c>
      <c r="O110" s="147">
        <v>0.75</v>
      </c>
      <c r="P110" s="147">
        <v>0.5</v>
      </c>
      <c r="Q110" s="49">
        <f t="shared" si="32"/>
        <v>36.25</v>
      </c>
      <c r="R110" s="148">
        <v>0.5</v>
      </c>
      <c r="S110" s="147">
        <v>0.5</v>
      </c>
      <c r="T110" s="49">
        <f t="shared" si="33"/>
        <v>7.5</v>
      </c>
      <c r="U110" s="148">
        <v>0.25</v>
      </c>
      <c r="V110" s="147">
        <v>1</v>
      </c>
      <c r="W110" s="147">
        <v>0.25</v>
      </c>
      <c r="X110" s="147">
        <v>0.5</v>
      </c>
      <c r="Y110" s="49">
        <f t="shared" si="34"/>
        <v>10</v>
      </c>
      <c r="Z110" s="73" t="s">
        <v>271</v>
      </c>
      <c r="AA110" s="136">
        <v>43827</v>
      </c>
      <c r="AB110" s="73" t="s">
        <v>271</v>
      </c>
      <c r="AC110" s="89">
        <v>57.5</v>
      </c>
      <c r="AD110" s="81">
        <f t="shared" si="35"/>
        <v>53.75</v>
      </c>
      <c r="AE110" s="73" t="s">
        <v>323</v>
      </c>
      <c r="AF110" s="83" t="s">
        <v>51</v>
      </c>
      <c r="AH110" s="28"/>
    </row>
    <row r="111" spans="2:34" ht="14.25" customHeight="1" x14ac:dyDescent="0.35">
      <c r="B111" s="194"/>
      <c r="C111" s="243" t="s">
        <v>154</v>
      </c>
      <c r="D111" s="243" t="s">
        <v>150</v>
      </c>
      <c r="E111" s="198"/>
      <c r="F111" s="21" t="s">
        <v>322</v>
      </c>
      <c r="G111" s="21" t="s">
        <v>64</v>
      </c>
      <c r="H111" s="138">
        <f>1.01+0.93+0.64+1.12+0.613+0.971+0.987+0.52</f>
        <v>6.7910000000000004</v>
      </c>
      <c r="I111" s="138">
        <f t="shared" si="36"/>
        <v>6.7910000000000004</v>
      </c>
      <c r="J111" s="106"/>
      <c r="K111" s="146">
        <v>0.5</v>
      </c>
      <c r="L111" s="147">
        <v>0.5</v>
      </c>
      <c r="M111" s="147">
        <v>0.5</v>
      </c>
      <c r="N111" s="147">
        <v>0.5</v>
      </c>
      <c r="O111" s="147">
        <v>0.75</v>
      </c>
      <c r="P111" s="147">
        <v>0.5</v>
      </c>
      <c r="Q111" s="49">
        <f t="shared" si="32"/>
        <v>33.75</v>
      </c>
      <c r="R111" s="148">
        <v>0.5</v>
      </c>
      <c r="S111" s="147">
        <v>0.5</v>
      </c>
      <c r="T111" s="49">
        <f t="shared" si="33"/>
        <v>7.5</v>
      </c>
      <c r="U111" s="148">
        <v>0.25</v>
      </c>
      <c r="V111" s="147">
        <v>1</v>
      </c>
      <c r="W111" s="147">
        <v>0.25</v>
      </c>
      <c r="X111" s="147">
        <v>0.5</v>
      </c>
      <c r="Y111" s="49">
        <f t="shared" si="34"/>
        <v>10</v>
      </c>
      <c r="Z111" s="73" t="s">
        <v>271</v>
      </c>
      <c r="AA111" s="188">
        <v>43824</v>
      </c>
      <c r="AB111" s="73" t="s">
        <v>271</v>
      </c>
      <c r="AC111" s="89">
        <v>62.5</v>
      </c>
      <c r="AD111" s="81">
        <f t="shared" si="35"/>
        <v>51.25</v>
      </c>
      <c r="AE111" s="73" t="s">
        <v>323</v>
      </c>
      <c r="AF111" s="83" t="s">
        <v>51</v>
      </c>
      <c r="AH111" s="28"/>
    </row>
    <row r="112" spans="2:34" ht="14.25" customHeight="1" x14ac:dyDescent="0.35">
      <c r="B112" s="193">
        <v>54</v>
      </c>
      <c r="C112" s="243" t="s">
        <v>155</v>
      </c>
      <c r="D112" s="243" t="s">
        <v>156</v>
      </c>
      <c r="E112" s="199" t="s">
        <v>157</v>
      </c>
      <c r="F112" s="15" t="s">
        <v>57</v>
      </c>
      <c r="G112" s="21" t="s">
        <v>64</v>
      </c>
      <c r="H112" s="138">
        <v>0.80800000000000005</v>
      </c>
      <c r="I112" s="139">
        <f t="shared" si="36"/>
        <v>0.80800000000000005</v>
      </c>
      <c r="J112" s="106"/>
      <c r="K112" s="146">
        <v>0.25</v>
      </c>
      <c r="L112" s="147">
        <v>0.5</v>
      </c>
      <c r="M112" s="147">
        <v>0.25</v>
      </c>
      <c r="N112" s="147">
        <v>0.25</v>
      </c>
      <c r="O112" s="147">
        <v>0.75</v>
      </c>
      <c r="P112" s="147">
        <v>0</v>
      </c>
      <c r="Q112" s="49">
        <f t="shared" si="32"/>
        <v>20</v>
      </c>
      <c r="R112" s="148">
        <v>1</v>
      </c>
      <c r="S112" s="147">
        <v>0.25</v>
      </c>
      <c r="T112" s="49">
        <f t="shared" si="33"/>
        <v>11.25</v>
      </c>
      <c r="U112" s="148">
        <v>0.25</v>
      </c>
      <c r="V112" s="147">
        <v>0.25</v>
      </c>
      <c r="W112" s="147">
        <v>0</v>
      </c>
      <c r="X112" s="147">
        <v>0.25</v>
      </c>
      <c r="Y112" s="49">
        <f t="shared" si="34"/>
        <v>3.75</v>
      </c>
      <c r="Z112" s="73" t="s">
        <v>271</v>
      </c>
      <c r="AA112" s="51">
        <v>43739</v>
      </c>
      <c r="AB112" s="73" t="s">
        <v>271</v>
      </c>
      <c r="AC112" s="89">
        <v>48.75</v>
      </c>
      <c r="AD112" s="81">
        <f t="shared" si="35"/>
        <v>35</v>
      </c>
      <c r="AE112" s="189" t="s">
        <v>309</v>
      </c>
      <c r="AF112" s="83" t="s">
        <v>51</v>
      </c>
      <c r="AH112" s="28"/>
    </row>
    <row r="113" spans="1:46" ht="14.25" customHeight="1" x14ac:dyDescent="0.35">
      <c r="B113" s="194"/>
      <c r="C113" s="243" t="s">
        <v>156</v>
      </c>
      <c r="D113" s="243" t="s">
        <v>155</v>
      </c>
      <c r="E113" s="198"/>
      <c r="F113" s="15" t="s">
        <v>65</v>
      </c>
      <c r="G113" s="21" t="s">
        <v>64</v>
      </c>
      <c r="H113" s="138">
        <v>0.80500000000000005</v>
      </c>
      <c r="I113" s="139">
        <f t="shared" si="36"/>
        <v>0.80500000000000005</v>
      </c>
      <c r="J113" s="106"/>
      <c r="K113" s="146">
        <v>0.25</v>
      </c>
      <c r="L113" s="147">
        <v>0</v>
      </c>
      <c r="M113" s="147">
        <v>0.25</v>
      </c>
      <c r="N113" s="147">
        <v>0.25</v>
      </c>
      <c r="O113" s="147">
        <v>0.25</v>
      </c>
      <c r="P113" s="147">
        <v>0</v>
      </c>
      <c r="Q113" s="49">
        <f t="shared" si="32"/>
        <v>10</v>
      </c>
      <c r="R113" s="148">
        <v>1</v>
      </c>
      <c r="S113" s="147">
        <v>0.5</v>
      </c>
      <c r="T113" s="49">
        <f t="shared" si="33"/>
        <v>12.5</v>
      </c>
      <c r="U113" s="148">
        <v>0.75</v>
      </c>
      <c r="V113" s="147">
        <v>0.25</v>
      </c>
      <c r="W113" s="147">
        <v>0</v>
      </c>
      <c r="X113" s="147">
        <v>0</v>
      </c>
      <c r="Y113" s="49">
        <f t="shared" si="34"/>
        <v>5</v>
      </c>
      <c r="Z113" s="73" t="s">
        <v>271</v>
      </c>
      <c r="AA113" s="51">
        <v>43739</v>
      </c>
      <c r="AB113" s="73" t="s">
        <v>271</v>
      </c>
      <c r="AC113" s="89">
        <v>47.5</v>
      </c>
      <c r="AD113" s="81">
        <f t="shared" si="35"/>
        <v>27.5</v>
      </c>
      <c r="AE113" s="189" t="s">
        <v>318</v>
      </c>
      <c r="AF113" s="83" t="s">
        <v>51</v>
      </c>
      <c r="AH113" s="28"/>
    </row>
    <row r="114" spans="1:46" ht="14.25" customHeight="1" x14ac:dyDescent="0.35">
      <c r="B114" s="193">
        <v>55</v>
      </c>
      <c r="C114" s="243" t="s">
        <v>158</v>
      </c>
      <c r="D114" s="243" t="s">
        <v>159</v>
      </c>
      <c r="E114" s="199" t="s">
        <v>160</v>
      </c>
      <c r="F114" s="15" t="s">
        <v>57</v>
      </c>
      <c r="G114" s="15" t="s">
        <v>64</v>
      </c>
      <c r="H114" s="138">
        <v>2.44</v>
      </c>
      <c r="I114" s="55"/>
      <c r="J114" s="140">
        <f>H114</f>
        <v>2.44</v>
      </c>
      <c r="K114" s="146">
        <v>0.25</v>
      </c>
      <c r="L114" s="147">
        <v>0.25</v>
      </c>
      <c r="M114" s="147">
        <v>0</v>
      </c>
      <c r="N114" s="147">
        <v>0.25</v>
      </c>
      <c r="O114" s="147">
        <v>0.75</v>
      </c>
      <c r="P114" s="147">
        <v>0.75</v>
      </c>
      <c r="Q114" s="49">
        <f t="shared" si="32"/>
        <v>21.25</v>
      </c>
      <c r="R114" s="148">
        <v>0.5</v>
      </c>
      <c r="S114" s="147">
        <v>0.75</v>
      </c>
      <c r="T114" s="49">
        <f t="shared" si="33"/>
        <v>8.75</v>
      </c>
      <c r="U114" s="148">
        <v>1</v>
      </c>
      <c r="V114" s="147">
        <v>0.5</v>
      </c>
      <c r="W114" s="147">
        <v>0.25</v>
      </c>
      <c r="X114" s="147">
        <v>0.25</v>
      </c>
      <c r="Y114" s="49">
        <f t="shared" si="34"/>
        <v>10</v>
      </c>
      <c r="Z114" s="73" t="s">
        <v>271</v>
      </c>
      <c r="AA114" s="51">
        <v>43832</v>
      </c>
      <c r="AB114" s="73" t="s">
        <v>271</v>
      </c>
      <c r="AC114" s="89">
        <v>46.25</v>
      </c>
      <c r="AD114" s="81">
        <f t="shared" si="35"/>
        <v>40</v>
      </c>
      <c r="AE114" s="73" t="s">
        <v>324</v>
      </c>
      <c r="AF114" s="83" t="s">
        <v>51</v>
      </c>
      <c r="AH114" s="28"/>
    </row>
    <row r="115" spans="1:46" ht="14.25" customHeight="1" x14ac:dyDescent="0.35">
      <c r="B115" s="194"/>
      <c r="C115" s="247" t="s">
        <v>159</v>
      </c>
      <c r="D115" s="247" t="s">
        <v>106</v>
      </c>
      <c r="E115" s="198"/>
      <c r="F115" s="21" t="s">
        <v>65</v>
      </c>
      <c r="G115" s="15" t="s">
        <v>64</v>
      </c>
      <c r="H115" s="138">
        <v>2.44</v>
      </c>
      <c r="I115" s="55"/>
      <c r="J115" s="140">
        <f>H115</f>
        <v>2.44</v>
      </c>
      <c r="K115" s="146">
        <v>0.25</v>
      </c>
      <c r="L115" s="147">
        <v>0.5</v>
      </c>
      <c r="M115" s="147">
        <v>0</v>
      </c>
      <c r="N115" s="147">
        <v>0.25</v>
      </c>
      <c r="O115" s="147">
        <v>0.75</v>
      </c>
      <c r="P115" s="147">
        <v>0.75</v>
      </c>
      <c r="Q115" s="49">
        <f t="shared" si="32"/>
        <v>25</v>
      </c>
      <c r="R115" s="148">
        <v>0.5</v>
      </c>
      <c r="S115" s="147">
        <v>0.75</v>
      </c>
      <c r="T115" s="49">
        <f t="shared" si="33"/>
        <v>8.75</v>
      </c>
      <c r="U115" s="148">
        <v>1</v>
      </c>
      <c r="V115" s="147">
        <v>1</v>
      </c>
      <c r="W115" s="147">
        <v>0.5</v>
      </c>
      <c r="X115" s="147">
        <v>0.5</v>
      </c>
      <c r="Y115" s="49">
        <f t="shared" si="34"/>
        <v>15</v>
      </c>
      <c r="Z115" s="73" t="s">
        <v>271</v>
      </c>
      <c r="AA115" s="51">
        <v>43832</v>
      </c>
      <c r="AB115" s="73" t="s">
        <v>271</v>
      </c>
      <c r="AC115" s="89">
        <v>48.75</v>
      </c>
      <c r="AD115" s="81">
        <f t="shared" si="35"/>
        <v>48.75</v>
      </c>
      <c r="AE115" s="73" t="s">
        <v>307</v>
      </c>
      <c r="AF115" s="83" t="s">
        <v>51</v>
      </c>
      <c r="AH115" s="28"/>
    </row>
    <row r="116" spans="1:46" ht="14.25" customHeight="1" x14ac:dyDescent="0.35">
      <c r="B116" s="193">
        <v>56</v>
      </c>
      <c r="C116" s="243" t="s">
        <v>161</v>
      </c>
      <c r="D116" s="243" t="s">
        <v>162</v>
      </c>
      <c r="E116" s="199" t="s">
        <v>161</v>
      </c>
      <c r="F116" s="15" t="s">
        <v>57</v>
      </c>
      <c r="G116" s="21" t="s">
        <v>58</v>
      </c>
      <c r="H116" s="138">
        <v>0.245</v>
      </c>
      <c r="I116" s="139">
        <f>H116</f>
        <v>0.245</v>
      </c>
      <c r="J116" s="106"/>
      <c r="K116" s="146">
        <v>0.25</v>
      </c>
      <c r="L116" s="147">
        <v>0.75</v>
      </c>
      <c r="M116" s="147">
        <v>1</v>
      </c>
      <c r="N116" s="147">
        <v>0.5</v>
      </c>
      <c r="O116" s="147">
        <v>1</v>
      </c>
      <c r="P116" s="147">
        <v>0.25</v>
      </c>
      <c r="Q116" s="49">
        <f t="shared" si="32"/>
        <v>37.5</v>
      </c>
      <c r="R116" s="148">
        <v>1</v>
      </c>
      <c r="S116" s="147">
        <v>0.25</v>
      </c>
      <c r="T116" s="49">
        <f t="shared" si="33"/>
        <v>11.25</v>
      </c>
      <c r="U116" s="148">
        <v>0.25</v>
      </c>
      <c r="V116" s="147">
        <v>1</v>
      </c>
      <c r="W116" s="147">
        <v>0.75</v>
      </c>
      <c r="X116" s="147">
        <v>0.5</v>
      </c>
      <c r="Y116" s="49">
        <f t="shared" si="34"/>
        <v>12.5</v>
      </c>
      <c r="Z116" s="73" t="s">
        <v>271</v>
      </c>
      <c r="AA116" s="51">
        <v>43828</v>
      </c>
      <c r="AB116" s="73" t="s">
        <v>271</v>
      </c>
      <c r="AC116" s="89">
        <v>67.5</v>
      </c>
      <c r="AD116" s="81">
        <f t="shared" si="35"/>
        <v>61.25</v>
      </c>
      <c r="AE116" s="73"/>
      <c r="AF116" s="83" t="s">
        <v>51</v>
      </c>
    </row>
    <row r="117" spans="1:46" ht="14.25" customHeight="1" x14ac:dyDescent="0.35">
      <c r="B117" s="194"/>
      <c r="C117" s="242"/>
      <c r="D117" s="242"/>
      <c r="E117" s="198"/>
      <c r="F117" s="87"/>
      <c r="G117" s="87"/>
      <c r="H117" s="87"/>
      <c r="I117" s="87"/>
      <c r="J117" s="144"/>
      <c r="K117" s="87"/>
      <c r="L117" s="87"/>
      <c r="M117" s="87"/>
      <c r="N117" s="87"/>
      <c r="O117" s="87"/>
      <c r="P117" s="87"/>
      <c r="Q117" s="63"/>
      <c r="R117" s="87"/>
      <c r="S117" s="87"/>
      <c r="T117" s="63"/>
      <c r="U117" s="87"/>
      <c r="V117" s="87"/>
      <c r="W117" s="87"/>
      <c r="X117" s="87"/>
      <c r="Y117" s="63"/>
      <c r="Z117" s="63"/>
      <c r="AA117" s="64"/>
      <c r="AB117" s="63"/>
      <c r="AC117" s="63"/>
      <c r="AD117" s="45"/>
      <c r="AE117" s="45"/>
      <c r="AF117" s="46"/>
    </row>
    <row r="118" spans="1:46" ht="14.25" customHeight="1" x14ac:dyDescent="0.35">
      <c r="B118" s="193">
        <v>57</v>
      </c>
      <c r="C118" s="247" t="s">
        <v>163</v>
      </c>
      <c r="D118" s="243" t="s">
        <v>164</v>
      </c>
      <c r="E118" s="199" t="s">
        <v>165</v>
      </c>
      <c r="F118" s="15" t="s">
        <v>57</v>
      </c>
      <c r="G118" s="21" t="s">
        <v>64</v>
      </c>
      <c r="H118" s="138">
        <v>0.34200000000000003</v>
      </c>
      <c r="I118" s="139">
        <f>H118</f>
        <v>0.34200000000000003</v>
      </c>
      <c r="J118" s="106"/>
      <c r="K118" s="146">
        <v>0.25</v>
      </c>
      <c r="L118" s="147">
        <v>0.75</v>
      </c>
      <c r="M118" s="147">
        <v>1</v>
      </c>
      <c r="N118" s="147">
        <v>0.5</v>
      </c>
      <c r="O118" s="147">
        <v>1</v>
      </c>
      <c r="P118" s="147">
        <v>0.5</v>
      </c>
      <c r="Q118" s="49">
        <f>K118*$K$5+L118*$L$5+M118*$M$5+N118*$N$5+O118*$O$5+P118*$P$5</f>
        <v>40</v>
      </c>
      <c r="R118" s="148">
        <v>0.5</v>
      </c>
      <c r="S118" s="147">
        <v>0.25</v>
      </c>
      <c r="T118" s="49">
        <f>R118*$R$5+S118*$S$5</f>
        <v>6.25</v>
      </c>
      <c r="U118" s="148">
        <v>0.25</v>
      </c>
      <c r="V118" s="147">
        <v>1</v>
      </c>
      <c r="W118" s="147">
        <v>0.75</v>
      </c>
      <c r="X118" s="147">
        <v>0.5</v>
      </c>
      <c r="Y118" s="49">
        <f>U118*$U$5+V118*$V$5+W118*$W$5+X118*$X$5</f>
        <v>12.5</v>
      </c>
      <c r="Z118" s="73" t="s">
        <v>271</v>
      </c>
      <c r="AA118" s="51">
        <v>43828</v>
      </c>
      <c r="AB118" s="73" t="s">
        <v>271</v>
      </c>
      <c r="AC118" s="89">
        <v>65</v>
      </c>
      <c r="AD118" s="81">
        <f>Q118+T118+Y118</f>
        <v>58.75</v>
      </c>
      <c r="AE118" s="73"/>
      <c r="AF118" s="83" t="s">
        <v>51</v>
      </c>
    </row>
    <row r="119" spans="1:46" ht="14.25" customHeight="1" x14ac:dyDescent="0.35">
      <c r="B119" s="194"/>
      <c r="C119" s="243" t="s">
        <v>164</v>
      </c>
      <c r="D119" s="247" t="s">
        <v>163</v>
      </c>
      <c r="E119" s="198"/>
      <c r="F119" s="15" t="s">
        <v>65</v>
      </c>
      <c r="G119" s="21" t="s">
        <v>64</v>
      </c>
      <c r="H119" s="138">
        <v>0.35199999999999998</v>
      </c>
      <c r="I119" s="139">
        <f>H119</f>
        <v>0.35199999999999998</v>
      </c>
      <c r="J119" s="106"/>
      <c r="K119" s="146">
        <v>0.25</v>
      </c>
      <c r="L119" s="147">
        <v>0.75</v>
      </c>
      <c r="M119" s="147">
        <v>0.75</v>
      </c>
      <c r="N119" s="147">
        <v>0.5</v>
      </c>
      <c r="O119" s="147">
        <v>1</v>
      </c>
      <c r="P119" s="147">
        <v>0.25</v>
      </c>
      <c r="Q119" s="49">
        <f>K119*$K$5+L119*$L$5+M119*$M$5+N119*$N$5+O119*$O$5+P119*$P$5</f>
        <v>35</v>
      </c>
      <c r="R119" s="148">
        <v>0.5</v>
      </c>
      <c r="S119" s="147">
        <v>0.5</v>
      </c>
      <c r="T119" s="49">
        <f>R119*$R$5+S119*$S$5</f>
        <v>7.5</v>
      </c>
      <c r="U119" s="148">
        <v>0.25</v>
      </c>
      <c r="V119" s="147">
        <v>1</v>
      </c>
      <c r="W119" s="147">
        <v>0.5</v>
      </c>
      <c r="X119" s="147">
        <v>0.5</v>
      </c>
      <c r="Y119" s="49">
        <f>U119*$U$5+V119*$V$5+W119*$W$5+X119*$X$5</f>
        <v>11.25</v>
      </c>
      <c r="Z119" s="73" t="s">
        <v>271</v>
      </c>
      <c r="AA119" s="51">
        <v>43831</v>
      </c>
      <c r="AB119" s="73" t="s">
        <v>271</v>
      </c>
      <c r="AC119" s="89">
        <v>65</v>
      </c>
      <c r="AD119" s="81">
        <f>Q119+T119+Y119</f>
        <v>53.75</v>
      </c>
      <c r="AE119" s="73"/>
      <c r="AF119" s="83" t="s">
        <v>51</v>
      </c>
    </row>
    <row r="120" spans="1:46" ht="14.25" customHeight="1" x14ac:dyDescent="0.35">
      <c r="B120" s="193">
        <v>58</v>
      </c>
      <c r="C120" s="243" t="s">
        <v>166</v>
      </c>
      <c r="D120" s="243" t="s">
        <v>167</v>
      </c>
      <c r="E120" s="199" t="s">
        <v>168</v>
      </c>
      <c r="F120" s="15" t="s">
        <v>57</v>
      </c>
      <c r="G120" s="21" t="s">
        <v>64</v>
      </c>
      <c r="H120" s="138">
        <v>0.85599999999999998</v>
      </c>
      <c r="I120" s="138">
        <f>H120</f>
        <v>0.85599999999999998</v>
      </c>
      <c r="J120" s="106"/>
      <c r="K120" s="146">
        <v>0.25</v>
      </c>
      <c r="L120" s="147">
        <v>0.75</v>
      </c>
      <c r="M120" s="147">
        <v>0.75</v>
      </c>
      <c r="N120" s="147">
        <v>0.75</v>
      </c>
      <c r="O120" s="147">
        <v>0.75</v>
      </c>
      <c r="P120" s="147">
        <v>0.25</v>
      </c>
      <c r="Q120" s="49">
        <f>K120*$K$5+L120*$L$5+M120*$M$5+N120*$N$5+O120*$O$5+P120*$P$5</f>
        <v>36.25</v>
      </c>
      <c r="R120" s="148">
        <v>0.25</v>
      </c>
      <c r="S120" s="147">
        <v>0.5</v>
      </c>
      <c r="T120" s="49">
        <f>R120*$R$5+S120*$S$5</f>
        <v>5</v>
      </c>
      <c r="U120" s="148">
        <v>0.25</v>
      </c>
      <c r="V120" s="147">
        <v>1</v>
      </c>
      <c r="W120" s="147">
        <v>0.5</v>
      </c>
      <c r="X120" s="147">
        <v>0.5</v>
      </c>
      <c r="Y120" s="49">
        <f>U120*$U$5+V120*$V$5+W120*$W$5+X120*$X$5</f>
        <v>11.25</v>
      </c>
      <c r="Z120" s="73" t="s">
        <v>271</v>
      </c>
      <c r="AA120" s="51">
        <v>43832</v>
      </c>
      <c r="AB120" s="73" t="s">
        <v>271</v>
      </c>
      <c r="AC120" s="89">
        <v>53.75</v>
      </c>
      <c r="AD120" s="81">
        <f>Q120+T120+Y120</f>
        <v>52.5</v>
      </c>
      <c r="AE120" s="73" t="s">
        <v>324</v>
      </c>
      <c r="AF120" s="83" t="s">
        <v>51</v>
      </c>
    </row>
    <row r="121" spans="1:46" ht="14.25" customHeight="1" x14ac:dyDescent="0.35">
      <c r="B121" s="194"/>
      <c r="C121" s="243" t="s">
        <v>167</v>
      </c>
      <c r="D121" s="243" t="s">
        <v>166</v>
      </c>
      <c r="E121" s="198"/>
      <c r="F121" s="21" t="s">
        <v>65</v>
      </c>
      <c r="G121" s="21" t="s">
        <v>64</v>
      </c>
      <c r="H121" s="138">
        <v>0.85299999999999998</v>
      </c>
      <c r="I121" s="138">
        <f>H121</f>
        <v>0.85299999999999998</v>
      </c>
      <c r="J121" s="106"/>
      <c r="K121" s="146">
        <v>0.25</v>
      </c>
      <c r="L121" s="147">
        <v>0.75</v>
      </c>
      <c r="M121" s="147">
        <v>0.75</v>
      </c>
      <c r="N121" s="147">
        <v>0.75</v>
      </c>
      <c r="O121" s="147">
        <v>0.75</v>
      </c>
      <c r="P121" s="147">
        <v>0.25</v>
      </c>
      <c r="Q121" s="49">
        <f>K121*$K$5+L121*$L$5+M121*$M$5+N121*$N$5+O121*$O$5+P121*$P$5</f>
        <v>36.25</v>
      </c>
      <c r="R121" s="148">
        <v>0.25</v>
      </c>
      <c r="S121" s="147">
        <v>0.5</v>
      </c>
      <c r="T121" s="49">
        <f>R121*$R$5+S121*$S$5</f>
        <v>5</v>
      </c>
      <c r="U121" s="148">
        <v>0.25</v>
      </c>
      <c r="V121" s="147">
        <v>1</v>
      </c>
      <c r="W121" s="147">
        <v>0.5</v>
      </c>
      <c r="X121" s="147">
        <v>0.5</v>
      </c>
      <c r="Y121" s="49">
        <f>U121*$U$5+V121*$V$5+W121*$W$5+X121*$X$5</f>
        <v>11.25</v>
      </c>
      <c r="Z121" s="73" t="s">
        <v>271</v>
      </c>
      <c r="AA121" s="51">
        <v>43832</v>
      </c>
      <c r="AB121" s="73" t="s">
        <v>271</v>
      </c>
      <c r="AC121" s="89">
        <v>53.75</v>
      </c>
      <c r="AD121" s="81">
        <f>Q121+T121+Y121</f>
        <v>52.5</v>
      </c>
      <c r="AE121" s="73"/>
      <c r="AF121" s="83" t="s">
        <v>51</v>
      </c>
    </row>
    <row r="122" spans="1:46" ht="14.25" customHeight="1" x14ac:dyDescent="0.35">
      <c r="B122" s="193">
        <v>59</v>
      </c>
      <c r="C122" s="243" t="s">
        <v>169</v>
      </c>
      <c r="D122" s="247" t="s">
        <v>170</v>
      </c>
      <c r="E122" s="199" t="s">
        <v>171</v>
      </c>
      <c r="F122" s="15" t="s">
        <v>172</v>
      </c>
      <c r="G122" s="21" t="s">
        <v>58</v>
      </c>
      <c r="H122" s="138">
        <v>0.36899999999999999</v>
      </c>
      <c r="I122" s="139">
        <f>H122</f>
        <v>0.36899999999999999</v>
      </c>
      <c r="J122" s="106"/>
      <c r="K122" s="146">
        <v>0.25</v>
      </c>
      <c r="L122" s="147">
        <v>0.5</v>
      </c>
      <c r="M122" s="147">
        <v>0.5</v>
      </c>
      <c r="N122" s="147">
        <v>0.75</v>
      </c>
      <c r="O122" s="147">
        <v>0.75</v>
      </c>
      <c r="P122" s="147">
        <v>0.5</v>
      </c>
      <c r="Q122" s="49">
        <f>K122*$K$5+L122*$L$5+M122*$M$5+N122*$N$5+O122*$O$5+P122*$P$5</f>
        <v>32.5</v>
      </c>
      <c r="R122" s="148">
        <v>0.5</v>
      </c>
      <c r="S122" s="147">
        <v>0</v>
      </c>
      <c r="T122" s="49">
        <f>R122*$R$5+S122*$S$5</f>
        <v>5</v>
      </c>
      <c r="U122" s="148">
        <v>0.5</v>
      </c>
      <c r="V122" s="147">
        <v>1</v>
      </c>
      <c r="W122" s="147">
        <v>0.5</v>
      </c>
      <c r="X122" s="147">
        <v>0.75</v>
      </c>
      <c r="Y122" s="49">
        <f>U122*$U$5+V122*$V$5+W122*$W$5+X122*$X$5</f>
        <v>13.75</v>
      </c>
      <c r="Z122" s="73" t="s">
        <v>263</v>
      </c>
      <c r="AA122" s="51">
        <v>43766</v>
      </c>
      <c r="AB122" s="73" t="s">
        <v>271</v>
      </c>
      <c r="AC122" s="89">
        <v>52.5</v>
      </c>
      <c r="AD122" s="81">
        <f>Q122+T122+Y122</f>
        <v>51.25</v>
      </c>
      <c r="AE122" s="73"/>
      <c r="AF122" s="83" t="s">
        <v>51</v>
      </c>
    </row>
    <row r="123" spans="1:46" ht="14.25" customHeight="1" x14ac:dyDescent="0.35">
      <c r="B123" s="194"/>
      <c r="C123" s="242"/>
      <c r="D123" s="242"/>
      <c r="E123" s="198"/>
      <c r="F123" s="87"/>
      <c r="G123" s="87"/>
      <c r="H123" s="87"/>
      <c r="I123" s="87"/>
      <c r="J123" s="144"/>
      <c r="K123" s="151"/>
      <c r="L123" s="151"/>
      <c r="M123" s="151"/>
      <c r="N123" s="151"/>
      <c r="O123" s="151"/>
      <c r="P123" s="151"/>
      <c r="Q123" s="63"/>
      <c r="R123" s="151"/>
      <c r="S123" s="151"/>
      <c r="T123" s="63"/>
      <c r="U123" s="151"/>
      <c r="V123" s="151"/>
      <c r="W123" s="151"/>
      <c r="X123" s="151"/>
      <c r="Y123" s="63"/>
      <c r="Z123" s="63"/>
      <c r="AA123" s="64"/>
      <c r="AB123" s="63"/>
      <c r="AC123" s="63"/>
      <c r="AD123" s="45"/>
      <c r="AE123" s="45"/>
      <c r="AF123" s="46"/>
    </row>
    <row r="124" spans="1:46" ht="14.25" customHeight="1" x14ac:dyDescent="0.35">
      <c r="B124" s="193">
        <v>60</v>
      </c>
      <c r="C124" s="243" t="s">
        <v>171</v>
      </c>
      <c r="D124" s="247" t="s">
        <v>173</v>
      </c>
      <c r="E124" s="199" t="s">
        <v>174</v>
      </c>
      <c r="F124" s="15" t="s">
        <v>57</v>
      </c>
      <c r="G124" s="21" t="s">
        <v>64</v>
      </c>
      <c r="H124" s="138">
        <v>0.221</v>
      </c>
      <c r="I124" s="139">
        <f>H124</f>
        <v>0.221</v>
      </c>
      <c r="J124" s="106"/>
      <c r="K124" s="146">
        <v>0.25</v>
      </c>
      <c r="L124" s="147">
        <v>1</v>
      </c>
      <c r="M124" s="147">
        <v>0.75</v>
      </c>
      <c r="N124" s="147">
        <v>0.75</v>
      </c>
      <c r="O124" s="147">
        <v>0.75</v>
      </c>
      <c r="P124" s="147">
        <v>0.5</v>
      </c>
      <c r="Q124" s="49">
        <f>K124*$K$5+L124*$L$5+M124*$M$5+N124*$N$5+O124*$O$5+P124*$P$5</f>
        <v>42.5</v>
      </c>
      <c r="R124" s="148">
        <v>0</v>
      </c>
      <c r="S124" s="147">
        <v>0.5</v>
      </c>
      <c r="T124" s="49">
        <f>R124*$R$5+S124*$S$5</f>
        <v>2.5</v>
      </c>
      <c r="U124" s="148">
        <v>1</v>
      </c>
      <c r="V124" s="147">
        <v>1</v>
      </c>
      <c r="W124" s="147">
        <v>0.5</v>
      </c>
      <c r="X124" s="147">
        <v>0.75</v>
      </c>
      <c r="Y124" s="49">
        <f>U124*$U$5+V124*$V$5+W124*$W$5+X124*$X$5</f>
        <v>16.25</v>
      </c>
      <c r="Z124" s="73" t="s">
        <v>271</v>
      </c>
      <c r="AA124" s="51">
        <v>43831</v>
      </c>
      <c r="AB124" s="73" t="s">
        <v>271</v>
      </c>
      <c r="AC124" s="89">
        <v>70</v>
      </c>
      <c r="AD124" s="81">
        <f>Q124+T124+Y124</f>
        <v>61.25</v>
      </c>
      <c r="AE124" s="73"/>
      <c r="AF124" s="83" t="s">
        <v>51</v>
      </c>
    </row>
    <row r="125" spans="1:46" ht="14.25" customHeight="1" x14ac:dyDescent="0.35">
      <c r="B125" s="194"/>
      <c r="C125" s="247" t="s">
        <v>173</v>
      </c>
      <c r="D125" s="243" t="s">
        <v>171</v>
      </c>
      <c r="E125" s="198"/>
      <c r="F125" s="15" t="s">
        <v>65</v>
      </c>
      <c r="G125" s="21" t="s">
        <v>64</v>
      </c>
      <c r="H125" s="138">
        <v>0.22</v>
      </c>
      <c r="I125" s="139">
        <f>H125</f>
        <v>0.22</v>
      </c>
      <c r="J125" s="106"/>
      <c r="K125" s="146">
        <v>0.25</v>
      </c>
      <c r="L125" s="147">
        <v>0.75</v>
      </c>
      <c r="M125" s="147">
        <v>0.75</v>
      </c>
      <c r="N125" s="147">
        <v>0.5</v>
      </c>
      <c r="O125" s="147">
        <v>0.75</v>
      </c>
      <c r="P125" s="147">
        <v>0.5</v>
      </c>
      <c r="Q125" s="49">
        <f>K125*$K$5+L125*$L$5+M125*$M$5+N125*$N$5+O125*$O$5+P125*$P$5</f>
        <v>36.25</v>
      </c>
      <c r="R125" s="148">
        <v>0</v>
      </c>
      <c r="S125" s="147">
        <v>0.5</v>
      </c>
      <c r="T125" s="49">
        <f>R125*$R$5+S125*$S$5</f>
        <v>2.5</v>
      </c>
      <c r="U125" s="148">
        <v>0.5</v>
      </c>
      <c r="V125" s="147">
        <v>1</v>
      </c>
      <c r="W125" s="147">
        <v>0.75</v>
      </c>
      <c r="X125" s="147">
        <v>0.75</v>
      </c>
      <c r="Y125" s="49">
        <f>U125*$U$5+V125*$V$5+W125*$W$5+X125*$X$5</f>
        <v>15</v>
      </c>
      <c r="Z125" s="73" t="s">
        <v>271</v>
      </c>
      <c r="AA125" s="51">
        <v>43831</v>
      </c>
      <c r="AB125" s="73" t="s">
        <v>271</v>
      </c>
      <c r="AC125" s="89">
        <v>61.25</v>
      </c>
      <c r="AD125" s="81">
        <f>Q125+T125+Y125</f>
        <v>53.75</v>
      </c>
      <c r="AE125" s="73"/>
      <c r="AF125" s="83" t="s">
        <v>51</v>
      </c>
    </row>
    <row r="126" spans="1:46" ht="14.25" customHeight="1" x14ac:dyDescent="0.35">
      <c r="B126" s="193">
        <v>61</v>
      </c>
      <c r="C126" s="244" t="s">
        <v>175</v>
      </c>
      <c r="D126" s="244" t="s">
        <v>169</v>
      </c>
      <c r="E126" s="199" t="s">
        <v>176</v>
      </c>
      <c r="F126" s="15" t="s">
        <v>57</v>
      </c>
      <c r="G126" s="21" t="s">
        <v>58</v>
      </c>
      <c r="H126" s="138">
        <v>0.23300000000000001</v>
      </c>
      <c r="I126" s="139">
        <f>H126</f>
        <v>0.23300000000000001</v>
      </c>
      <c r="J126" s="106"/>
      <c r="K126" s="146">
        <v>0.75</v>
      </c>
      <c r="L126" s="147">
        <v>0.75</v>
      </c>
      <c r="M126" s="147">
        <v>0.5</v>
      </c>
      <c r="N126" s="147">
        <v>0.5</v>
      </c>
      <c r="O126" s="147">
        <v>0.75</v>
      </c>
      <c r="P126" s="147">
        <v>0.25</v>
      </c>
      <c r="Q126" s="49">
        <f>K126*$K$5+L126*$L$5+M126*$M$5+N126*$N$5+O126*$O$5+P126*$P$5</f>
        <v>38.75</v>
      </c>
      <c r="R126" s="148">
        <v>0</v>
      </c>
      <c r="S126" s="147">
        <v>0</v>
      </c>
      <c r="T126" s="49">
        <f>R126*$R$5+S126*$S$5</f>
        <v>0</v>
      </c>
      <c r="U126" s="148">
        <v>0.5</v>
      </c>
      <c r="V126" s="147">
        <v>0.5</v>
      </c>
      <c r="W126" s="147">
        <v>0.75</v>
      </c>
      <c r="X126" s="147">
        <v>0.5</v>
      </c>
      <c r="Y126" s="49">
        <f>U126*$U$5+V126*$V$5+W126*$W$5+X126*$X$5</f>
        <v>11.25</v>
      </c>
      <c r="Z126" s="73" t="s">
        <v>271</v>
      </c>
      <c r="AA126" s="51">
        <v>43831</v>
      </c>
      <c r="AB126" s="73" t="s">
        <v>271</v>
      </c>
      <c r="AC126" s="89">
        <v>51.25</v>
      </c>
      <c r="AD126" s="81">
        <f>Q126+T126+Y126</f>
        <v>50</v>
      </c>
      <c r="AE126" s="73"/>
      <c r="AF126" s="83" t="s">
        <v>51</v>
      </c>
    </row>
    <row r="127" spans="1:46" ht="14.25" customHeight="1" x14ac:dyDescent="0.35">
      <c r="A127" s="43"/>
      <c r="B127" s="194"/>
      <c r="C127" s="242"/>
      <c r="D127" s="242"/>
      <c r="E127" s="198"/>
      <c r="F127" s="87"/>
      <c r="G127" s="87"/>
      <c r="H127" s="87"/>
      <c r="I127" s="87"/>
      <c r="J127" s="144"/>
      <c r="K127" s="151"/>
      <c r="L127" s="151"/>
      <c r="M127" s="151"/>
      <c r="N127" s="151"/>
      <c r="O127" s="151"/>
      <c r="P127" s="151"/>
      <c r="Q127" s="63"/>
      <c r="R127" s="151"/>
      <c r="S127" s="151"/>
      <c r="T127" s="63"/>
      <c r="U127" s="151"/>
      <c r="V127" s="151"/>
      <c r="W127" s="151"/>
      <c r="X127" s="151"/>
      <c r="Y127" s="63"/>
      <c r="Z127" s="63"/>
      <c r="AA127" s="64"/>
      <c r="AB127" s="63"/>
      <c r="AC127" s="63"/>
      <c r="AD127" s="45"/>
      <c r="AE127" s="45"/>
      <c r="AF127" s="46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</row>
    <row r="128" spans="1:46" ht="14.25" customHeight="1" x14ac:dyDescent="0.35">
      <c r="A128" s="43"/>
      <c r="B128" s="193">
        <v>62</v>
      </c>
      <c r="C128" s="244" t="s">
        <v>176</v>
      </c>
      <c r="D128" s="244" t="s">
        <v>169</v>
      </c>
      <c r="E128" s="199" t="s">
        <v>177</v>
      </c>
      <c r="F128" s="15" t="s">
        <v>57</v>
      </c>
      <c r="G128" s="21" t="s">
        <v>58</v>
      </c>
      <c r="H128" s="138">
        <v>0.248</v>
      </c>
      <c r="I128" s="138">
        <f>H128</f>
        <v>0.248</v>
      </c>
      <c r="J128" s="106"/>
      <c r="K128" s="146">
        <v>0.25</v>
      </c>
      <c r="L128" s="147">
        <v>0.5</v>
      </c>
      <c r="M128" s="147">
        <v>0.25</v>
      </c>
      <c r="N128" s="147">
        <v>0.5</v>
      </c>
      <c r="O128" s="147">
        <v>0.75</v>
      </c>
      <c r="P128" s="147">
        <v>0.25</v>
      </c>
      <c r="Q128" s="49">
        <f>K128*$K$5+L128*$L$5+M128*$M$5+N128*$N$5+O128*$O$5+P128*$P$5</f>
        <v>25</v>
      </c>
      <c r="R128" s="148">
        <v>0.5</v>
      </c>
      <c r="S128" s="147">
        <v>0</v>
      </c>
      <c r="T128" s="49">
        <f>R128*$R$5+S128*$S$5</f>
        <v>5</v>
      </c>
      <c r="U128" s="148">
        <v>0.5</v>
      </c>
      <c r="V128" s="147">
        <v>1</v>
      </c>
      <c r="W128" s="147">
        <v>0.25</v>
      </c>
      <c r="X128" s="147">
        <v>0.5</v>
      </c>
      <c r="Y128" s="49">
        <f>U128*$U$5+V128*$V$5+W128*$W$5+X128*$X$5</f>
        <v>11.25</v>
      </c>
      <c r="Z128" s="73" t="s">
        <v>271</v>
      </c>
      <c r="AA128" s="51">
        <v>43831</v>
      </c>
      <c r="AB128" s="73" t="s">
        <v>271</v>
      </c>
      <c r="AC128" s="89">
        <v>48.75</v>
      </c>
      <c r="AD128" s="81">
        <f>Q128+T128+Y128</f>
        <v>41.25</v>
      </c>
      <c r="AE128" s="73"/>
      <c r="AF128" s="83" t="s">
        <v>51</v>
      </c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</row>
    <row r="129" spans="1:46" ht="14.25" customHeight="1" x14ac:dyDescent="0.35">
      <c r="A129" s="43"/>
      <c r="B129" s="194"/>
      <c r="C129" s="242"/>
      <c r="D129" s="242"/>
      <c r="E129" s="198"/>
      <c r="F129" s="87"/>
      <c r="G129" s="87"/>
      <c r="H129" s="87"/>
      <c r="I129" s="87"/>
      <c r="J129" s="144"/>
      <c r="K129" s="151"/>
      <c r="L129" s="151"/>
      <c r="M129" s="151"/>
      <c r="N129" s="151"/>
      <c r="O129" s="151"/>
      <c r="P129" s="151"/>
      <c r="Q129" s="63"/>
      <c r="R129" s="151"/>
      <c r="S129" s="151"/>
      <c r="T129" s="63"/>
      <c r="U129" s="151"/>
      <c r="V129" s="151"/>
      <c r="W129" s="151"/>
      <c r="X129" s="151"/>
      <c r="Y129" s="63"/>
      <c r="Z129" s="63"/>
      <c r="AA129" s="64"/>
      <c r="AB129" s="63"/>
      <c r="AC129" s="63"/>
      <c r="AD129" s="45"/>
      <c r="AE129" s="45"/>
      <c r="AF129" s="46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</row>
    <row r="130" spans="1:46" ht="14.25" customHeight="1" x14ac:dyDescent="0.35">
      <c r="A130" s="43"/>
      <c r="B130" s="193">
        <v>63</v>
      </c>
      <c r="C130" s="244" t="s">
        <v>178</v>
      </c>
      <c r="D130" s="250" t="s">
        <v>179</v>
      </c>
      <c r="E130" s="199" t="s">
        <v>180</v>
      </c>
      <c r="F130" s="15" t="s">
        <v>57</v>
      </c>
      <c r="G130" s="21" t="s">
        <v>58</v>
      </c>
      <c r="H130" s="138">
        <v>0.125</v>
      </c>
      <c r="I130" s="139">
        <f>H130</f>
        <v>0.125</v>
      </c>
      <c r="J130" s="106"/>
      <c r="K130" s="146">
        <v>0.75</v>
      </c>
      <c r="L130" s="147">
        <v>0.5</v>
      </c>
      <c r="M130" s="147">
        <v>0.75</v>
      </c>
      <c r="N130" s="147">
        <v>0.25</v>
      </c>
      <c r="O130" s="147">
        <v>0.75</v>
      </c>
      <c r="P130" s="147">
        <v>0.75</v>
      </c>
      <c r="Q130" s="49">
        <f>K130*$K$5+L130*$L$5+M130*$M$5+N130*$N$5+O130*$O$5+P130*$P$5</f>
        <v>40</v>
      </c>
      <c r="R130" s="148">
        <v>0.75</v>
      </c>
      <c r="S130" s="147">
        <v>0.5</v>
      </c>
      <c r="T130" s="49">
        <f>R130*$R$5+S130*$S$5</f>
        <v>10</v>
      </c>
      <c r="U130" s="148">
        <v>1</v>
      </c>
      <c r="V130" s="147">
        <v>1</v>
      </c>
      <c r="W130" s="147">
        <v>0.75</v>
      </c>
      <c r="X130" s="147">
        <v>0.5</v>
      </c>
      <c r="Y130" s="49">
        <f>U130*$U$5+V130*$V$5+W130*$W$5+X130*$X$5</f>
        <v>16.25</v>
      </c>
      <c r="Z130" s="73" t="s">
        <v>271</v>
      </c>
      <c r="AA130" s="51">
        <v>43828</v>
      </c>
      <c r="AB130" s="73" t="s">
        <v>271</v>
      </c>
      <c r="AC130" s="89">
        <v>63.75</v>
      </c>
      <c r="AD130" s="81">
        <f>Q130+T130+Y130</f>
        <v>66.25</v>
      </c>
      <c r="AE130" s="73"/>
      <c r="AF130" s="83" t="s">
        <v>51</v>
      </c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</row>
    <row r="131" spans="1:46" ht="14.25" customHeight="1" x14ac:dyDescent="0.35">
      <c r="A131" s="43"/>
      <c r="B131" s="194"/>
      <c r="C131" s="242"/>
      <c r="D131" s="242"/>
      <c r="E131" s="198"/>
      <c r="F131" s="87"/>
      <c r="G131" s="87"/>
      <c r="H131" s="87"/>
      <c r="I131" s="87"/>
      <c r="J131" s="144"/>
      <c r="K131" s="151"/>
      <c r="L131" s="151"/>
      <c r="M131" s="151"/>
      <c r="N131" s="151"/>
      <c r="O131" s="151"/>
      <c r="P131" s="151"/>
      <c r="Q131" s="63"/>
      <c r="R131" s="151"/>
      <c r="S131" s="151"/>
      <c r="T131" s="63"/>
      <c r="U131" s="151"/>
      <c r="V131" s="151"/>
      <c r="W131" s="151"/>
      <c r="X131" s="151"/>
      <c r="Y131" s="63"/>
      <c r="Z131" s="63"/>
      <c r="AA131" s="64"/>
      <c r="AB131" s="63"/>
      <c r="AC131" s="63"/>
      <c r="AD131" s="45"/>
      <c r="AE131" s="45"/>
      <c r="AF131" s="46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</row>
    <row r="132" spans="1:46" ht="14.25" customHeight="1" x14ac:dyDescent="0.35">
      <c r="A132" s="43"/>
      <c r="B132" s="193">
        <v>64</v>
      </c>
      <c r="C132" s="244" t="s">
        <v>174</v>
      </c>
      <c r="D132" s="244" t="s">
        <v>181</v>
      </c>
      <c r="E132" s="199" t="s">
        <v>182</v>
      </c>
      <c r="F132" s="15" t="s">
        <v>57</v>
      </c>
      <c r="G132" s="21" t="s">
        <v>58</v>
      </c>
      <c r="H132" s="138">
        <v>0.40600000000000003</v>
      </c>
      <c r="I132" s="55"/>
      <c r="J132" s="140">
        <f>H132</f>
        <v>0.40600000000000003</v>
      </c>
      <c r="K132" s="146">
        <v>0.25</v>
      </c>
      <c r="L132" s="147">
        <v>0.75</v>
      </c>
      <c r="M132" s="147">
        <v>0.75</v>
      </c>
      <c r="N132" s="147">
        <v>0.25</v>
      </c>
      <c r="O132" s="147">
        <v>0.5</v>
      </c>
      <c r="P132" s="147">
        <v>0.5</v>
      </c>
      <c r="Q132" s="49">
        <f>K131:K132*$K$5+L131:L132*$L$5+M131:M132*$M$5+N131:N132*$N$5+O131:O132*$O$5+P131:P132*$P$5</f>
        <v>32.5</v>
      </c>
      <c r="R132" s="148">
        <v>0.75</v>
      </c>
      <c r="S132" s="147">
        <v>0.25</v>
      </c>
      <c r="T132" s="49">
        <f>R132*$R$5+S132*$S$5</f>
        <v>8.75</v>
      </c>
      <c r="U132" s="148">
        <v>0.75</v>
      </c>
      <c r="V132" s="147">
        <v>1</v>
      </c>
      <c r="W132" s="147">
        <v>0.5</v>
      </c>
      <c r="X132" s="147">
        <v>0.25</v>
      </c>
      <c r="Y132" s="49">
        <f>U132*$U$5+V132*$V$5+W132*$W$5+X132*$X$5</f>
        <v>12.5</v>
      </c>
      <c r="Z132" s="73" t="s">
        <v>271</v>
      </c>
      <c r="AA132" s="123">
        <v>43826</v>
      </c>
      <c r="AB132" s="73" t="s">
        <v>271</v>
      </c>
      <c r="AC132" s="89">
        <v>46.25</v>
      </c>
      <c r="AD132" s="81">
        <f>Q132+T132+Y132</f>
        <v>53.75</v>
      </c>
      <c r="AE132" s="73"/>
      <c r="AF132" s="83" t="s">
        <v>51</v>
      </c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</row>
    <row r="133" spans="1:46" ht="14.25" customHeight="1" x14ac:dyDescent="0.35">
      <c r="A133" s="43"/>
      <c r="B133" s="194"/>
      <c r="C133" s="242"/>
      <c r="D133" s="242"/>
      <c r="E133" s="198"/>
      <c r="F133" s="87"/>
      <c r="G133" s="87"/>
      <c r="H133" s="87"/>
      <c r="I133" s="87"/>
      <c r="J133" s="144"/>
      <c r="K133" s="151"/>
      <c r="L133" s="151"/>
      <c r="M133" s="151"/>
      <c r="N133" s="151"/>
      <c r="O133" s="151"/>
      <c r="P133" s="151"/>
      <c r="Q133" s="63"/>
      <c r="R133" s="151"/>
      <c r="S133" s="151"/>
      <c r="T133" s="63"/>
      <c r="U133" s="151"/>
      <c r="V133" s="151"/>
      <c r="W133" s="151"/>
      <c r="X133" s="151"/>
      <c r="Y133" s="63"/>
      <c r="Z133" s="63"/>
      <c r="AA133" s="64"/>
      <c r="AB133" s="63"/>
      <c r="AC133" s="63"/>
      <c r="AD133" s="45"/>
      <c r="AE133" s="45"/>
      <c r="AF133" s="46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</row>
    <row r="134" spans="1:46" ht="14.25" customHeight="1" x14ac:dyDescent="0.35">
      <c r="A134" s="43"/>
      <c r="B134" s="193">
        <v>65</v>
      </c>
      <c r="C134" s="244" t="s">
        <v>183</v>
      </c>
      <c r="D134" s="244" t="s">
        <v>184</v>
      </c>
      <c r="E134" s="199" t="s">
        <v>185</v>
      </c>
      <c r="F134" s="15" t="s">
        <v>57</v>
      </c>
      <c r="G134" s="21" t="s">
        <v>64</v>
      </c>
      <c r="H134" s="138">
        <v>0.88300000000000001</v>
      </c>
      <c r="I134" s="139">
        <f t="shared" ref="I134:I140" si="37">H134</f>
        <v>0.88300000000000001</v>
      </c>
      <c r="J134" s="106"/>
      <c r="K134" s="146">
        <v>0.25</v>
      </c>
      <c r="L134" s="147">
        <v>0.5</v>
      </c>
      <c r="M134" s="147">
        <v>1</v>
      </c>
      <c r="N134" s="147">
        <v>0.25</v>
      </c>
      <c r="O134" s="147">
        <v>0.75</v>
      </c>
      <c r="P134" s="147">
        <v>0.5</v>
      </c>
      <c r="Q134" s="49">
        <f t="shared" ref="Q134:Q140" si="38">K134*$K$5+L134*$L$5+M134*$M$5+N134*$N$5+O134*$O$5+P134*$P$5</f>
        <v>32.5</v>
      </c>
      <c r="R134" s="148">
        <v>0</v>
      </c>
      <c r="S134" s="147">
        <v>0</v>
      </c>
      <c r="T134" s="49">
        <f t="shared" ref="T134:T140" si="39">R134*$R$5+S134*$S$5</f>
        <v>0</v>
      </c>
      <c r="U134" s="148">
        <v>0.75</v>
      </c>
      <c r="V134" s="147">
        <v>0.75</v>
      </c>
      <c r="W134" s="147">
        <v>0.5</v>
      </c>
      <c r="X134" s="147">
        <v>0.5</v>
      </c>
      <c r="Y134" s="49">
        <f t="shared" ref="Y134:Y140" si="40">U134*$U$5+V134*$V$5+W134*$W$5+X134*$X$5</f>
        <v>12.5</v>
      </c>
      <c r="Z134" s="73" t="s">
        <v>271</v>
      </c>
      <c r="AA134" s="51">
        <v>43831</v>
      </c>
      <c r="AB134" s="73" t="s">
        <v>271</v>
      </c>
      <c r="AC134" s="89">
        <v>48.75</v>
      </c>
      <c r="AD134" s="81">
        <f t="shared" ref="AD134:AD140" si="41">Q134+T134+Y134</f>
        <v>45</v>
      </c>
      <c r="AE134" s="73" t="s">
        <v>324</v>
      </c>
      <c r="AF134" s="83" t="s">
        <v>51</v>
      </c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</row>
    <row r="135" spans="1:46" ht="14.25" customHeight="1" x14ac:dyDescent="0.35">
      <c r="A135" s="43"/>
      <c r="B135" s="194"/>
      <c r="C135" s="244" t="s">
        <v>184</v>
      </c>
      <c r="D135" s="244" t="s">
        <v>183</v>
      </c>
      <c r="E135" s="198"/>
      <c r="F135" s="15" t="s">
        <v>65</v>
      </c>
      <c r="G135" s="21" t="s">
        <v>64</v>
      </c>
      <c r="H135" s="138">
        <v>0.998</v>
      </c>
      <c r="I135" s="139">
        <f t="shared" si="37"/>
        <v>0.998</v>
      </c>
      <c r="J135" s="106"/>
      <c r="K135" s="146">
        <v>0.25</v>
      </c>
      <c r="L135" s="147">
        <v>0.75</v>
      </c>
      <c r="M135" s="147">
        <v>1</v>
      </c>
      <c r="N135" s="147">
        <v>0.75</v>
      </c>
      <c r="O135" s="147">
        <v>0.75</v>
      </c>
      <c r="P135" s="147">
        <v>0.5</v>
      </c>
      <c r="Q135" s="49">
        <f t="shared" si="38"/>
        <v>41.25</v>
      </c>
      <c r="R135" s="148">
        <v>0</v>
      </c>
      <c r="S135" s="147">
        <v>0.25</v>
      </c>
      <c r="T135" s="49">
        <f t="shared" si="39"/>
        <v>1.25</v>
      </c>
      <c r="U135" s="148">
        <v>0.75</v>
      </c>
      <c r="V135" s="147">
        <v>1</v>
      </c>
      <c r="W135" s="147">
        <v>0.75</v>
      </c>
      <c r="X135" s="147">
        <v>0.5</v>
      </c>
      <c r="Y135" s="49">
        <f t="shared" si="40"/>
        <v>15</v>
      </c>
      <c r="Z135" s="73" t="s">
        <v>271</v>
      </c>
      <c r="AA135" s="51">
        <v>43831</v>
      </c>
      <c r="AB135" s="73" t="s">
        <v>271</v>
      </c>
      <c r="AC135" s="89">
        <v>58.75</v>
      </c>
      <c r="AD135" s="81">
        <f t="shared" si="41"/>
        <v>57.5</v>
      </c>
      <c r="AE135" s="73"/>
      <c r="AF135" s="83" t="s">
        <v>51</v>
      </c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</row>
    <row r="136" spans="1:46" ht="14.25" customHeight="1" x14ac:dyDescent="0.35">
      <c r="A136" s="43"/>
      <c r="B136" s="193">
        <v>66</v>
      </c>
      <c r="C136" s="244" t="s">
        <v>186</v>
      </c>
      <c r="D136" s="244" t="s">
        <v>187</v>
      </c>
      <c r="E136" s="199" t="s">
        <v>188</v>
      </c>
      <c r="F136" s="15" t="s">
        <v>57</v>
      </c>
      <c r="G136" s="21" t="s">
        <v>64</v>
      </c>
      <c r="H136" s="138">
        <v>0.72299999999999998</v>
      </c>
      <c r="I136" s="139">
        <f t="shared" si="37"/>
        <v>0.72299999999999998</v>
      </c>
      <c r="J136" s="106"/>
      <c r="K136" s="146">
        <v>0.25</v>
      </c>
      <c r="L136" s="147">
        <v>0.5</v>
      </c>
      <c r="M136" s="147">
        <v>0</v>
      </c>
      <c r="N136" s="147">
        <v>0.5</v>
      </c>
      <c r="O136" s="147">
        <v>0.75</v>
      </c>
      <c r="P136" s="147">
        <v>0.75</v>
      </c>
      <c r="Q136" s="49">
        <f t="shared" si="38"/>
        <v>27.5</v>
      </c>
      <c r="R136" s="148">
        <v>0.5</v>
      </c>
      <c r="S136" s="147">
        <v>0.75</v>
      </c>
      <c r="T136" s="49">
        <f t="shared" si="39"/>
        <v>8.75</v>
      </c>
      <c r="U136" s="148">
        <v>1</v>
      </c>
      <c r="V136" s="147">
        <v>0.5</v>
      </c>
      <c r="W136" s="147">
        <v>0.75</v>
      </c>
      <c r="X136" s="147">
        <v>0.75</v>
      </c>
      <c r="Y136" s="49">
        <f t="shared" si="40"/>
        <v>15</v>
      </c>
      <c r="Z136" s="122" t="s">
        <v>271</v>
      </c>
      <c r="AA136" s="123">
        <v>43827</v>
      </c>
      <c r="AB136" s="122" t="s">
        <v>271</v>
      </c>
      <c r="AC136" s="89">
        <v>53.75</v>
      </c>
      <c r="AD136" s="81">
        <f t="shared" si="41"/>
        <v>51.25</v>
      </c>
      <c r="AE136" s="73"/>
      <c r="AF136" s="83" t="s">
        <v>51</v>
      </c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</row>
    <row r="137" spans="1:46" ht="14.25" customHeight="1" x14ac:dyDescent="0.35">
      <c r="A137" s="43"/>
      <c r="B137" s="194"/>
      <c r="C137" s="244" t="s">
        <v>187</v>
      </c>
      <c r="D137" s="244" t="s">
        <v>186</v>
      </c>
      <c r="E137" s="198"/>
      <c r="F137" s="15" t="s">
        <v>65</v>
      </c>
      <c r="G137" s="21" t="s">
        <v>64</v>
      </c>
      <c r="H137" s="138">
        <v>0.71399999999999997</v>
      </c>
      <c r="I137" s="139">
        <f t="shared" si="37"/>
        <v>0.71399999999999997</v>
      </c>
      <c r="J137" s="106"/>
      <c r="K137" s="146">
        <v>0.25</v>
      </c>
      <c r="L137" s="147">
        <v>0.5</v>
      </c>
      <c r="M137" s="147">
        <v>0</v>
      </c>
      <c r="N137" s="147">
        <v>0.5</v>
      </c>
      <c r="O137" s="147">
        <v>0.75</v>
      </c>
      <c r="P137" s="147">
        <v>0.5</v>
      </c>
      <c r="Q137" s="49">
        <f t="shared" si="38"/>
        <v>25</v>
      </c>
      <c r="R137" s="148">
        <v>0.5</v>
      </c>
      <c r="S137" s="147">
        <v>0.75</v>
      </c>
      <c r="T137" s="49">
        <f t="shared" si="39"/>
        <v>8.75</v>
      </c>
      <c r="U137" s="148">
        <v>1</v>
      </c>
      <c r="V137" s="147">
        <v>1</v>
      </c>
      <c r="W137" s="147">
        <v>0.75</v>
      </c>
      <c r="X137" s="147">
        <v>0.75</v>
      </c>
      <c r="Y137" s="49">
        <f t="shared" si="40"/>
        <v>17.5</v>
      </c>
      <c r="Z137" s="122" t="s">
        <v>271</v>
      </c>
      <c r="AA137" s="123">
        <v>43827</v>
      </c>
      <c r="AB137" s="122" t="s">
        <v>271</v>
      </c>
      <c r="AC137" s="89">
        <v>57.5</v>
      </c>
      <c r="AD137" s="81">
        <f t="shared" si="41"/>
        <v>51.25</v>
      </c>
      <c r="AE137" s="73"/>
      <c r="AF137" s="83" t="s">
        <v>51</v>
      </c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</row>
    <row r="138" spans="1:46" ht="14.25" customHeight="1" x14ac:dyDescent="0.35">
      <c r="A138" s="43"/>
      <c r="B138" s="193">
        <v>67</v>
      </c>
      <c r="C138" s="244" t="s">
        <v>189</v>
      </c>
      <c r="D138" s="244" t="s">
        <v>181</v>
      </c>
      <c r="E138" s="199" t="s">
        <v>190</v>
      </c>
      <c r="F138" s="15" t="s">
        <v>57</v>
      </c>
      <c r="G138" s="21" t="s">
        <v>64</v>
      </c>
      <c r="H138" s="138">
        <v>0.27100000000000002</v>
      </c>
      <c r="I138" s="139">
        <f t="shared" si="37"/>
        <v>0.27100000000000002</v>
      </c>
      <c r="J138" s="106"/>
      <c r="K138" s="124">
        <v>0.25</v>
      </c>
      <c r="L138" s="128">
        <v>0.5</v>
      </c>
      <c r="M138" s="147">
        <v>0.25</v>
      </c>
      <c r="N138" s="128">
        <v>0.75</v>
      </c>
      <c r="O138" s="128">
        <v>0.5</v>
      </c>
      <c r="P138" s="128">
        <v>0.5</v>
      </c>
      <c r="Q138" s="125">
        <f t="shared" si="38"/>
        <v>28.75</v>
      </c>
      <c r="R138" s="148">
        <v>0.25</v>
      </c>
      <c r="S138" s="147">
        <v>0</v>
      </c>
      <c r="T138" s="125">
        <f t="shared" si="39"/>
        <v>2.5</v>
      </c>
      <c r="U138" s="131">
        <v>1</v>
      </c>
      <c r="V138" s="128">
        <v>0.5</v>
      </c>
      <c r="W138" s="128">
        <v>0.5</v>
      </c>
      <c r="X138" s="128">
        <v>0.5</v>
      </c>
      <c r="Y138" s="125">
        <f t="shared" si="40"/>
        <v>12.5</v>
      </c>
      <c r="Z138" s="73" t="s">
        <v>271</v>
      </c>
      <c r="AA138" s="51">
        <v>43827</v>
      </c>
      <c r="AB138" s="73" t="s">
        <v>271</v>
      </c>
      <c r="AC138" s="89">
        <v>36.25</v>
      </c>
      <c r="AD138" s="81">
        <f t="shared" si="41"/>
        <v>43.75</v>
      </c>
      <c r="AE138" s="73"/>
      <c r="AF138" s="83" t="s">
        <v>51</v>
      </c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</row>
    <row r="139" spans="1:46" ht="14.25" customHeight="1" x14ac:dyDescent="0.35">
      <c r="A139" s="43"/>
      <c r="B139" s="194"/>
      <c r="C139" s="244" t="s">
        <v>181</v>
      </c>
      <c r="D139" s="244" t="s">
        <v>189</v>
      </c>
      <c r="E139" s="198"/>
      <c r="F139" s="15" t="s">
        <v>65</v>
      </c>
      <c r="G139" s="21" t="s">
        <v>64</v>
      </c>
      <c r="H139" s="138">
        <v>0.25700000000000001</v>
      </c>
      <c r="I139" s="139">
        <f t="shared" si="37"/>
        <v>0.25700000000000001</v>
      </c>
      <c r="J139" s="106"/>
      <c r="K139" s="124">
        <v>0.25</v>
      </c>
      <c r="L139" s="128">
        <v>0.5</v>
      </c>
      <c r="M139" s="147">
        <v>0.25</v>
      </c>
      <c r="N139" s="128">
        <v>0.75</v>
      </c>
      <c r="O139" s="128">
        <v>0.5</v>
      </c>
      <c r="P139" s="128">
        <v>0.75</v>
      </c>
      <c r="Q139" s="125">
        <f t="shared" si="38"/>
        <v>31.25</v>
      </c>
      <c r="R139" s="148">
        <v>0.25</v>
      </c>
      <c r="S139" s="147">
        <v>0</v>
      </c>
      <c r="T139" s="125">
        <f t="shared" si="39"/>
        <v>2.5</v>
      </c>
      <c r="U139" s="131">
        <v>0.5</v>
      </c>
      <c r="V139" s="128">
        <v>0.5</v>
      </c>
      <c r="W139" s="128">
        <v>0.5</v>
      </c>
      <c r="X139" s="128">
        <v>0.5</v>
      </c>
      <c r="Y139" s="125">
        <f t="shared" si="40"/>
        <v>10</v>
      </c>
      <c r="Z139" s="73" t="s">
        <v>271</v>
      </c>
      <c r="AA139" s="51">
        <v>43827</v>
      </c>
      <c r="AB139" s="73" t="s">
        <v>271</v>
      </c>
      <c r="AC139" s="89">
        <v>48.75</v>
      </c>
      <c r="AD139" s="81">
        <f t="shared" si="41"/>
        <v>43.75</v>
      </c>
      <c r="AE139" s="73"/>
      <c r="AF139" s="83" t="s">
        <v>51</v>
      </c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</row>
    <row r="140" spans="1:46" ht="14.25" customHeight="1" x14ac:dyDescent="0.35">
      <c r="A140" s="43"/>
      <c r="B140" s="193">
        <v>68</v>
      </c>
      <c r="C140" s="251" t="s">
        <v>191</v>
      </c>
      <c r="D140" s="250" t="s">
        <v>191</v>
      </c>
      <c r="E140" s="199" t="s">
        <v>125</v>
      </c>
      <c r="F140" s="21" t="s">
        <v>57</v>
      </c>
      <c r="G140" s="21" t="s">
        <v>58</v>
      </c>
      <c r="H140" s="138">
        <v>0.38200000000000001</v>
      </c>
      <c r="I140" s="139">
        <f t="shared" si="37"/>
        <v>0.38200000000000001</v>
      </c>
      <c r="J140" s="106"/>
      <c r="K140" s="124">
        <v>0.25</v>
      </c>
      <c r="L140" s="128">
        <v>1</v>
      </c>
      <c r="M140" s="128">
        <v>0.5</v>
      </c>
      <c r="N140" s="128">
        <v>0.5</v>
      </c>
      <c r="O140" s="128">
        <v>1</v>
      </c>
      <c r="P140" s="128">
        <v>0.5</v>
      </c>
      <c r="Q140" s="125">
        <f t="shared" si="38"/>
        <v>38.75</v>
      </c>
      <c r="R140" s="131">
        <v>0.25</v>
      </c>
      <c r="S140" s="128">
        <v>0.5</v>
      </c>
      <c r="T140" s="125">
        <f t="shared" si="39"/>
        <v>5</v>
      </c>
      <c r="U140" s="131">
        <v>1</v>
      </c>
      <c r="V140" s="128">
        <v>1</v>
      </c>
      <c r="W140" s="128">
        <v>1</v>
      </c>
      <c r="X140" s="128">
        <v>0.25</v>
      </c>
      <c r="Y140" s="125">
        <f t="shared" si="40"/>
        <v>16.25</v>
      </c>
      <c r="Z140" s="122" t="s">
        <v>272</v>
      </c>
      <c r="AA140" s="51">
        <v>43730</v>
      </c>
      <c r="AB140" s="122" t="s">
        <v>271</v>
      </c>
      <c r="AC140" s="89">
        <v>63.75</v>
      </c>
      <c r="AD140" s="81">
        <f t="shared" si="41"/>
        <v>60</v>
      </c>
      <c r="AE140" s="73"/>
      <c r="AF140" s="83" t="s">
        <v>51</v>
      </c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</row>
    <row r="141" spans="1:46" ht="14.25" customHeight="1" x14ac:dyDescent="0.35">
      <c r="A141" s="43"/>
      <c r="B141" s="194"/>
      <c r="C141" s="242"/>
      <c r="D141" s="242"/>
      <c r="E141" s="198"/>
      <c r="F141" s="87"/>
      <c r="G141" s="87"/>
      <c r="H141" s="87"/>
      <c r="I141" s="87"/>
      <c r="J141" s="144"/>
      <c r="K141" s="87"/>
      <c r="L141" s="87"/>
      <c r="M141" s="87"/>
      <c r="N141" s="87"/>
      <c r="O141" s="87"/>
      <c r="P141" s="87"/>
      <c r="Q141" s="63"/>
      <c r="R141" s="87"/>
      <c r="S141" s="87"/>
      <c r="T141" s="63"/>
      <c r="U141" s="87"/>
      <c r="V141" s="87"/>
      <c r="W141" s="87"/>
      <c r="X141" s="87"/>
      <c r="Y141" s="63"/>
      <c r="Z141" s="63"/>
      <c r="AA141" s="64"/>
      <c r="AB141" s="63"/>
      <c r="AC141" s="63"/>
      <c r="AD141" s="45"/>
      <c r="AE141" s="45"/>
      <c r="AF141" s="46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</row>
    <row r="142" spans="1:46" ht="14.25" customHeight="1" x14ac:dyDescent="0.35">
      <c r="A142" s="43"/>
      <c r="B142" s="193">
        <v>69</v>
      </c>
      <c r="C142" s="250" t="s">
        <v>192</v>
      </c>
      <c r="D142" s="252" t="s">
        <v>193</v>
      </c>
      <c r="E142" s="199" t="s">
        <v>194</v>
      </c>
      <c r="F142" s="21" t="s">
        <v>57</v>
      </c>
      <c r="G142" s="21" t="s">
        <v>58</v>
      </c>
      <c r="H142" s="138">
        <v>0.31900000000000001</v>
      </c>
      <c r="I142" s="55"/>
      <c r="J142" s="140">
        <f>H142</f>
        <v>0.31900000000000001</v>
      </c>
      <c r="K142" s="124">
        <v>0.25</v>
      </c>
      <c r="L142" s="128">
        <v>0.25</v>
      </c>
      <c r="M142" s="128">
        <v>0.25</v>
      </c>
      <c r="N142" s="128">
        <v>0.25</v>
      </c>
      <c r="O142" s="128">
        <v>0.25</v>
      </c>
      <c r="P142" s="128">
        <v>0.5</v>
      </c>
      <c r="Q142" s="125">
        <f>K142*$K$5+L142*$L$5+M142*$M$5+N142*$N$5+O142*$O$5+P142*$P$5</f>
        <v>18.75</v>
      </c>
      <c r="R142" s="131">
        <v>0.25</v>
      </c>
      <c r="S142" s="128">
        <v>0.25</v>
      </c>
      <c r="T142" s="49">
        <f>R142*$R$5+S142*$S$5</f>
        <v>3.75</v>
      </c>
      <c r="U142" s="180">
        <v>0.5</v>
      </c>
      <c r="V142" s="152">
        <v>1</v>
      </c>
      <c r="W142" s="147">
        <v>0</v>
      </c>
      <c r="X142" s="147">
        <v>0</v>
      </c>
      <c r="Y142" s="49">
        <f>U142*$U$5+V142*$V$5+W142*$W$5+X142*$X$5</f>
        <v>7.5</v>
      </c>
      <c r="Z142" s="73" t="s">
        <v>271</v>
      </c>
      <c r="AA142" s="51">
        <v>43832</v>
      </c>
      <c r="AB142" s="73" t="s">
        <v>271</v>
      </c>
      <c r="AC142" s="89">
        <v>41.25</v>
      </c>
      <c r="AD142" s="81">
        <f>Q142+T142+Y142</f>
        <v>30</v>
      </c>
      <c r="AE142" s="73"/>
      <c r="AF142" s="83" t="s">
        <v>51</v>
      </c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</row>
    <row r="143" spans="1:46" ht="14.25" customHeight="1" x14ac:dyDescent="0.35">
      <c r="A143" s="43"/>
      <c r="B143" s="194"/>
      <c r="C143" s="242"/>
      <c r="D143" s="242"/>
      <c r="E143" s="198"/>
      <c r="F143" s="87"/>
      <c r="G143" s="87"/>
      <c r="H143" s="87"/>
      <c r="I143" s="87"/>
      <c r="J143" s="144"/>
      <c r="K143" s="87"/>
      <c r="L143" s="87"/>
      <c r="M143" s="87"/>
      <c r="N143" s="87"/>
      <c r="O143" s="87"/>
      <c r="P143" s="87"/>
      <c r="Q143" s="63"/>
      <c r="R143" s="87"/>
      <c r="S143" s="87"/>
      <c r="T143" s="63"/>
      <c r="U143" s="87"/>
      <c r="V143" s="87"/>
      <c r="W143" s="87"/>
      <c r="X143" s="87"/>
      <c r="Y143" s="63"/>
      <c r="Z143" s="63"/>
      <c r="AA143" s="64"/>
      <c r="AB143" s="63"/>
      <c r="AC143" s="63"/>
      <c r="AD143" s="45"/>
      <c r="AE143" s="45"/>
      <c r="AF143" s="46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</row>
    <row r="144" spans="1:46" ht="14.25" customHeight="1" x14ac:dyDescent="0.35">
      <c r="A144" s="43"/>
      <c r="B144" s="193">
        <v>70</v>
      </c>
      <c r="C144" s="250" t="s">
        <v>195</v>
      </c>
      <c r="D144" s="250" t="s">
        <v>196</v>
      </c>
      <c r="E144" s="199" t="s">
        <v>197</v>
      </c>
      <c r="F144" s="15" t="s">
        <v>57</v>
      </c>
      <c r="G144" s="21" t="s">
        <v>64</v>
      </c>
      <c r="H144" s="138">
        <v>0.377</v>
      </c>
      <c r="I144" s="139">
        <f>H144</f>
        <v>0.377</v>
      </c>
      <c r="J144" s="106"/>
      <c r="K144" s="146">
        <v>0.25</v>
      </c>
      <c r="L144" s="147">
        <v>0.75</v>
      </c>
      <c r="M144" s="147">
        <v>0</v>
      </c>
      <c r="N144" s="147">
        <v>0.5</v>
      </c>
      <c r="O144" s="147">
        <v>1</v>
      </c>
      <c r="P144" s="147">
        <v>0.5</v>
      </c>
      <c r="Q144" s="125">
        <f>K144*$K$5+L144*$L$5+M144*$M$5+N144*$N$5+O144*$O$5+P144*$P$5</f>
        <v>30</v>
      </c>
      <c r="R144" s="148">
        <v>0.75</v>
      </c>
      <c r="S144" s="147">
        <v>0.25</v>
      </c>
      <c r="T144" s="49">
        <f>R144*$R$5+S144*$S$5</f>
        <v>8.75</v>
      </c>
      <c r="U144" s="148">
        <v>0.75</v>
      </c>
      <c r="V144" s="147">
        <v>1</v>
      </c>
      <c r="W144" s="147">
        <v>0.75</v>
      </c>
      <c r="X144" s="147">
        <v>0.75</v>
      </c>
      <c r="Y144" s="49">
        <f>U144*$U$5+V144*$V$5+W144*$W$5+X144*$X$5</f>
        <v>16.25</v>
      </c>
      <c r="Z144" s="73" t="s">
        <v>271</v>
      </c>
      <c r="AA144" s="51">
        <v>43739</v>
      </c>
      <c r="AB144" s="73" t="s">
        <v>271</v>
      </c>
      <c r="AC144" s="89">
        <v>57.5</v>
      </c>
      <c r="AD144" s="81">
        <f>Q144+T144+Y144</f>
        <v>55</v>
      </c>
      <c r="AE144" s="189" t="s">
        <v>316</v>
      </c>
      <c r="AF144" s="83" t="s">
        <v>51</v>
      </c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</row>
    <row r="145" spans="1:46" ht="14.25" customHeight="1" x14ac:dyDescent="0.35">
      <c r="A145" s="43"/>
      <c r="B145" s="194"/>
      <c r="C145" s="250" t="s">
        <v>196</v>
      </c>
      <c r="D145" s="250" t="s">
        <v>195</v>
      </c>
      <c r="E145" s="198"/>
      <c r="F145" s="21" t="s">
        <v>65</v>
      </c>
      <c r="G145" s="21" t="s">
        <v>64</v>
      </c>
      <c r="H145" s="138">
        <v>0.377</v>
      </c>
      <c r="I145" s="139">
        <f>H145</f>
        <v>0.377</v>
      </c>
      <c r="J145" s="106"/>
      <c r="K145" s="146">
        <v>0</v>
      </c>
      <c r="L145" s="147">
        <v>0</v>
      </c>
      <c r="M145" s="147">
        <v>0</v>
      </c>
      <c r="N145" s="147">
        <v>0</v>
      </c>
      <c r="O145" s="147">
        <v>0</v>
      </c>
      <c r="P145" s="147">
        <v>0</v>
      </c>
      <c r="Q145" s="65">
        <f>K145*$K$5+L145*$L$5+M145*$M$5+N145*$N$5+O145*$O$5+P145*$P$5</f>
        <v>0</v>
      </c>
      <c r="R145" s="148">
        <v>0</v>
      </c>
      <c r="S145" s="147">
        <v>0</v>
      </c>
      <c r="T145" s="65">
        <f>R145*$R$5+S145*$S$5</f>
        <v>0</v>
      </c>
      <c r="U145" s="148">
        <v>0</v>
      </c>
      <c r="V145" s="147">
        <v>0</v>
      </c>
      <c r="W145" s="147">
        <v>0</v>
      </c>
      <c r="X145" s="147">
        <v>0</v>
      </c>
      <c r="Y145" s="65">
        <f>U145*$U$5+V145*$V$5+W145*$W$5+X145*$X$5</f>
        <v>0</v>
      </c>
      <c r="Z145" s="73" t="s">
        <v>271</v>
      </c>
      <c r="AA145" s="69">
        <v>43739</v>
      </c>
      <c r="AB145" s="73" t="s">
        <v>271</v>
      </c>
      <c r="AC145" s="89">
        <v>0</v>
      </c>
      <c r="AD145" s="92">
        <f>Q145+T145+Y145</f>
        <v>0</v>
      </c>
      <c r="AE145" s="189" t="s">
        <v>315</v>
      </c>
      <c r="AF145" s="83" t="s">
        <v>51</v>
      </c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</row>
    <row r="146" spans="1:46" ht="14.25" customHeight="1" x14ac:dyDescent="0.35">
      <c r="A146" s="43"/>
      <c r="B146" s="193">
        <v>71</v>
      </c>
      <c r="C146" s="244" t="s">
        <v>198</v>
      </c>
      <c r="D146" s="244" t="s">
        <v>199</v>
      </c>
      <c r="E146" s="199" t="s">
        <v>168</v>
      </c>
      <c r="F146" s="15" t="s">
        <v>57</v>
      </c>
      <c r="G146" s="21" t="s">
        <v>64</v>
      </c>
      <c r="H146" s="138">
        <v>0.11799999999999999</v>
      </c>
      <c r="I146" s="139">
        <f>H146</f>
        <v>0.11799999999999999</v>
      </c>
      <c r="J146" s="106"/>
      <c r="K146" s="124">
        <v>0.25</v>
      </c>
      <c r="L146" s="147">
        <v>0.5</v>
      </c>
      <c r="M146" s="147">
        <v>1</v>
      </c>
      <c r="N146" s="147">
        <v>1</v>
      </c>
      <c r="O146" s="147">
        <v>0.75</v>
      </c>
      <c r="P146" s="147">
        <v>0.5</v>
      </c>
      <c r="Q146" s="49">
        <f>K146*$K$5+L146*$L$5+M146*$M$5+N146*$N$5+O146*$O$5+P146*$P$5</f>
        <v>40</v>
      </c>
      <c r="R146" s="148">
        <v>0.25</v>
      </c>
      <c r="S146" s="147">
        <v>0</v>
      </c>
      <c r="T146" s="49">
        <f>R146*$R$5+S146*$S$5</f>
        <v>2.5</v>
      </c>
      <c r="U146" s="148">
        <v>0.5</v>
      </c>
      <c r="V146" s="147">
        <v>1</v>
      </c>
      <c r="W146" s="147">
        <v>0.75</v>
      </c>
      <c r="X146" s="147">
        <v>0.25</v>
      </c>
      <c r="Y146" s="49">
        <f>U146*$U$5+V146*$V$5+W146*$W$5+X146*$X$5</f>
        <v>12.5</v>
      </c>
      <c r="Z146" s="73" t="s">
        <v>271</v>
      </c>
      <c r="AA146" s="51">
        <v>43832</v>
      </c>
      <c r="AB146" s="73" t="s">
        <v>271</v>
      </c>
      <c r="AC146" s="89">
        <v>62.5</v>
      </c>
      <c r="AD146" s="81">
        <f>Q146+T146+Y146</f>
        <v>55</v>
      </c>
      <c r="AE146" s="73"/>
      <c r="AF146" s="83" t="s">
        <v>51</v>
      </c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</row>
    <row r="147" spans="1:46" ht="14.25" customHeight="1" x14ac:dyDescent="0.35">
      <c r="A147" s="43"/>
      <c r="B147" s="194"/>
      <c r="C147" s="244" t="s">
        <v>199</v>
      </c>
      <c r="D147" s="244" t="s">
        <v>198</v>
      </c>
      <c r="E147" s="198"/>
      <c r="F147" s="21" t="s">
        <v>65</v>
      </c>
      <c r="G147" s="21" t="s">
        <v>64</v>
      </c>
      <c r="H147" s="138">
        <v>0.11799999999999999</v>
      </c>
      <c r="I147" s="139">
        <f>H147</f>
        <v>0.11799999999999999</v>
      </c>
      <c r="J147" s="106"/>
      <c r="K147" s="124">
        <v>0.25</v>
      </c>
      <c r="L147" s="147">
        <v>0.5</v>
      </c>
      <c r="M147" s="147">
        <v>1</v>
      </c>
      <c r="N147" s="147">
        <v>1</v>
      </c>
      <c r="O147" s="147">
        <v>0.75</v>
      </c>
      <c r="P147" s="147">
        <v>0.5</v>
      </c>
      <c r="Q147" s="49">
        <f>K147*$K$5+L147*$L$5+M147*$M$5+N147*$N$5+O147*$O$5+P147*$P$5</f>
        <v>40</v>
      </c>
      <c r="R147" s="148">
        <v>0.25</v>
      </c>
      <c r="S147" s="147">
        <v>0</v>
      </c>
      <c r="T147" s="49">
        <f>R147*$R$5+S147*$S$5</f>
        <v>2.5</v>
      </c>
      <c r="U147" s="148">
        <v>0.5</v>
      </c>
      <c r="V147" s="147">
        <v>1</v>
      </c>
      <c r="W147" s="147">
        <v>0.5</v>
      </c>
      <c r="X147" s="147">
        <v>0.25</v>
      </c>
      <c r="Y147" s="49">
        <f>U147*$U$5+V147*$V$5+W147*$W$5+X147*$X$5</f>
        <v>11.25</v>
      </c>
      <c r="Z147" s="73" t="s">
        <v>271</v>
      </c>
      <c r="AA147" s="51">
        <v>43832</v>
      </c>
      <c r="AB147" s="73" t="s">
        <v>271</v>
      </c>
      <c r="AC147" s="89">
        <v>61.25</v>
      </c>
      <c r="AD147" s="81">
        <f>Q147+T147+Y147</f>
        <v>53.75</v>
      </c>
      <c r="AE147" s="73"/>
      <c r="AF147" s="83" t="s">
        <v>51</v>
      </c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</row>
    <row r="148" spans="1:46" ht="14.25" customHeight="1" x14ac:dyDescent="0.35">
      <c r="A148" s="43"/>
      <c r="B148" s="193">
        <v>72</v>
      </c>
      <c r="C148" s="244" t="s">
        <v>200</v>
      </c>
      <c r="D148" s="244" t="s">
        <v>201</v>
      </c>
      <c r="E148" s="199" t="s">
        <v>202</v>
      </c>
      <c r="F148" s="15" t="s">
        <v>57</v>
      </c>
      <c r="G148" s="21" t="s">
        <v>58</v>
      </c>
      <c r="H148" s="138">
        <v>0.40799999999999997</v>
      </c>
      <c r="I148" s="139">
        <f>H148</f>
        <v>0.40799999999999997</v>
      </c>
      <c r="J148" s="106"/>
      <c r="K148" s="124">
        <v>0.25</v>
      </c>
      <c r="L148" s="147">
        <v>0.5</v>
      </c>
      <c r="M148" s="147">
        <v>0</v>
      </c>
      <c r="N148" s="147">
        <v>0.5</v>
      </c>
      <c r="O148" s="147">
        <v>0.75</v>
      </c>
      <c r="P148" s="147">
        <v>0.5</v>
      </c>
      <c r="Q148" s="49">
        <f>K148*$K$5+L148*$L$5+M148*$M$5+N148*$N$5+O148*$O$5+P148*$P$5</f>
        <v>25</v>
      </c>
      <c r="R148" s="148">
        <v>0.5</v>
      </c>
      <c r="S148" s="147">
        <v>0.75</v>
      </c>
      <c r="T148" s="49">
        <f>R148*$R$5+S148*$S$5</f>
        <v>8.75</v>
      </c>
      <c r="U148" s="148">
        <v>0</v>
      </c>
      <c r="V148" s="147">
        <v>0.75</v>
      </c>
      <c r="W148" s="147">
        <v>0.25</v>
      </c>
      <c r="X148" s="147">
        <v>0.5</v>
      </c>
      <c r="Y148" s="49">
        <f>U148*$U$5+V148*$V$5+W148*$W$5+X148*$X$5</f>
        <v>7.5</v>
      </c>
      <c r="Z148" s="73" t="s">
        <v>271</v>
      </c>
      <c r="AA148" s="123">
        <v>43827</v>
      </c>
      <c r="AB148" s="73" t="s">
        <v>271</v>
      </c>
      <c r="AC148" s="89">
        <v>45</v>
      </c>
      <c r="AD148" s="81">
        <f>Q148+T148+Y148</f>
        <v>41.25</v>
      </c>
      <c r="AE148" s="73"/>
      <c r="AF148" s="83" t="s">
        <v>51</v>
      </c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</row>
    <row r="149" spans="1:46" ht="14.25" customHeight="1" x14ac:dyDescent="0.35">
      <c r="A149" s="43"/>
      <c r="B149" s="194"/>
      <c r="C149" s="242"/>
      <c r="D149" s="242"/>
      <c r="E149" s="198"/>
      <c r="F149" s="87"/>
      <c r="G149" s="87"/>
      <c r="H149" s="87"/>
      <c r="I149" s="87"/>
      <c r="J149" s="144"/>
      <c r="K149" s="154"/>
      <c r="L149" s="151"/>
      <c r="M149" s="151"/>
      <c r="N149" s="151"/>
      <c r="O149" s="151"/>
      <c r="P149" s="151"/>
      <c r="Q149" s="63"/>
      <c r="R149" s="151"/>
      <c r="S149" s="151"/>
      <c r="T149" s="63"/>
      <c r="U149" s="151"/>
      <c r="V149" s="151"/>
      <c r="W149" s="151"/>
      <c r="X149" s="151"/>
      <c r="Y149" s="63"/>
      <c r="Z149" s="63"/>
      <c r="AA149" s="64"/>
      <c r="AB149" s="63"/>
      <c r="AC149" s="63"/>
      <c r="AD149" s="45"/>
      <c r="AE149" s="45"/>
      <c r="AF149" s="46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</row>
    <row r="150" spans="1:46" ht="14.25" customHeight="1" x14ac:dyDescent="0.35">
      <c r="A150" s="43"/>
      <c r="B150" s="193">
        <v>73</v>
      </c>
      <c r="C150" s="244" t="s">
        <v>203</v>
      </c>
      <c r="D150" s="244" t="s">
        <v>204</v>
      </c>
      <c r="E150" s="199" t="s">
        <v>205</v>
      </c>
      <c r="F150" s="15" t="s">
        <v>206</v>
      </c>
      <c r="G150" s="21" t="s">
        <v>64</v>
      </c>
      <c r="H150" s="138">
        <f>0.521</f>
        <v>0.52100000000000002</v>
      </c>
      <c r="I150" s="139">
        <f>H150</f>
        <v>0.52100000000000002</v>
      </c>
      <c r="J150" s="106"/>
      <c r="K150" s="146">
        <v>0</v>
      </c>
      <c r="L150" s="147">
        <v>0.5</v>
      </c>
      <c r="M150" s="147">
        <v>0.25</v>
      </c>
      <c r="N150" s="147">
        <v>0.25</v>
      </c>
      <c r="O150" s="147">
        <v>0.5</v>
      </c>
      <c r="P150" s="147">
        <v>0.25</v>
      </c>
      <c r="Q150" s="49">
        <f>K150*$K$5+L150*$L$5+M150*$M$5+N150*$N$5+O150*$O$5+P150*$P$5</f>
        <v>17.5</v>
      </c>
      <c r="R150" s="148">
        <v>0.25</v>
      </c>
      <c r="S150" s="147">
        <v>0</v>
      </c>
      <c r="T150" s="49">
        <f>R150*$R$5+S150*$S$5</f>
        <v>2.5</v>
      </c>
      <c r="U150" s="148">
        <v>0</v>
      </c>
      <c r="V150" s="147">
        <v>0</v>
      </c>
      <c r="W150" s="147">
        <v>0.25</v>
      </c>
      <c r="X150" s="147">
        <v>0</v>
      </c>
      <c r="Y150" s="49">
        <f>U150*$U$5+V150*$V$5+W150*$W$5+X150*$X$5</f>
        <v>1.25</v>
      </c>
      <c r="Z150" s="73" t="s">
        <v>271</v>
      </c>
      <c r="AA150" s="51">
        <v>43832</v>
      </c>
      <c r="AB150" s="73" t="s">
        <v>271</v>
      </c>
      <c r="AC150" s="89">
        <v>25</v>
      </c>
      <c r="AD150" s="81">
        <f>Q150+T150+Y150</f>
        <v>21.25</v>
      </c>
      <c r="AE150" s="73"/>
      <c r="AF150" s="83" t="s">
        <v>51</v>
      </c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</row>
    <row r="151" spans="1:46" ht="14.25" customHeight="1" x14ac:dyDescent="0.35">
      <c r="A151" s="43"/>
      <c r="B151" s="194"/>
      <c r="C151" s="244" t="s">
        <v>204</v>
      </c>
      <c r="D151" s="244" t="s">
        <v>203</v>
      </c>
      <c r="E151" s="198"/>
      <c r="F151" s="15" t="s">
        <v>207</v>
      </c>
      <c r="G151" s="21" t="s">
        <v>64</v>
      </c>
      <c r="H151" s="138">
        <f>0.552</f>
        <v>0.55200000000000005</v>
      </c>
      <c r="I151" s="139">
        <f>H151</f>
        <v>0.55200000000000005</v>
      </c>
      <c r="J151" s="106"/>
      <c r="K151" s="124">
        <v>0.25</v>
      </c>
      <c r="L151" s="147">
        <v>0.5</v>
      </c>
      <c r="M151" s="147">
        <v>0.5</v>
      </c>
      <c r="N151" s="147">
        <v>0.5</v>
      </c>
      <c r="O151" s="147">
        <v>0.5</v>
      </c>
      <c r="P151" s="147">
        <v>0.5</v>
      </c>
      <c r="Q151" s="49">
        <f>K151*$K$5+L151*$L$5+M151*$M$5+N151*$N$5+O151*$O$5+P151*$P$5</f>
        <v>28.75</v>
      </c>
      <c r="R151" s="148">
        <v>0.25</v>
      </c>
      <c r="S151" s="147">
        <v>0</v>
      </c>
      <c r="T151" s="49">
        <f>R151*$R$5+S151*$S$5</f>
        <v>2.5</v>
      </c>
      <c r="U151" s="148">
        <v>0.5</v>
      </c>
      <c r="V151" s="147">
        <v>0.25</v>
      </c>
      <c r="W151" s="147">
        <v>0.5</v>
      </c>
      <c r="X151" s="147">
        <v>0.5</v>
      </c>
      <c r="Y151" s="49">
        <f>U151*$U$5+V151*$V$5+W151*$W$5+X151*$X$5</f>
        <v>8.75</v>
      </c>
      <c r="Z151" s="73" t="s">
        <v>271</v>
      </c>
      <c r="AA151" s="51">
        <v>43832</v>
      </c>
      <c r="AB151" s="73" t="s">
        <v>271</v>
      </c>
      <c r="AC151" s="89">
        <v>40</v>
      </c>
      <c r="AD151" s="81">
        <f>Q151+T151+Y151</f>
        <v>40</v>
      </c>
      <c r="AE151" s="73"/>
      <c r="AF151" s="83" t="s">
        <v>51</v>
      </c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</row>
    <row r="152" spans="1:46" ht="14.25" customHeight="1" x14ac:dyDescent="0.35">
      <c r="A152" s="43"/>
      <c r="B152" s="193">
        <v>74</v>
      </c>
      <c r="C152" s="244" t="s">
        <v>208</v>
      </c>
      <c r="D152" s="244" t="s">
        <v>209</v>
      </c>
      <c r="E152" s="199" t="s">
        <v>210</v>
      </c>
      <c r="F152" s="15" t="s">
        <v>128</v>
      </c>
      <c r="G152" s="21" t="s">
        <v>58</v>
      </c>
      <c r="H152" s="138">
        <v>0.16900000000000001</v>
      </c>
      <c r="I152" s="139">
        <f>H152</f>
        <v>0.16900000000000001</v>
      </c>
      <c r="J152" s="106"/>
      <c r="K152" s="124">
        <v>0.25</v>
      </c>
      <c r="L152" s="147">
        <v>0</v>
      </c>
      <c r="M152" s="147">
        <v>0.25</v>
      </c>
      <c r="N152" s="147">
        <v>0.25</v>
      </c>
      <c r="O152" s="147">
        <v>0</v>
      </c>
      <c r="P152" s="147">
        <v>0</v>
      </c>
      <c r="Q152" s="49">
        <f>K152*$K$5+L152*$L$5+M152*$M$5+N152*$N$5+O152*$O$5+P152*$P$5</f>
        <v>8.75</v>
      </c>
      <c r="R152" s="148">
        <v>0.5</v>
      </c>
      <c r="S152" s="147">
        <v>0.25</v>
      </c>
      <c r="T152" s="49">
        <f>R152*$R$5+S152*$S$5</f>
        <v>6.25</v>
      </c>
      <c r="U152" s="148">
        <v>0.25</v>
      </c>
      <c r="V152" s="147">
        <v>1</v>
      </c>
      <c r="W152" s="147">
        <v>0</v>
      </c>
      <c r="X152" s="147">
        <v>0.5</v>
      </c>
      <c r="Y152" s="49">
        <f>U152*$U$5+V152*$V$5+W152*$W$5+X152*$X$5</f>
        <v>8.75</v>
      </c>
      <c r="Z152" s="73" t="s">
        <v>271</v>
      </c>
      <c r="AA152" s="123">
        <v>43828</v>
      </c>
      <c r="AB152" s="73" t="s">
        <v>271</v>
      </c>
      <c r="AC152" s="89">
        <v>46.25</v>
      </c>
      <c r="AD152" s="81">
        <f>Q152+T152+Y152</f>
        <v>23.75</v>
      </c>
      <c r="AE152" s="73"/>
      <c r="AF152" s="83" t="s">
        <v>51</v>
      </c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</row>
    <row r="153" spans="1:46" ht="14.25" customHeight="1" x14ac:dyDescent="0.35">
      <c r="A153" s="43"/>
      <c r="B153" s="194"/>
      <c r="C153" s="242"/>
      <c r="D153" s="242"/>
      <c r="E153" s="198"/>
      <c r="F153" s="87"/>
      <c r="G153" s="87"/>
      <c r="H153" s="87"/>
      <c r="I153" s="87"/>
      <c r="J153" s="144"/>
      <c r="K153" s="154"/>
      <c r="L153" s="151"/>
      <c r="M153" s="151"/>
      <c r="N153" s="151"/>
      <c r="O153" s="151"/>
      <c r="P153" s="151"/>
      <c r="Q153" s="63"/>
      <c r="R153" s="151"/>
      <c r="S153" s="151"/>
      <c r="T153" s="63"/>
      <c r="U153" s="151"/>
      <c r="V153" s="151"/>
      <c r="W153" s="151"/>
      <c r="X153" s="151"/>
      <c r="Y153" s="63"/>
      <c r="Z153" s="63"/>
      <c r="AA153" s="64"/>
      <c r="AB153" s="63"/>
      <c r="AC153" s="63"/>
      <c r="AD153" s="45"/>
      <c r="AE153" s="45"/>
      <c r="AF153" s="46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</row>
    <row r="154" spans="1:46" ht="14.25" customHeight="1" x14ac:dyDescent="0.35">
      <c r="A154" s="43"/>
      <c r="B154" s="193">
        <v>75</v>
      </c>
      <c r="C154" s="244" t="s">
        <v>135</v>
      </c>
      <c r="D154" s="244" t="s">
        <v>211</v>
      </c>
      <c r="E154" s="199" t="s">
        <v>212</v>
      </c>
      <c r="F154" s="15" t="s">
        <v>57</v>
      </c>
      <c r="G154" s="21" t="s">
        <v>64</v>
      </c>
      <c r="H154" s="138">
        <v>0.54</v>
      </c>
      <c r="I154" s="139">
        <f t="shared" ref="I154:I160" si="42">H154</f>
        <v>0.54</v>
      </c>
      <c r="J154" s="106"/>
      <c r="K154" s="124">
        <v>0.25</v>
      </c>
      <c r="L154" s="147">
        <v>0.5</v>
      </c>
      <c r="M154" s="147">
        <v>0</v>
      </c>
      <c r="N154" s="147">
        <v>0.75</v>
      </c>
      <c r="O154" s="147">
        <v>0.5</v>
      </c>
      <c r="P154" s="147">
        <v>0.25</v>
      </c>
      <c r="Q154" s="49">
        <f t="shared" ref="Q154:Q160" si="43">K154*$K$5+L154*$L$5+M154*$M$5+N154*$N$5+O154*$O$5+P154*$P$5</f>
        <v>23.75</v>
      </c>
      <c r="R154" s="148">
        <v>1</v>
      </c>
      <c r="S154" s="147">
        <v>0.75</v>
      </c>
      <c r="T154" s="49">
        <f t="shared" ref="T154:T160" si="44">R154*$R$5+S154*$S$5</f>
        <v>13.75</v>
      </c>
      <c r="U154" s="148">
        <v>0.5</v>
      </c>
      <c r="V154" s="147">
        <v>1</v>
      </c>
      <c r="W154" s="147">
        <v>0.5</v>
      </c>
      <c r="X154" s="147">
        <v>0.75</v>
      </c>
      <c r="Y154" s="49">
        <f t="shared" ref="Y154:Y160" si="45">U154*$U$5+V154*$V$5+W154*$W$5+X154*$X$5</f>
        <v>13.75</v>
      </c>
      <c r="Z154" s="73" t="s">
        <v>271</v>
      </c>
      <c r="AA154" s="51">
        <v>43826</v>
      </c>
      <c r="AB154" s="73" t="s">
        <v>271</v>
      </c>
      <c r="AC154" s="89">
        <v>58.75</v>
      </c>
      <c r="AD154" s="81">
        <f t="shared" ref="AD154:AD160" si="46">Q154+T154+Y154</f>
        <v>51.25</v>
      </c>
      <c r="AE154" s="73"/>
      <c r="AF154" s="83" t="s">
        <v>51</v>
      </c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</row>
    <row r="155" spans="1:46" ht="14.25" customHeight="1" x14ac:dyDescent="0.35">
      <c r="A155" s="43"/>
      <c r="B155" s="194"/>
      <c r="C155" s="244" t="s">
        <v>211</v>
      </c>
      <c r="D155" s="244" t="s">
        <v>135</v>
      </c>
      <c r="E155" s="198"/>
      <c r="F155" s="15" t="s">
        <v>65</v>
      </c>
      <c r="G155" s="21" t="s">
        <v>64</v>
      </c>
      <c r="H155" s="138">
        <v>0.63700000000000001</v>
      </c>
      <c r="I155" s="139">
        <f t="shared" si="42"/>
        <v>0.63700000000000001</v>
      </c>
      <c r="J155" s="106"/>
      <c r="K155" s="124">
        <v>0.25</v>
      </c>
      <c r="L155" s="147">
        <v>0.5</v>
      </c>
      <c r="M155" s="147">
        <v>0</v>
      </c>
      <c r="N155" s="147">
        <v>0.75</v>
      </c>
      <c r="O155" s="147">
        <v>0.5</v>
      </c>
      <c r="P155" s="147">
        <v>0.25</v>
      </c>
      <c r="Q155" s="49">
        <f t="shared" si="43"/>
        <v>23.75</v>
      </c>
      <c r="R155" s="148">
        <v>1</v>
      </c>
      <c r="S155" s="147">
        <v>0.75</v>
      </c>
      <c r="T155" s="49">
        <f t="shared" si="44"/>
        <v>13.75</v>
      </c>
      <c r="U155" s="148">
        <v>0.25</v>
      </c>
      <c r="V155" s="147">
        <v>1</v>
      </c>
      <c r="W155" s="147">
        <v>0.5</v>
      </c>
      <c r="X155" s="147">
        <v>0.75</v>
      </c>
      <c r="Y155" s="49">
        <f t="shared" si="45"/>
        <v>12.5</v>
      </c>
      <c r="Z155" s="73" t="s">
        <v>271</v>
      </c>
      <c r="AA155" s="51">
        <v>43826</v>
      </c>
      <c r="AB155" s="73" t="s">
        <v>271</v>
      </c>
      <c r="AC155" s="89">
        <v>58.75</v>
      </c>
      <c r="AD155" s="81">
        <f t="shared" si="46"/>
        <v>50</v>
      </c>
      <c r="AE155" s="73"/>
      <c r="AF155" s="83" t="s">
        <v>51</v>
      </c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</row>
    <row r="156" spans="1:46" ht="14.25" customHeight="1" x14ac:dyDescent="0.35">
      <c r="A156" s="43"/>
      <c r="B156" s="193">
        <v>76</v>
      </c>
      <c r="C156" s="244" t="s">
        <v>213</v>
      </c>
      <c r="D156" s="244" t="s">
        <v>214</v>
      </c>
      <c r="E156" s="199" t="s">
        <v>215</v>
      </c>
      <c r="F156" s="15" t="s">
        <v>57</v>
      </c>
      <c r="G156" s="21" t="s">
        <v>64</v>
      </c>
      <c r="H156" s="138">
        <v>0.222</v>
      </c>
      <c r="I156" s="139">
        <f t="shared" si="42"/>
        <v>0.222</v>
      </c>
      <c r="J156" s="106"/>
      <c r="K156" s="124">
        <v>0.25</v>
      </c>
      <c r="L156" s="147">
        <v>0.25</v>
      </c>
      <c r="M156" s="147">
        <v>0.75</v>
      </c>
      <c r="N156" s="147">
        <v>0.5</v>
      </c>
      <c r="O156" s="147">
        <v>0.5</v>
      </c>
      <c r="P156" s="147">
        <v>0.5</v>
      </c>
      <c r="Q156" s="49">
        <f t="shared" si="43"/>
        <v>27.5</v>
      </c>
      <c r="R156" s="148">
        <v>0.25</v>
      </c>
      <c r="S156" s="147">
        <v>0.5</v>
      </c>
      <c r="T156" s="49">
        <f t="shared" si="44"/>
        <v>5</v>
      </c>
      <c r="U156" s="148">
        <v>1</v>
      </c>
      <c r="V156" s="147">
        <v>0.25</v>
      </c>
      <c r="W156" s="147">
        <v>0.25</v>
      </c>
      <c r="X156" s="147">
        <v>0.25</v>
      </c>
      <c r="Y156" s="49">
        <f t="shared" si="45"/>
        <v>8.75</v>
      </c>
      <c r="Z156" s="73" t="s">
        <v>271</v>
      </c>
      <c r="AA156" s="51">
        <v>43828</v>
      </c>
      <c r="AB156" s="73" t="s">
        <v>271</v>
      </c>
      <c r="AC156" s="89">
        <v>43.75</v>
      </c>
      <c r="AD156" s="81">
        <f t="shared" si="46"/>
        <v>41.25</v>
      </c>
      <c r="AE156" s="73"/>
      <c r="AF156" s="83" t="s">
        <v>51</v>
      </c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</row>
    <row r="157" spans="1:46" ht="14.25" customHeight="1" x14ac:dyDescent="0.35">
      <c r="A157" s="43"/>
      <c r="B157" s="194"/>
      <c r="C157" s="244" t="s">
        <v>214</v>
      </c>
      <c r="D157" s="244" t="s">
        <v>213</v>
      </c>
      <c r="E157" s="198"/>
      <c r="F157" s="15" t="s">
        <v>65</v>
      </c>
      <c r="G157" s="21" t="s">
        <v>64</v>
      </c>
      <c r="H157" s="138">
        <v>0.35599999999999998</v>
      </c>
      <c r="I157" s="139">
        <f t="shared" si="42"/>
        <v>0.35599999999999998</v>
      </c>
      <c r="J157" s="106"/>
      <c r="K157" s="124">
        <v>0.25</v>
      </c>
      <c r="L157" s="147">
        <v>0.25</v>
      </c>
      <c r="M157" s="147">
        <v>0.5</v>
      </c>
      <c r="N157" s="147">
        <v>0.5</v>
      </c>
      <c r="O157" s="147">
        <v>0.25</v>
      </c>
      <c r="P157" s="147">
        <v>0.5</v>
      </c>
      <c r="Q157" s="49">
        <f t="shared" si="43"/>
        <v>23.75</v>
      </c>
      <c r="R157" s="148">
        <v>0.5</v>
      </c>
      <c r="S157" s="147">
        <v>0</v>
      </c>
      <c r="T157" s="49">
        <f t="shared" si="44"/>
        <v>5</v>
      </c>
      <c r="U157" s="148">
        <v>0.75</v>
      </c>
      <c r="V157" s="147">
        <v>0.75</v>
      </c>
      <c r="W157" s="147">
        <v>0</v>
      </c>
      <c r="X157" s="147">
        <v>0.5</v>
      </c>
      <c r="Y157" s="49">
        <f t="shared" si="45"/>
        <v>10</v>
      </c>
      <c r="Z157" s="73" t="s">
        <v>271</v>
      </c>
      <c r="AA157" s="51">
        <v>43828</v>
      </c>
      <c r="AB157" s="73" t="s">
        <v>271</v>
      </c>
      <c r="AC157" s="89">
        <v>50</v>
      </c>
      <c r="AD157" s="81">
        <f t="shared" si="46"/>
        <v>38.75</v>
      </c>
      <c r="AE157" s="73"/>
      <c r="AF157" s="83" t="s">
        <v>51</v>
      </c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</row>
    <row r="158" spans="1:46" ht="14.25" customHeight="1" x14ac:dyDescent="0.35">
      <c r="A158" s="43"/>
      <c r="B158" s="193">
        <v>77</v>
      </c>
      <c r="C158" s="244" t="s">
        <v>214</v>
      </c>
      <c r="D158" s="244" t="s">
        <v>210</v>
      </c>
      <c r="E158" s="199" t="s">
        <v>215</v>
      </c>
      <c r="F158" s="15" t="s">
        <v>57</v>
      </c>
      <c r="G158" s="21" t="s">
        <v>64</v>
      </c>
      <c r="H158" s="138">
        <v>0.42899999999999999</v>
      </c>
      <c r="I158" s="139">
        <f t="shared" si="42"/>
        <v>0.42899999999999999</v>
      </c>
      <c r="J158" s="106"/>
      <c r="K158" s="124">
        <v>0.25</v>
      </c>
      <c r="L158" s="147">
        <v>0.5</v>
      </c>
      <c r="M158" s="147">
        <v>0.5</v>
      </c>
      <c r="N158" s="147">
        <v>0.5</v>
      </c>
      <c r="O158" s="147">
        <v>0.25</v>
      </c>
      <c r="P158" s="147">
        <v>0</v>
      </c>
      <c r="Q158" s="49">
        <f t="shared" si="43"/>
        <v>22.5</v>
      </c>
      <c r="R158" s="148">
        <v>0.75</v>
      </c>
      <c r="S158" s="147">
        <v>0</v>
      </c>
      <c r="T158" s="49">
        <f t="shared" si="44"/>
        <v>7.5</v>
      </c>
      <c r="U158" s="148">
        <v>0.75</v>
      </c>
      <c r="V158" s="147">
        <v>1</v>
      </c>
      <c r="W158" s="147">
        <v>0</v>
      </c>
      <c r="X158" s="147">
        <v>0.25</v>
      </c>
      <c r="Y158" s="49">
        <f t="shared" si="45"/>
        <v>10</v>
      </c>
      <c r="Z158" s="73" t="s">
        <v>271</v>
      </c>
      <c r="AA158" s="51">
        <v>43828</v>
      </c>
      <c r="AB158" s="73" t="s">
        <v>271</v>
      </c>
      <c r="AC158" s="89">
        <v>58.75</v>
      </c>
      <c r="AD158" s="81">
        <f t="shared" si="46"/>
        <v>40</v>
      </c>
      <c r="AE158" s="73"/>
      <c r="AF158" s="83" t="s">
        <v>51</v>
      </c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</row>
    <row r="159" spans="1:46" ht="14.25" customHeight="1" x14ac:dyDescent="0.35">
      <c r="A159" s="43"/>
      <c r="B159" s="194"/>
      <c r="C159" s="244" t="s">
        <v>210</v>
      </c>
      <c r="D159" s="244" t="s">
        <v>214</v>
      </c>
      <c r="E159" s="198"/>
      <c r="F159" s="15" t="s">
        <v>65</v>
      </c>
      <c r="G159" s="21" t="s">
        <v>64</v>
      </c>
      <c r="H159" s="138">
        <v>0.435</v>
      </c>
      <c r="I159" s="139">
        <f t="shared" si="42"/>
        <v>0.435</v>
      </c>
      <c r="J159" s="106"/>
      <c r="K159" s="124">
        <v>0.25</v>
      </c>
      <c r="L159" s="147">
        <v>0.25</v>
      </c>
      <c r="M159" s="147">
        <v>0.25</v>
      </c>
      <c r="N159" s="147">
        <v>0.25</v>
      </c>
      <c r="O159" s="147">
        <v>0.5</v>
      </c>
      <c r="P159" s="147">
        <v>0.25</v>
      </c>
      <c r="Q159" s="49">
        <f t="shared" si="43"/>
        <v>17.5</v>
      </c>
      <c r="R159" s="148">
        <v>0.75</v>
      </c>
      <c r="S159" s="147">
        <v>0</v>
      </c>
      <c r="T159" s="49">
        <f t="shared" si="44"/>
        <v>7.5</v>
      </c>
      <c r="U159" s="148">
        <v>0</v>
      </c>
      <c r="V159" s="147">
        <v>1</v>
      </c>
      <c r="W159" s="147">
        <v>0</v>
      </c>
      <c r="X159" s="147">
        <v>0</v>
      </c>
      <c r="Y159" s="49">
        <f t="shared" si="45"/>
        <v>5</v>
      </c>
      <c r="Z159" s="73" t="s">
        <v>271</v>
      </c>
      <c r="AA159" s="51">
        <v>43828</v>
      </c>
      <c r="AB159" s="73" t="s">
        <v>271</v>
      </c>
      <c r="AC159" s="89">
        <v>41.25</v>
      </c>
      <c r="AD159" s="81">
        <f t="shared" si="46"/>
        <v>30</v>
      </c>
      <c r="AE159" s="73"/>
      <c r="AF159" s="83" t="s">
        <v>51</v>
      </c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</row>
    <row r="160" spans="1:46" ht="14.25" customHeight="1" x14ac:dyDescent="0.35">
      <c r="A160" s="43"/>
      <c r="B160" s="193">
        <v>78</v>
      </c>
      <c r="C160" s="244" t="s">
        <v>158</v>
      </c>
      <c r="D160" s="244" t="s">
        <v>216</v>
      </c>
      <c r="E160" s="199" t="s">
        <v>217</v>
      </c>
      <c r="F160" s="15" t="s">
        <v>57</v>
      </c>
      <c r="G160" s="21" t="s">
        <v>58</v>
      </c>
      <c r="H160" s="138">
        <v>0.50900000000000001</v>
      </c>
      <c r="I160" s="139">
        <f t="shared" si="42"/>
        <v>0.50900000000000001</v>
      </c>
      <c r="J160" s="106"/>
      <c r="K160" s="124">
        <v>1</v>
      </c>
      <c r="L160" s="147">
        <v>1</v>
      </c>
      <c r="M160" s="147">
        <v>1</v>
      </c>
      <c r="N160" s="147">
        <v>1</v>
      </c>
      <c r="O160" s="179">
        <v>0</v>
      </c>
      <c r="P160" s="147">
        <v>0.75</v>
      </c>
      <c r="Q160" s="49">
        <f t="shared" si="43"/>
        <v>57.5</v>
      </c>
      <c r="R160" s="148">
        <v>0</v>
      </c>
      <c r="S160" s="147">
        <v>0.25</v>
      </c>
      <c r="T160" s="49">
        <f t="shared" si="44"/>
        <v>1.25</v>
      </c>
      <c r="U160" s="148">
        <v>1</v>
      </c>
      <c r="V160" s="147">
        <v>1</v>
      </c>
      <c r="W160" s="147">
        <v>0.75</v>
      </c>
      <c r="X160" s="147">
        <v>0.75</v>
      </c>
      <c r="Y160" s="49">
        <f t="shared" si="45"/>
        <v>17.5</v>
      </c>
      <c r="Z160" s="73" t="s">
        <v>271</v>
      </c>
      <c r="AA160" s="51">
        <v>43832</v>
      </c>
      <c r="AB160" s="73" t="s">
        <v>271</v>
      </c>
      <c r="AC160" s="89">
        <v>82.5</v>
      </c>
      <c r="AD160" s="81">
        <f t="shared" si="46"/>
        <v>76.25</v>
      </c>
      <c r="AE160" s="73" t="s">
        <v>308</v>
      </c>
      <c r="AF160" s="83" t="s">
        <v>51</v>
      </c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</row>
    <row r="161" spans="1:46" ht="14.25" customHeight="1" x14ac:dyDescent="0.35">
      <c r="A161" s="43"/>
      <c r="B161" s="194"/>
      <c r="C161" s="242"/>
      <c r="D161" s="242"/>
      <c r="E161" s="198"/>
      <c r="F161" s="87"/>
      <c r="G161" s="87"/>
      <c r="H161" s="87"/>
      <c r="I161" s="87"/>
      <c r="J161" s="144"/>
      <c r="K161" s="154"/>
      <c r="L161" s="151"/>
      <c r="M161" s="151"/>
      <c r="N161" s="151"/>
      <c r="O161" s="151"/>
      <c r="P161" s="151"/>
      <c r="Q161" s="63"/>
      <c r="R161" s="151"/>
      <c r="S161" s="151"/>
      <c r="T161" s="63"/>
      <c r="U161" s="151"/>
      <c r="V161" s="151"/>
      <c r="W161" s="151"/>
      <c r="X161" s="151"/>
      <c r="Y161" s="63"/>
      <c r="Z161" s="63"/>
      <c r="AA161" s="64"/>
      <c r="AB161" s="63"/>
      <c r="AC161" s="63"/>
      <c r="AD161" s="45"/>
      <c r="AE161" s="45"/>
      <c r="AF161" s="46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</row>
    <row r="162" spans="1:46" ht="14.25" customHeight="1" x14ac:dyDescent="0.35">
      <c r="A162" s="43"/>
      <c r="B162" s="193">
        <v>79</v>
      </c>
      <c r="C162" s="244" t="s">
        <v>218</v>
      </c>
      <c r="D162" s="244" t="s">
        <v>219</v>
      </c>
      <c r="E162" s="199" t="s">
        <v>220</v>
      </c>
      <c r="F162" s="190" t="s">
        <v>221</v>
      </c>
      <c r="G162" s="21" t="s">
        <v>64</v>
      </c>
      <c r="H162" s="138">
        <f>0.383+0.571+0.172+0.091+0.118</f>
        <v>1.335</v>
      </c>
      <c r="I162" s="139">
        <f>H162</f>
        <v>1.335</v>
      </c>
      <c r="J162" s="106"/>
      <c r="K162" s="124">
        <v>0.25</v>
      </c>
      <c r="L162" s="147">
        <v>0.25</v>
      </c>
      <c r="M162" s="147">
        <v>0.75</v>
      </c>
      <c r="N162" s="147">
        <v>0.5</v>
      </c>
      <c r="O162" s="147">
        <v>0.5</v>
      </c>
      <c r="P162" s="147">
        <v>0.5</v>
      </c>
      <c r="Q162" s="49">
        <f>K162*$K$5+L162*$L$5+M162*$M$5+N162*$N$5+O162*$O$5+P162*$P$5</f>
        <v>27.5</v>
      </c>
      <c r="R162" s="148">
        <v>0</v>
      </c>
      <c r="S162" s="147">
        <v>0</v>
      </c>
      <c r="T162" s="49">
        <f>R162*$R$5+S162*$S$5</f>
        <v>0</v>
      </c>
      <c r="U162" s="148">
        <v>0.25</v>
      </c>
      <c r="V162" s="147">
        <v>0.25</v>
      </c>
      <c r="W162" s="147">
        <v>0.5</v>
      </c>
      <c r="X162" s="147">
        <v>0</v>
      </c>
      <c r="Y162" s="49">
        <f>U162*$U$5+V162*$V$5+W162*$W$5+X162*$X$5</f>
        <v>5</v>
      </c>
      <c r="Z162" s="73" t="s">
        <v>271</v>
      </c>
      <c r="AA162" s="123">
        <v>43832</v>
      </c>
      <c r="AB162" s="73" t="s">
        <v>271</v>
      </c>
      <c r="AC162" s="89">
        <v>40</v>
      </c>
      <c r="AD162" s="81">
        <f>Q162+T162+Y162</f>
        <v>32.5</v>
      </c>
      <c r="AE162" s="73"/>
      <c r="AF162" s="83" t="s">
        <v>51</v>
      </c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</row>
    <row r="163" spans="1:46" ht="14.25" customHeight="1" x14ac:dyDescent="0.35">
      <c r="A163" s="43"/>
      <c r="B163" s="194"/>
      <c r="C163" s="244" t="s">
        <v>219</v>
      </c>
      <c r="D163" s="244" t="s">
        <v>222</v>
      </c>
      <c r="E163" s="198"/>
      <c r="F163" s="190" t="s">
        <v>223</v>
      </c>
      <c r="G163" s="21" t="s">
        <v>64</v>
      </c>
      <c r="H163" s="138">
        <f>0.534+0.201+0.592+0.652</f>
        <v>1.9790000000000001</v>
      </c>
      <c r="I163" s="139">
        <f>H163</f>
        <v>1.9790000000000001</v>
      </c>
      <c r="J163" s="106"/>
      <c r="K163" s="124">
        <v>0.25</v>
      </c>
      <c r="L163" s="147">
        <v>0.5</v>
      </c>
      <c r="M163" s="147">
        <v>0.75</v>
      </c>
      <c r="N163" s="147">
        <v>0.5</v>
      </c>
      <c r="O163" s="147">
        <v>0.5</v>
      </c>
      <c r="P163" s="147">
        <v>0.5</v>
      </c>
      <c r="Q163" s="49">
        <f>K163*$K$5+L163*$L$5+M163*$M$5+N163*$N$5+O163*$O$5+P163*$P$5</f>
        <v>31.25</v>
      </c>
      <c r="R163" s="148">
        <v>0</v>
      </c>
      <c r="S163" s="147">
        <v>0</v>
      </c>
      <c r="T163" s="49">
        <f>R163*$R$5+S163*$S$5</f>
        <v>0</v>
      </c>
      <c r="U163" s="148">
        <v>0.25</v>
      </c>
      <c r="V163" s="147">
        <v>0.75</v>
      </c>
      <c r="W163" s="147">
        <v>0.5</v>
      </c>
      <c r="X163" s="147">
        <v>0.5</v>
      </c>
      <c r="Y163" s="49">
        <f>U163*$U$5+V163*$V$5+W163*$W$5+X163*$X$5</f>
        <v>10</v>
      </c>
      <c r="Z163" s="73" t="s">
        <v>271</v>
      </c>
      <c r="AA163" s="123">
        <v>43832</v>
      </c>
      <c r="AB163" s="73" t="s">
        <v>271</v>
      </c>
      <c r="AC163" s="89">
        <v>48.75</v>
      </c>
      <c r="AD163" s="81">
        <f>Q163+T163+Y163</f>
        <v>41.25</v>
      </c>
      <c r="AE163" s="73"/>
      <c r="AF163" s="83" t="s">
        <v>51</v>
      </c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</row>
    <row r="164" spans="1:46" ht="14.25" customHeight="1" x14ac:dyDescent="0.35">
      <c r="A164" s="43"/>
      <c r="B164" s="193">
        <v>80</v>
      </c>
      <c r="C164" s="244" t="s">
        <v>224</v>
      </c>
      <c r="D164" s="244" t="s">
        <v>224</v>
      </c>
      <c r="E164" s="199" t="s">
        <v>225</v>
      </c>
      <c r="F164" s="15" t="s">
        <v>57</v>
      </c>
      <c r="G164" s="21" t="s">
        <v>58</v>
      </c>
      <c r="H164" s="138">
        <v>0.72499999999999998</v>
      </c>
      <c r="I164" s="139">
        <f>H164</f>
        <v>0.72499999999999998</v>
      </c>
      <c r="J164" s="106"/>
      <c r="K164" s="124">
        <v>1</v>
      </c>
      <c r="L164" s="147">
        <v>0</v>
      </c>
      <c r="M164" s="147">
        <v>0.25</v>
      </c>
      <c r="N164" s="147">
        <v>0.25</v>
      </c>
      <c r="O164" s="147">
        <v>0</v>
      </c>
      <c r="P164" s="147">
        <v>0.75</v>
      </c>
      <c r="Q164" s="49">
        <f>K164*$K$5+L164*$L$5+M164*$M$5+N164*$N$5+O164*$O$5+P164*$P$5</f>
        <v>27.5</v>
      </c>
      <c r="R164" s="148">
        <v>0</v>
      </c>
      <c r="S164" s="147">
        <v>0.5</v>
      </c>
      <c r="T164" s="49">
        <f>R164*$R$5+S164*$S$5</f>
        <v>2.5</v>
      </c>
      <c r="U164" s="148">
        <v>0</v>
      </c>
      <c r="V164" s="147">
        <v>0.25</v>
      </c>
      <c r="W164" s="147">
        <v>0</v>
      </c>
      <c r="X164" s="147">
        <v>0.25</v>
      </c>
      <c r="Y164" s="49">
        <f>U164*$U$5+V164*$V$5+W164*$W$5+X164*$X$5</f>
        <v>2.5</v>
      </c>
      <c r="Z164" s="73" t="s">
        <v>271</v>
      </c>
      <c r="AA164" s="169">
        <v>43831</v>
      </c>
      <c r="AB164" s="73" t="s">
        <v>271</v>
      </c>
      <c r="AC164" s="89">
        <v>48.75</v>
      </c>
      <c r="AD164" s="81">
        <f>Q164+T164+Y164</f>
        <v>32.5</v>
      </c>
      <c r="AE164" s="73"/>
      <c r="AF164" s="83" t="s">
        <v>51</v>
      </c>
      <c r="AG164" s="43"/>
      <c r="AH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</row>
    <row r="165" spans="1:46" ht="14.25" customHeight="1" x14ac:dyDescent="0.35">
      <c r="A165" s="43"/>
      <c r="B165" s="194"/>
      <c r="C165" s="242"/>
      <c r="D165" s="242"/>
      <c r="E165" s="198"/>
      <c r="F165" s="87"/>
      <c r="G165" s="87"/>
      <c r="H165" s="87"/>
      <c r="I165" s="87"/>
      <c r="J165" s="144"/>
      <c r="K165" s="154"/>
      <c r="L165" s="151"/>
      <c r="M165" s="151"/>
      <c r="N165" s="151"/>
      <c r="O165" s="151"/>
      <c r="P165" s="151"/>
      <c r="Q165" s="63"/>
      <c r="R165" s="151"/>
      <c r="S165" s="151"/>
      <c r="T165" s="63"/>
      <c r="U165" s="151"/>
      <c r="V165" s="151"/>
      <c r="W165" s="151"/>
      <c r="X165" s="151"/>
      <c r="Y165" s="63"/>
      <c r="Z165" s="63"/>
      <c r="AA165" s="64"/>
      <c r="AB165" s="63"/>
      <c r="AC165" s="63"/>
      <c r="AD165" s="45"/>
      <c r="AE165" s="45"/>
      <c r="AF165" s="46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</row>
    <row r="166" spans="1:46" ht="14.25" customHeight="1" x14ac:dyDescent="0.35">
      <c r="A166" s="43"/>
      <c r="B166" s="193">
        <v>81</v>
      </c>
      <c r="C166" s="244" t="s">
        <v>226</v>
      </c>
      <c r="D166" s="244" t="s">
        <v>227</v>
      </c>
      <c r="E166" s="199" t="s">
        <v>228</v>
      </c>
      <c r="F166" s="15" t="s">
        <v>57</v>
      </c>
      <c r="G166" s="21" t="s">
        <v>64</v>
      </c>
      <c r="H166" s="138">
        <v>0.40100000000000002</v>
      </c>
      <c r="I166" s="139">
        <f>H166</f>
        <v>0.40100000000000002</v>
      </c>
      <c r="J166" s="106"/>
      <c r="K166" s="124">
        <v>0.25</v>
      </c>
      <c r="L166" s="147">
        <v>0.75</v>
      </c>
      <c r="M166" s="147">
        <v>0.5</v>
      </c>
      <c r="N166" s="147">
        <v>0.5</v>
      </c>
      <c r="O166" s="147">
        <v>0.5</v>
      </c>
      <c r="P166" s="147">
        <v>0.5</v>
      </c>
      <c r="Q166" s="49">
        <f>K166*$K$5+L166*$L$5+M166*$M$5+N166*$N$5+O166*$O$5+P166*$P$5</f>
        <v>32.5</v>
      </c>
      <c r="R166" s="148">
        <v>0</v>
      </c>
      <c r="S166" s="147">
        <v>0.25</v>
      </c>
      <c r="T166" s="49">
        <f>R166*$R$5+S166*$S$5</f>
        <v>1.25</v>
      </c>
      <c r="U166" s="148">
        <v>0</v>
      </c>
      <c r="V166" s="147">
        <v>1</v>
      </c>
      <c r="W166" s="147">
        <v>0.5</v>
      </c>
      <c r="X166" s="147">
        <v>0.25</v>
      </c>
      <c r="Y166" s="49">
        <f>U166*$U$5+V166*$V$5+W166*$W$5+X166*$X$5</f>
        <v>8.75</v>
      </c>
      <c r="Z166" s="73" t="s">
        <v>271</v>
      </c>
      <c r="AA166" s="51" t="s">
        <v>321</v>
      </c>
      <c r="AB166" s="73" t="s">
        <v>271</v>
      </c>
      <c r="AC166" s="89">
        <v>46.25</v>
      </c>
      <c r="AD166" s="81">
        <f>Q166+T166+Y166</f>
        <v>42.5</v>
      </c>
      <c r="AE166" s="73"/>
      <c r="AF166" s="83" t="s">
        <v>51</v>
      </c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</row>
    <row r="167" spans="1:46" ht="14.25" customHeight="1" x14ac:dyDescent="0.35">
      <c r="A167" s="43"/>
      <c r="B167" s="194"/>
      <c r="C167" s="244" t="s">
        <v>227</v>
      </c>
      <c r="D167" s="244" t="s">
        <v>226</v>
      </c>
      <c r="E167" s="198"/>
      <c r="F167" s="15" t="s">
        <v>65</v>
      </c>
      <c r="G167" s="21" t="s">
        <v>64</v>
      </c>
      <c r="H167" s="138">
        <v>0.46400000000000002</v>
      </c>
      <c r="I167" s="139">
        <f>H167</f>
        <v>0.46400000000000002</v>
      </c>
      <c r="J167" s="106"/>
      <c r="K167" s="124">
        <v>0.25</v>
      </c>
      <c r="L167" s="147">
        <v>0.5</v>
      </c>
      <c r="M167" s="147">
        <v>0.5</v>
      </c>
      <c r="N167" s="147">
        <v>0.5</v>
      </c>
      <c r="O167" s="147">
        <v>0.5</v>
      </c>
      <c r="P167" s="147">
        <v>0.5</v>
      </c>
      <c r="Q167" s="49">
        <f>K167*$K$5+L167*$L$5+M167*$M$5+N167*$N$5+O167*$O$5+P167*$P$5</f>
        <v>28.75</v>
      </c>
      <c r="R167" s="148">
        <v>0</v>
      </c>
      <c r="S167" s="147">
        <v>0.5</v>
      </c>
      <c r="T167" s="49">
        <f>R167*$R$5+S167*$S$5</f>
        <v>2.5</v>
      </c>
      <c r="U167" s="148">
        <v>0.25</v>
      </c>
      <c r="V167" s="147">
        <v>1</v>
      </c>
      <c r="W167" s="147">
        <v>0.25</v>
      </c>
      <c r="X167" s="147">
        <v>0.25</v>
      </c>
      <c r="Y167" s="49">
        <f>U167*$U$5+V167*$V$5+W167*$W$5+X167*$X$5</f>
        <v>8.75</v>
      </c>
      <c r="Z167" s="73" t="s">
        <v>271</v>
      </c>
      <c r="AA167" s="51">
        <v>43831</v>
      </c>
      <c r="AB167" s="73" t="s">
        <v>271</v>
      </c>
      <c r="AC167" s="89">
        <v>42.5</v>
      </c>
      <c r="AD167" s="81">
        <f>Q167+T167+Y167</f>
        <v>40</v>
      </c>
      <c r="AE167" s="73"/>
      <c r="AF167" s="83" t="s">
        <v>51</v>
      </c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</row>
    <row r="168" spans="1:46" ht="14.25" customHeight="1" x14ac:dyDescent="0.35">
      <c r="A168" s="43"/>
      <c r="B168" s="193">
        <v>82</v>
      </c>
      <c r="C168" s="250" t="s">
        <v>229</v>
      </c>
      <c r="D168" s="250" t="s">
        <v>119</v>
      </c>
      <c r="E168" s="199" t="s">
        <v>230</v>
      </c>
      <c r="F168" s="15" t="s">
        <v>57</v>
      </c>
      <c r="G168" s="21" t="s">
        <v>58</v>
      </c>
      <c r="H168" s="138">
        <v>0.218</v>
      </c>
      <c r="I168" s="139">
        <f>H168</f>
        <v>0.218</v>
      </c>
      <c r="J168" s="106"/>
      <c r="K168" s="124">
        <v>0.25</v>
      </c>
      <c r="L168" s="147">
        <v>0.25</v>
      </c>
      <c r="M168" s="147">
        <v>0.25</v>
      </c>
      <c r="N168" s="147">
        <v>0.75</v>
      </c>
      <c r="O168" s="147">
        <v>0.25</v>
      </c>
      <c r="P168" s="147">
        <v>0.25</v>
      </c>
      <c r="Q168" s="49">
        <f>K168*$K$5+L168*$L$5+M168*$M$5+N168*$N$5+O168*$O$5+P168*$P$5</f>
        <v>21.25</v>
      </c>
      <c r="R168" s="148">
        <v>0.75</v>
      </c>
      <c r="S168" s="147">
        <v>0</v>
      </c>
      <c r="T168" s="49">
        <f>R168*$R$5+S168*$S$5</f>
        <v>7.5</v>
      </c>
      <c r="U168" s="148">
        <v>1</v>
      </c>
      <c r="V168" s="147">
        <v>1</v>
      </c>
      <c r="W168" s="147">
        <v>0.25</v>
      </c>
      <c r="X168" s="147">
        <v>0.25</v>
      </c>
      <c r="Y168" s="49">
        <f>U168*$U$5+V168*$V$5+W168*$W$5+X168*$X$5</f>
        <v>12.5</v>
      </c>
      <c r="Z168" s="73" t="s">
        <v>271</v>
      </c>
      <c r="AA168" s="51">
        <v>43826</v>
      </c>
      <c r="AB168" s="73" t="s">
        <v>271</v>
      </c>
      <c r="AC168" s="89">
        <v>52.5</v>
      </c>
      <c r="AD168" s="81">
        <f>Q168+T168+Y168</f>
        <v>41.25</v>
      </c>
      <c r="AE168" s="73"/>
      <c r="AF168" s="83" t="s">
        <v>51</v>
      </c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</row>
    <row r="169" spans="1:46" ht="14.25" customHeight="1" x14ac:dyDescent="0.35">
      <c r="A169" s="43"/>
      <c r="B169" s="194"/>
      <c r="C169" s="242"/>
      <c r="D169" s="242"/>
      <c r="E169" s="198"/>
      <c r="F169" s="87"/>
      <c r="G169" s="87"/>
      <c r="H169" s="87"/>
      <c r="I169" s="87"/>
      <c r="J169" s="144"/>
      <c r="K169" s="154"/>
      <c r="L169" s="151"/>
      <c r="M169" s="151"/>
      <c r="N169" s="151"/>
      <c r="O169" s="151"/>
      <c r="P169" s="151"/>
      <c r="Q169" s="63"/>
      <c r="R169" s="151"/>
      <c r="S169" s="151"/>
      <c r="T169" s="63"/>
      <c r="U169" s="151"/>
      <c r="V169" s="151"/>
      <c r="W169" s="151"/>
      <c r="X169" s="151"/>
      <c r="Y169" s="63"/>
      <c r="Z169" s="63"/>
      <c r="AA169" s="64"/>
      <c r="AB169" s="63"/>
      <c r="AC169" s="63"/>
      <c r="AD169" s="45"/>
      <c r="AE169" s="45"/>
      <c r="AF169" s="46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</row>
    <row r="170" spans="1:46" ht="14.25" customHeight="1" x14ac:dyDescent="0.35">
      <c r="A170" s="43"/>
      <c r="B170" s="193">
        <v>83</v>
      </c>
      <c r="C170" s="244" t="s">
        <v>231</v>
      </c>
      <c r="D170" s="250" t="s">
        <v>232</v>
      </c>
      <c r="E170" s="199" t="s">
        <v>233</v>
      </c>
      <c r="F170" s="15" t="s">
        <v>57</v>
      </c>
      <c r="G170" s="21" t="s">
        <v>64</v>
      </c>
      <c r="H170" s="138">
        <v>0.57599999999999996</v>
      </c>
      <c r="I170" s="138">
        <f>H170</f>
        <v>0.57599999999999996</v>
      </c>
      <c r="J170" s="153"/>
      <c r="K170" s="124">
        <v>0.25</v>
      </c>
      <c r="L170" s="147">
        <v>0.5</v>
      </c>
      <c r="M170" s="147">
        <v>1</v>
      </c>
      <c r="N170" s="147">
        <v>0.5</v>
      </c>
      <c r="O170" s="147">
        <v>1</v>
      </c>
      <c r="P170" s="147">
        <v>0.25</v>
      </c>
      <c r="Q170" s="49">
        <f t="shared" ref="Q170:Q184" si="47">K170*$K$5+L170*$L$5+M170*$M$5+N170*$N$5+O170*$O$5+P170*$P$5</f>
        <v>33.75</v>
      </c>
      <c r="R170" s="148">
        <v>0</v>
      </c>
      <c r="S170" s="147">
        <v>0.25</v>
      </c>
      <c r="T170" s="49">
        <f t="shared" ref="T170:T184" si="48">R170*$R$5+S170*$S$5</f>
        <v>1.25</v>
      </c>
      <c r="U170" s="148">
        <v>0.25</v>
      </c>
      <c r="V170" s="147">
        <v>1</v>
      </c>
      <c r="W170" s="147">
        <v>0.75</v>
      </c>
      <c r="X170" s="147">
        <v>0.75</v>
      </c>
      <c r="Y170" s="49">
        <f t="shared" ref="Y170:Y184" si="49">U170*$U$5+V170*$V$5+W170*$W$5+X170*$X$5</f>
        <v>13.75</v>
      </c>
      <c r="Z170" s="73" t="s">
        <v>271</v>
      </c>
      <c r="AA170" s="51">
        <v>43832</v>
      </c>
      <c r="AB170" s="73" t="s">
        <v>271</v>
      </c>
      <c r="AC170" s="89">
        <v>56.25</v>
      </c>
      <c r="AD170" s="81">
        <f t="shared" ref="AD170:AD184" si="50">Q170+T170+Y170</f>
        <v>48.75</v>
      </c>
      <c r="AE170" s="73"/>
      <c r="AF170" s="83" t="s">
        <v>51</v>
      </c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</row>
    <row r="171" spans="1:46" ht="14.25" customHeight="1" x14ac:dyDescent="0.35">
      <c r="A171" s="43"/>
      <c r="B171" s="194"/>
      <c r="C171" s="250" t="s">
        <v>232</v>
      </c>
      <c r="D171" s="250" t="s">
        <v>234</v>
      </c>
      <c r="E171" s="198"/>
      <c r="F171" s="21" t="s">
        <v>65</v>
      </c>
      <c r="G171" s="21" t="s">
        <v>64</v>
      </c>
      <c r="H171" s="138">
        <v>0.27500000000000002</v>
      </c>
      <c r="I171" s="138">
        <f>H171</f>
        <v>0.27500000000000002</v>
      </c>
      <c r="J171" s="153"/>
      <c r="K171" s="124">
        <v>0.25</v>
      </c>
      <c r="L171" s="147">
        <v>0.75</v>
      </c>
      <c r="M171" s="147">
        <v>1</v>
      </c>
      <c r="N171" s="147">
        <v>0.75</v>
      </c>
      <c r="O171" s="147">
        <v>1</v>
      </c>
      <c r="P171" s="147">
        <v>0.5</v>
      </c>
      <c r="Q171" s="49">
        <f t="shared" si="47"/>
        <v>42.5</v>
      </c>
      <c r="R171" s="148">
        <v>0</v>
      </c>
      <c r="S171" s="147">
        <v>0.5</v>
      </c>
      <c r="T171" s="49">
        <f t="shared" si="48"/>
        <v>2.5</v>
      </c>
      <c r="U171" s="148">
        <v>0.25</v>
      </c>
      <c r="V171" s="147">
        <v>1</v>
      </c>
      <c r="W171" s="147">
        <v>0.75</v>
      </c>
      <c r="X171" s="147">
        <v>0.75</v>
      </c>
      <c r="Y171" s="49">
        <f t="shared" si="49"/>
        <v>13.75</v>
      </c>
      <c r="Z171" s="73" t="s">
        <v>271</v>
      </c>
      <c r="AA171" s="51">
        <v>43832</v>
      </c>
      <c r="AB171" s="73" t="s">
        <v>271</v>
      </c>
      <c r="AC171" s="89">
        <v>60</v>
      </c>
      <c r="AD171" s="81">
        <f t="shared" si="50"/>
        <v>58.75</v>
      </c>
      <c r="AE171" s="73"/>
      <c r="AF171" s="83" t="s">
        <v>51</v>
      </c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</row>
    <row r="172" spans="1:46" ht="14.25" customHeight="1" x14ac:dyDescent="0.35">
      <c r="A172" s="43"/>
      <c r="B172" s="193">
        <v>84</v>
      </c>
      <c r="C172" s="250" t="s">
        <v>196</v>
      </c>
      <c r="D172" s="253" t="s">
        <v>235</v>
      </c>
      <c r="E172" s="199" t="s">
        <v>197</v>
      </c>
      <c r="F172" s="21" t="s">
        <v>57</v>
      </c>
      <c r="G172" s="21" t="s">
        <v>64</v>
      </c>
      <c r="H172" s="138">
        <v>0.182</v>
      </c>
      <c r="I172" s="139">
        <f t="shared" ref="I172:I184" si="51">H172</f>
        <v>0.182</v>
      </c>
      <c r="J172" s="106"/>
      <c r="K172" s="124">
        <v>0.25</v>
      </c>
      <c r="L172" s="147">
        <v>0.5</v>
      </c>
      <c r="M172" s="147">
        <v>0.75</v>
      </c>
      <c r="N172" s="147">
        <v>0.75</v>
      </c>
      <c r="O172" s="147">
        <v>0.75</v>
      </c>
      <c r="P172" s="147">
        <v>0.75</v>
      </c>
      <c r="Q172" s="49">
        <f t="shared" si="47"/>
        <v>37.5</v>
      </c>
      <c r="R172" s="148">
        <v>0.5</v>
      </c>
      <c r="S172" s="147">
        <v>0</v>
      </c>
      <c r="T172" s="49">
        <f t="shared" si="48"/>
        <v>5</v>
      </c>
      <c r="U172" s="148">
        <v>0.5</v>
      </c>
      <c r="V172" s="147">
        <v>1</v>
      </c>
      <c r="W172" s="147">
        <v>0.5</v>
      </c>
      <c r="X172" s="147">
        <v>0.5</v>
      </c>
      <c r="Y172" s="49">
        <f t="shared" si="49"/>
        <v>12.5</v>
      </c>
      <c r="Z172" s="73" t="s">
        <v>271</v>
      </c>
      <c r="AA172" s="51">
        <v>43739</v>
      </c>
      <c r="AB172" s="73" t="s">
        <v>271</v>
      </c>
      <c r="AC172" s="89">
        <v>57.5</v>
      </c>
      <c r="AD172" s="81">
        <f t="shared" si="50"/>
        <v>55</v>
      </c>
      <c r="AE172" s="73" t="s">
        <v>311</v>
      </c>
      <c r="AF172" s="83" t="s">
        <v>51</v>
      </c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</row>
    <row r="173" spans="1:46" ht="14.25" customHeight="1" x14ac:dyDescent="0.35">
      <c r="A173" s="43"/>
      <c r="B173" s="194"/>
      <c r="C173" s="253" t="s">
        <v>235</v>
      </c>
      <c r="D173" s="250" t="s">
        <v>196</v>
      </c>
      <c r="E173" s="198"/>
      <c r="F173" s="21" t="s">
        <v>65</v>
      </c>
      <c r="G173" s="21" t="s">
        <v>64</v>
      </c>
      <c r="H173" s="138">
        <v>0.182</v>
      </c>
      <c r="I173" s="139">
        <f t="shared" si="51"/>
        <v>0.182</v>
      </c>
      <c r="J173" s="106"/>
      <c r="K173" s="124">
        <v>0.25</v>
      </c>
      <c r="L173" s="147">
        <v>0.5</v>
      </c>
      <c r="M173" s="147">
        <v>0.5</v>
      </c>
      <c r="N173" s="147">
        <v>0.5</v>
      </c>
      <c r="O173" s="147">
        <v>0.5</v>
      </c>
      <c r="P173" s="147">
        <v>0.75</v>
      </c>
      <c r="Q173" s="49">
        <f t="shared" si="47"/>
        <v>31.25</v>
      </c>
      <c r="R173" s="148">
        <v>0.5</v>
      </c>
      <c r="S173" s="147">
        <v>0</v>
      </c>
      <c r="T173" s="49">
        <f t="shared" si="48"/>
        <v>5</v>
      </c>
      <c r="U173" s="148">
        <v>1</v>
      </c>
      <c r="V173" s="147">
        <v>1</v>
      </c>
      <c r="W173" s="147">
        <v>0.25</v>
      </c>
      <c r="X173" s="147">
        <v>0.25</v>
      </c>
      <c r="Y173" s="49">
        <f t="shared" si="49"/>
        <v>12.5</v>
      </c>
      <c r="Z173" s="73" t="s">
        <v>271</v>
      </c>
      <c r="AA173" s="51">
        <v>43739</v>
      </c>
      <c r="AB173" s="73" t="s">
        <v>271</v>
      </c>
      <c r="AC173" s="89">
        <v>47.5</v>
      </c>
      <c r="AD173" s="81">
        <f t="shared" si="50"/>
        <v>48.75</v>
      </c>
      <c r="AE173" s="73" t="s">
        <v>312</v>
      </c>
      <c r="AF173" s="83" t="s">
        <v>51</v>
      </c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</row>
    <row r="174" spans="1:46" ht="14.25" customHeight="1" x14ac:dyDescent="0.35">
      <c r="A174" s="43"/>
      <c r="B174" s="193">
        <v>85</v>
      </c>
      <c r="C174" s="244" t="s">
        <v>184</v>
      </c>
      <c r="D174" s="244" t="s">
        <v>236</v>
      </c>
      <c r="E174" s="199" t="s">
        <v>237</v>
      </c>
      <c r="F174" s="15" t="s">
        <v>57</v>
      </c>
      <c r="G174" s="21" t="s">
        <v>64</v>
      </c>
      <c r="H174" s="138">
        <v>0.28000000000000003</v>
      </c>
      <c r="I174" s="139">
        <f t="shared" si="51"/>
        <v>0.28000000000000003</v>
      </c>
      <c r="J174" s="106"/>
      <c r="K174" s="124">
        <v>0.25</v>
      </c>
      <c r="L174" s="147">
        <v>0.5</v>
      </c>
      <c r="M174" s="147">
        <v>1</v>
      </c>
      <c r="N174" s="147">
        <v>0.25</v>
      </c>
      <c r="O174" s="147">
        <v>0.75</v>
      </c>
      <c r="P174" s="147">
        <v>0.5</v>
      </c>
      <c r="Q174" s="49">
        <f t="shared" si="47"/>
        <v>32.5</v>
      </c>
      <c r="R174" s="148">
        <v>0</v>
      </c>
      <c r="S174" s="147">
        <v>0.25</v>
      </c>
      <c r="T174" s="49">
        <f t="shared" si="48"/>
        <v>1.25</v>
      </c>
      <c r="U174" s="148">
        <v>0.5</v>
      </c>
      <c r="V174" s="147">
        <v>1</v>
      </c>
      <c r="W174" s="147">
        <v>0.25</v>
      </c>
      <c r="X174" s="147">
        <v>0</v>
      </c>
      <c r="Y174" s="49">
        <f t="shared" si="49"/>
        <v>8.75</v>
      </c>
      <c r="Z174" s="122" t="s">
        <v>271</v>
      </c>
      <c r="AA174" s="51">
        <v>43831</v>
      </c>
      <c r="AB174" s="73" t="s">
        <v>271</v>
      </c>
      <c r="AC174" s="89">
        <v>56.25</v>
      </c>
      <c r="AD174" s="81">
        <f t="shared" si="50"/>
        <v>42.5</v>
      </c>
      <c r="AE174" s="73"/>
      <c r="AF174" s="83" t="s">
        <v>51</v>
      </c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</row>
    <row r="175" spans="1:46" ht="14.25" customHeight="1" x14ac:dyDescent="0.35">
      <c r="A175" s="43"/>
      <c r="B175" s="194"/>
      <c r="C175" s="244" t="s">
        <v>236</v>
      </c>
      <c r="D175" s="244" t="s">
        <v>184</v>
      </c>
      <c r="E175" s="198"/>
      <c r="F175" s="21" t="s">
        <v>65</v>
      </c>
      <c r="G175" s="21" t="s">
        <v>64</v>
      </c>
      <c r="H175" s="138">
        <v>0.28000000000000003</v>
      </c>
      <c r="I175" s="139">
        <f t="shared" si="51"/>
        <v>0.28000000000000003</v>
      </c>
      <c r="J175" s="106"/>
      <c r="K175" s="124">
        <v>0.25</v>
      </c>
      <c r="L175" s="147">
        <v>0.5</v>
      </c>
      <c r="M175" s="147">
        <v>1</v>
      </c>
      <c r="N175" s="147">
        <v>0.5</v>
      </c>
      <c r="O175" s="147">
        <v>0.75</v>
      </c>
      <c r="P175" s="147">
        <v>0.5</v>
      </c>
      <c r="Q175" s="49">
        <f t="shared" si="47"/>
        <v>35</v>
      </c>
      <c r="R175" s="148">
        <v>0</v>
      </c>
      <c r="S175" s="147">
        <v>0.25</v>
      </c>
      <c r="T175" s="49">
        <f t="shared" si="48"/>
        <v>1.25</v>
      </c>
      <c r="U175" s="148">
        <v>1</v>
      </c>
      <c r="V175" s="147">
        <v>1</v>
      </c>
      <c r="W175" s="147">
        <v>0.25</v>
      </c>
      <c r="X175" s="147">
        <v>0</v>
      </c>
      <c r="Y175" s="49">
        <f t="shared" si="49"/>
        <v>11.25</v>
      </c>
      <c r="Z175" s="122" t="s">
        <v>271</v>
      </c>
      <c r="AA175" s="51">
        <v>43831</v>
      </c>
      <c r="AB175" s="73" t="s">
        <v>271</v>
      </c>
      <c r="AC175" s="89">
        <v>58.75</v>
      </c>
      <c r="AD175" s="81">
        <f t="shared" si="50"/>
        <v>47.5</v>
      </c>
      <c r="AE175" s="73"/>
      <c r="AF175" s="83" t="s">
        <v>51</v>
      </c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</row>
    <row r="176" spans="1:46" ht="14.25" customHeight="1" x14ac:dyDescent="0.35">
      <c r="A176" s="43"/>
      <c r="B176" s="193">
        <v>86</v>
      </c>
      <c r="C176" s="244" t="s">
        <v>238</v>
      </c>
      <c r="D176" s="244" t="s">
        <v>239</v>
      </c>
      <c r="E176" s="199" t="s">
        <v>240</v>
      </c>
      <c r="F176" s="15" t="s">
        <v>57</v>
      </c>
      <c r="G176" s="21" t="s">
        <v>64</v>
      </c>
      <c r="H176" s="138">
        <v>0.11</v>
      </c>
      <c r="I176" s="139">
        <f t="shared" si="51"/>
        <v>0.11</v>
      </c>
      <c r="J176" s="106"/>
      <c r="K176" s="124">
        <v>0.25</v>
      </c>
      <c r="L176" s="147">
        <v>1</v>
      </c>
      <c r="M176" s="147">
        <v>1</v>
      </c>
      <c r="N176" s="147">
        <v>0.75</v>
      </c>
      <c r="O176" s="147">
        <v>1</v>
      </c>
      <c r="P176" s="147">
        <v>0.5</v>
      </c>
      <c r="Q176" s="49">
        <f t="shared" si="47"/>
        <v>46.25</v>
      </c>
      <c r="R176" s="148">
        <v>0.5</v>
      </c>
      <c r="S176" s="147">
        <v>0.5</v>
      </c>
      <c r="T176" s="49">
        <f t="shared" si="48"/>
        <v>7.5</v>
      </c>
      <c r="U176" s="148">
        <v>1</v>
      </c>
      <c r="V176" s="147">
        <v>1</v>
      </c>
      <c r="W176" s="147">
        <v>1</v>
      </c>
      <c r="X176" s="147">
        <v>0.5</v>
      </c>
      <c r="Y176" s="49">
        <f t="shared" si="49"/>
        <v>17.5</v>
      </c>
      <c r="Z176" s="122" t="s">
        <v>271</v>
      </c>
      <c r="AA176" s="51">
        <v>43828</v>
      </c>
      <c r="AB176" s="122" t="s">
        <v>271</v>
      </c>
      <c r="AC176" s="89">
        <v>66.25</v>
      </c>
      <c r="AD176" s="81">
        <f t="shared" si="50"/>
        <v>71.25</v>
      </c>
      <c r="AE176" s="73"/>
      <c r="AF176" s="83" t="s">
        <v>51</v>
      </c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</row>
    <row r="177" spans="1:46" ht="14.25" customHeight="1" x14ac:dyDescent="0.35">
      <c r="A177" s="43"/>
      <c r="B177" s="194"/>
      <c r="C177" s="244" t="s">
        <v>239</v>
      </c>
      <c r="D177" s="244" t="s">
        <v>238</v>
      </c>
      <c r="E177" s="198"/>
      <c r="F177" s="15" t="s">
        <v>65</v>
      </c>
      <c r="G177" s="21" t="s">
        <v>64</v>
      </c>
      <c r="H177" s="138">
        <v>0.41699999999999998</v>
      </c>
      <c r="I177" s="139">
        <f t="shared" si="51"/>
        <v>0.41699999999999998</v>
      </c>
      <c r="J177" s="106"/>
      <c r="K177" s="124">
        <v>0.25</v>
      </c>
      <c r="L177" s="147">
        <v>0.75</v>
      </c>
      <c r="M177" s="147">
        <v>0.75</v>
      </c>
      <c r="N177" s="147">
        <v>0.5</v>
      </c>
      <c r="O177" s="147">
        <v>0.5</v>
      </c>
      <c r="P177" s="147">
        <v>0.25</v>
      </c>
      <c r="Q177" s="49">
        <f t="shared" si="47"/>
        <v>32.5</v>
      </c>
      <c r="R177" s="148">
        <v>0.5</v>
      </c>
      <c r="S177" s="147">
        <v>0.25</v>
      </c>
      <c r="T177" s="49">
        <f t="shared" si="48"/>
        <v>6.25</v>
      </c>
      <c r="U177" s="148">
        <v>1</v>
      </c>
      <c r="V177" s="147">
        <v>0</v>
      </c>
      <c r="W177" s="147">
        <v>0.5</v>
      </c>
      <c r="X177" s="147">
        <v>0</v>
      </c>
      <c r="Y177" s="49">
        <f t="shared" si="49"/>
        <v>7.5</v>
      </c>
      <c r="Z177" s="122" t="s">
        <v>271</v>
      </c>
      <c r="AA177" s="51">
        <v>43828</v>
      </c>
      <c r="AB177" s="122" t="s">
        <v>271</v>
      </c>
      <c r="AC177" s="89">
        <v>35</v>
      </c>
      <c r="AD177" s="81">
        <f t="shared" si="50"/>
        <v>46.25</v>
      </c>
      <c r="AE177" s="73"/>
      <c r="AF177" s="83" t="s">
        <v>51</v>
      </c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</row>
    <row r="178" spans="1:46" ht="14.25" customHeight="1" x14ac:dyDescent="0.35">
      <c r="A178" s="43"/>
      <c r="B178" s="193">
        <v>87</v>
      </c>
      <c r="C178" s="250" t="s">
        <v>241</v>
      </c>
      <c r="D178" s="244" t="s">
        <v>242</v>
      </c>
      <c r="E178" s="199" t="s">
        <v>243</v>
      </c>
      <c r="F178" s="15" t="s">
        <v>57</v>
      </c>
      <c r="G178" s="21" t="s">
        <v>64</v>
      </c>
      <c r="H178" s="138">
        <v>0.14399999999999999</v>
      </c>
      <c r="I178" s="139">
        <f t="shared" si="51"/>
        <v>0.14399999999999999</v>
      </c>
      <c r="J178" s="106"/>
      <c r="K178" s="124">
        <v>0.25</v>
      </c>
      <c r="L178" s="147">
        <v>0.75</v>
      </c>
      <c r="M178" s="147">
        <v>1</v>
      </c>
      <c r="N178" s="147">
        <v>0.25</v>
      </c>
      <c r="O178" s="147">
        <v>1</v>
      </c>
      <c r="P178" s="147">
        <v>0.5</v>
      </c>
      <c r="Q178" s="49">
        <f t="shared" si="47"/>
        <v>37.5</v>
      </c>
      <c r="R178" s="148">
        <v>0</v>
      </c>
      <c r="S178" s="147">
        <v>0.5</v>
      </c>
      <c r="T178" s="49">
        <f t="shared" si="48"/>
        <v>2.5</v>
      </c>
      <c r="U178" s="148">
        <v>0</v>
      </c>
      <c r="V178" s="147">
        <v>0.25</v>
      </c>
      <c r="W178" s="147">
        <v>0.5</v>
      </c>
      <c r="X178" s="147">
        <v>0.25</v>
      </c>
      <c r="Y178" s="49">
        <f t="shared" si="49"/>
        <v>5</v>
      </c>
      <c r="Z178" s="122" t="s">
        <v>271</v>
      </c>
      <c r="AA178" s="51">
        <v>43828</v>
      </c>
      <c r="AB178" s="122" t="s">
        <v>271</v>
      </c>
      <c r="AC178" s="89">
        <v>52.5</v>
      </c>
      <c r="AD178" s="81">
        <f t="shared" si="50"/>
        <v>45</v>
      </c>
      <c r="AE178" s="73"/>
      <c r="AF178" s="83" t="s">
        <v>51</v>
      </c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</row>
    <row r="179" spans="1:46" ht="14.25" customHeight="1" x14ac:dyDescent="0.35">
      <c r="A179" s="43"/>
      <c r="B179" s="194"/>
      <c r="C179" s="244" t="s">
        <v>242</v>
      </c>
      <c r="D179" s="250" t="s">
        <v>241</v>
      </c>
      <c r="E179" s="198"/>
      <c r="F179" s="21" t="s">
        <v>65</v>
      </c>
      <c r="G179" s="21" t="s">
        <v>64</v>
      </c>
      <c r="H179" s="173">
        <v>0.14299999999999999</v>
      </c>
      <c r="I179" s="158">
        <f t="shared" si="51"/>
        <v>0.14299999999999999</v>
      </c>
      <c r="J179" s="109"/>
      <c r="K179" s="124">
        <v>0.25</v>
      </c>
      <c r="L179" s="147">
        <v>1</v>
      </c>
      <c r="M179" s="147">
        <v>1</v>
      </c>
      <c r="N179" s="147">
        <v>0.5</v>
      </c>
      <c r="O179" s="147">
        <v>1</v>
      </c>
      <c r="P179" s="147">
        <v>0.5</v>
      </c>
      <c r="Q179" s="49">
        <f t="shared" si="47"/>
        <v>43.75</v>
      </c>
      <c r="R179" s="148">
        <v>0</v>
      </c>
      <c r="S179" s="147">
        <v>0.5</v>
      </c>
      <c r="T179" s="49">
        <f t="shared" si="48"/>
        <v>2.5</v>
      </c>
      <c r="U179" s="171">
        <v>0</v>
      </c>
      <c r="V179" s="172">
        <v>0</v>
      </c>
      <c r="W179" s="147">
        <v>1</v>
      </c>
      <c r="X179" s="147">
        <v>0.25</v>
      </c>
      <c r="Y179" s="49">
        <f t="shared" si="49"/>
        <v>6.25</v>
      </c>
      <c r="Z179" s="122" t="s">
        <v>271</v>
      </c>
      <c r="AA179" s="51">
        <v>43828</v>
      </c>
      <c r="AB179" s="122" t="s">
        <v>271</v>
      </c>
      <c r="AC179" s="89">
        <v>55</v>
      </c>
      <c r="AD179" s="81">
        <f t="shared" si="50"/>
        <v>52.5</v>
      </c>
      <c r="AE179" s="73"/>
      <c r="AF179" s="83" t="s">
        <v>51</v>
      </c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</row>
    <row r="180" spans="1:46" ht="14.25" customHeight="1" x14ac:dyDescent="0.35">
      <c r="A180" s="43"/>
      <c r="B180" s="193">
        <v>88</v>
      </c>
      <c r="C180" s="251" t="s">
        <v>244</v>
      </c>
      <c r="D180" s="250" t="s">
        <v>245</v>
      </c>
      <c r="E180" s="199" t="s">
        <v>246</v>
      </c>
      <c r="F180" s="21" t="s">
        <v>57</v>
      </c>
      <c r="G180" s="107" t="s">
        <v>64</v>
      </c>
      <c r="H180" s="157">
        <v>0.125</v>
      </c>
      <c r="I180" s="158">
        <f t="shared" si="51"/>
        <v>0.125</v>
      </c>
      <c r="J180" s="109"/>
      <c r="K180" s="124">
        <v>0.25</v>
      </c>
      <c r="L180" s="147">
        <v>0.75</v>
      </c>
      <c r="M180" s="147">
        <v>1</v>
      </c>
      <c r="N180" s="147">
        <v>0.75</v>
      </c>
      <c r="O180" s="147">
        <v>1</v>
      </c>
      <c r="P180" s="147">
        <v>0.5</v>
      </c>
      <c r="Q180" s="49">
        <f t="shared" si="47"/>
        <v>42.5</v>
      </c>
      <c r="R180" s="148">
        <v>0.5</v>
      </c>
      <c r="S180" s="147">
        <v>0</v>
      </c>
      <c r="T180" s="49">
        <f t="shared" si="48"/>
        <v>5</v>
      </c>
      <c r="U180" s="148">
        <v>0.5</v>
      </c>
      <c r="V180" s="147">
        <v>1</v>
      </c>
      <c r="W180" s="147">
        <v>0.75</v>
      </c>
      <c r="X180" s="147">
        <v>0.75</v>
      </c>
      <c r="Y180" s="49">
        <f t="shared" si="49"/>
        <v>15</v>
      </c>
      <c r="Z180" s="122" t="s">
        <v>271</v>
      </c>
      <c r="AA180" s="51">
        <v>43831</v>
      </c>
      <c r="AB180" s="73" t="s">
        <v>271</v>
      </c>
      <c r="AC180" s="89">
        <v>66.25</v>
      </c>
      <c r="AD180" s="81">
        <f t="shared" si="50"/>
        <v>62.5</v>
      </c>
      <c r="AE180" s="73"/>
      <c r="AF180" s="83" t="s">
        <v>51</v>
      </c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</row>
    <row r="181" spans="1:46" ht="14.25" customHeight="1" x14ac:dyDescent="0.35">
      <c r="A181" s="43"/>
      <c r="B181" s="194"/>
      <c r="C181" s="250" t="s">
        <v>245</v>
      </c>
      <c r="D181" s="251" t="s">
        <v>244</v>
      </c>
      <c r="E181" s="198"/>
      <c r="F181" s="21" t="s">
        <v>65</v>
      </c>
      <c r="G181" s="107" t="s">
        <v>64</v>
      </c>
      <c r="H181" s="157">
        <v>0.125</v>
      </c>
      <c r="I181" s="158">
        <f t="shared" si="51"/>
        <v>0.125</v>
      </c>
      <c r="J181" s="109"/>
      <c r="K181" s="124">
        <v>0.25</v>
      </c>
      <c r="L181" s="147">
        <v>0.75</v>
      </c>
      <c r="M181" s="147">
        <v>1</v>
      </c>
      <c r="N181" s="147">
        <v>0.75</v>
      </c>
      <c r="O181" s="147">
        <v>1</v>
      </c>
      <c r="P181" s="147">
        <v>0.5</v>
      </c>
      <c r="Q181" s="49">
        <f t="shared" si="47"/>
        <v>42.5</v>
      </c>
      <c r="R181" s="148">
        <v>0.5</v>
      </c>
      <c r="S181" s="147">
        <v>0</v>
      </c>
      <c r="T181" s="49">
        <f t="shared" si="48"/>
        <v>5</v>
      </c>
      <c r="U181" s="148">
        <v>0.5</v>
      </c>
      <c r="V181" s="147">
        <v>1</v>
      </c>
      <c r="W181" s="147">
        <v>0.75</v>
      </c>
      <c r="X181" s="147">
        <v>0.75</v>
      </c>
      <c r="Y181" s="49">
        <f t="shared" si="49"/>
        <v>15</v>
      </c>
      <c r="Z181" s="122" t="s">
        <v>271</v>
      </c>
      <c r="AA181" s="51">
        <v>43831</v>
      </c>
      <c r="AB181" s="73" t="s">
        <v>271</v>
      </c>
      <c r="AC181" s="89">
        <v>63.75</v>
      </c>
      <c r="AD181" s="81">
        <f t="shared" si="50"/>
        <v>62.5</v>
      </c>
      <c r="AE181" s="73"/>
      <c r="AF181" s="83" t="s">
        <v>51</v>
      </c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</row>
    <row r="182" spans="1:46" ht="14.25" customHeight="1" x14ac:dyDescent="0.35">
      <c r="A182" s="43"/>
      <c r="B182" s="193">
        <v>89</v>
      </c>
      <c r="C182" s="251" t="s">
        <v>247</v>
      </c>
      <c r="D182" s="250" t="s">
        <v>248</v>
      </c>
      <c r="E182" s="199" t="s">
        <v>245</v>
      </c>
      <c r="F182" s="21" t="s">
        <v>57</v>
      </c>
      <c r="G182" s="107" t="s">
        <v>64</v>
      </c>
      <c r="H182" s="157">
        <v>0.21099999999999999</v>
      </c>
      <c r="I182" s="158">
        <f t="shared" si="51"/>
        <v>0.21099999999999999</v>
      </c>
      <c r="J182" s="109"/>
      <c r="K182" s="124">
        <v>0.25</v>
      </c>
      <c r="L182" s="147">
        <v>0.5</v>
      </c>
      <c r="M182" s="147">
        <v>1</v>
      </c>
      <c r="N182" s="147">
        <v>0.25</v>
      </c>
      <c r="O182" s="147">
        <v>0.25</v>
      </c>
      <c r="P182" s="147">
        <v>0.5</v>
      </c>
      <c r="Q182" s="49">
        <f t="shared" si="47"/>
        <v>30</v>
      </c>
      <c r="R182" s="148">
        <v>0.5</v>
      </c>
      <c r="S182" s="147">
        <v>0.25</v>
      </c>
      <c r="T182" s="49">
        <f t="shared" si="48"/>
        <v>6.25</v>
      </c>
      <c r="U182" s="148">
        <v>0.25</v>
      </c>
      <c r="V182" s="147">
        <v>0</v>
      </c>
      <c r="W182" s="147">
        <v>0.25</v>
      </c>
      <c r="X182" s="147">
        <v>0.25</v>
      </c>
      <c r="Y182" s="49">
        <f t="shared" si="49"/>
        <v>3.75</v>
      </c>
      <c r="Z182" s="73" t="s">
        <v>271</v>
      </c>
      <c r="AA182" s="51">
        <v>43831</v>
      </c>
      <c r="AB182" s="73" t="s">
        <v>271</v>
      </c>
      <c r="AC182" s="89">
        <v>58.75</v>
      </c>
      <c r="AD182" s="81">
        <f t="shared" si="50"/>
        <v>40</v>
      </c>
      <c r="AE182" s="73"/>
      <c r="AF182" s="83" t="s">
        <v>51</v>
      </c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</row>
    <row r="183" spans="1:46" ht="14.25" customHeight="1" x14ac:dyDescent="0.35">
      <c r="A183" s="43"/>
      <c r="B183" s="194"/>
      <c r="C183" s="254" t="s">
        <v>248</v>
      </c>
      <c r="D183" s="255" t="s">
        <v>247</v>
      </c>
      <c r="E183" s="198"/>
      <c r="F183" s="86" t="s">
        <v>65</v>
      </c>
      <c r="G183" s="108" t="s">
        <v>64</v>
      </c>
      <c r="H183" s="176">
        <v>0.215</v>
      </c>
      <c r="I183" s="177">
        <f t="shared" si="51"/>
        <v>0.215</v>
      </c>
      <c r="J183" s="110"/>
      <c r="K183" s="124">
        <v>0.25</v>
      </c>
      <c r="L183" s="147">
        <v>0.5</v>
      </c>
      <c r="M183" s="147">
        <v>1</v>
      </c>
      <c r="N183" s="147">
        <v>0.75</v>
      </c>
      <c r="O183" s="147">
        <v>0.25</v>
      </c>
      <c r="P183" s="147">
        <v>0.5</v>
      </c>
      <c r="Q183" s="49">
        <f t="shared" si="47"/>
        <v>35</v>
      </c>
      <c r="R183" s="148">
        <v>0.5</v>
      </c>
      <c r="S183" s="147">
        <v>0.25</v>
      </c>
      <c r="T183" s="49">
        <f t="shared" si="48"/>
        <v>6.25</v>
      </c>
      <c r="U183" s="148">
        <v>0.25</v>
      </c>
      <c r="V183" s="147">
        <v>1</v>
      </c>
      <c r="W183" s="147">
        <v>0</v>
      </c>
      <c r="X183" s="147">
        <v>0.5</v>
      </c>
      <c r="Y183" s="49">
        <f t="shared" si="49"/>
        <v>8.75</v>
      </c>
      <c r="Z183" s="73" t="s">
        <v>271</v>
      </c>
      <c r="AA183" s="51">
        <v>43831</v>
      </c>
      <c r="AB183" s="73" t="s">
        <v>271</v>
      </c>
      <c r="AC183" s="89">
        <v>58.75</v>
      </c>
      <c r="AD183" s="81">
        <f t="shared" si="50"/>
        <v>50</v>
      </c>
      <c r="AE183" s="73"/>
      <c r="AF183" s="83" t="s">
        <v>51</v>
      </c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</row>
    <row r="184" spans="1:46" ht="14.25" customHeight="1" x14ac:dyDescent="0.35">
      <c r="A184" s="85"/>
      <c r="B184" s="233">
        <v>90</v>
      </c>
      <c r="C184" s="256" t="s">
        <v>246</v>
      </c>
      <c r="D184" s="256" t="s">
        <v>225</v>
      </c>
      <c r="E184" s="222" t="s">
        <v>249</v>
      </c>
      <c r="F184" s="100" t="s">
        <v>57</v>
      </c>
      <c r="G184" s="96" t="s">
        <v>58</v>
      </c>
      <c r="H184" s="155">
        <v>8.1000000000000003E-2</v>
      </c>
      <c r="I184" s="156">
        <f t="shared" si="51"/>
        <v>8.1000000000000003E-2</v>
      </c>
      <c r="J184" s="111"/>
      <c r="K184" s="124">
        <v>0.5</v>
      </c>
      <c r="L184" s="147">
        <v>0.75</v>
      </c>
      <c r="M184" s="147">
        <v>1</v>
      </c>
      <c r="N184" s="147">
        <v>0.75</v>
      </c>
      <c r="O184" s="147">
        <v>0.75</v>
      </c>
      <c r="P184" s="147">
        <v>0.5</v>
      </c>
      <c r="Q184" s="49">
        <f t="shared" si="47"/>
        <v>45</v>
      </c>
      <c r="R184" s="148">
        <v>0.5</v>
      </c>
      <c r="S184" s="147">
        <v>0</v>
      </c>
      <c r="T184" s="49">
        <f t="shared" si="48"/>
        <v>5</v>
      </c>
      <c r="U184" s="148">
        <v>0</v>
      </c>
      <c r="V184" s="147">
        <v>1</v>
      </c>
      <c r="W184" s="147">
        <v>0.75</v>
      </c>
      <c r="X184" s="147">
        <v>0.5</v>
      </c>
      <c r="Y184" s="49">
        <f t="shared" si="49"/>
        <v>11.25</v>
      </c>
      <c r="Z184" s="122" t="s">
        <v>271</v>
      </c>
      <c r="AA184" s="51">
        <v>43831</v>
      </c>
      <c r="AB184" s="73" t="s">
        <v>271</v>
      </c>
      <c r="AC184" s="89">
        <v>63.75</v>
      </c>
      <c r="AD184" s="81">
        <f t="shared" si="50"/>
        <v>61.25</v>
      </c>
      <c r="AE184" s="73"/>
      <c r="AF184" s="83" t="s">
        <v>51</v>
      </c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</row>
    <row r="185" spans="1:46" ht="14.25" customHeight="1" x14ac:dyDescent="0.35">
      <c r="A185" s="85"/>
      <c r="B185" s="234"/>
      <c r="C185" s="242"/>
      <c r="D185" s="242"/>
      <c r="E185" s="223"/>
      <c r="F185" s="87"/>
      <c r="G185" s="87"/>
      <c r="H185" s="87"/>
      <c r="I185" s="87"/>
      <c r="J185" s="144"/>
      <c r="K185" s="154"/>
      <c r="L185" s="151"/>
      <c r="M185" s="151"/>
      <c r="N185" s="151"/>
      <c r="O185" s="151"/>
      <c r="P185" s="151"/>
      <c r="Q185" s="63"/>
      <c r="R185" s="151"/>
      <c r="S185" s="151"/>
      <c r="T185" s="63"/>
      <c r="U185" s="151"/>
      <c r="V185" s="151"/>
      <c r="W185" s="151"/>
      <c r="X185" s="151"/>
      <c r="Y185" s="63"/>
      <c r="Z185" s="63"/>
      <c r="AA185" s="64"/>
      <c r="AB185" s="63"/>
      <c r="AC185" s="63"/>
      <c r="AD185" s="45"/>
      <c r="AE185" s="45"/>
      <c r="AF185" s="46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</row>
    <row r="186" spans="1:46" ht="14.25" customHeight="1" x14ac:dyDescent="0.35">
      <c r="A186" s="85"/>
      <c r="B186" s="233">
        <v>91</v>
      </c>
      <c r="C186" s="256" t="s">
        <v>250</v>
      </c>
      <c r="D186" s="256" t="s">
        <v>251</v>
      </c>
      <c r="E186" s="222" t="s">
        <v>104</v>
      </c>
      <c r="F186" s="100" t="s">
        <v>57</v>
      </c>
      <c r="G186" s="96" t="s">
        <v>58</v>
      </c>
      <c r="H186" s="155">
        <v>0.24199999999999999</v>
      </c>
      <c r="I186" s="156">
        <f>H186</f>
        <v>0.24199999999999999</v>
      </c>
      <c r="J186" s="111"/>
      <c r="K186" s="161">
        <v>1</v>
      </c>
      <c r="L186" s="174">
        <v>0.75</v>
      </c>
      <c r="M186" s="174">
        <v>0.75</v>
      </c>
      <c r="N186" s="174">
        <v>1</v>
      </c>
      <c r="O186" s="174">
        <v>1</v>
      </c>
      <c r="P186" s="174">
        <v>0.5</v>
      </c>
      <c r="Q186" s="49">
        <f>K186*$K$5+L186*$L$5+M186*$M$5+N186*$N$5+O186*$O$5+P186*$P$5</f>
        <v>53.75</v>
      </c>
      <c r="R186" s="174">
        <v>0.25</v>
      </c>
      <c r="S186" s="174">
        <v>0</v>
      </c>
      <c r="T186" s="93">
        <f>R186*$R$5+S186*$S$5</f>
        <v>2.5</v>
      </c>
      <c r="U186" s="148">
        <v>1</v>
      </c>
      <c r="V186" s="147">
        <v>1</v>
      </c>
      <c r="W186" s="147">
        <v>0.75</v>
      </c>
      <c r="X186" s="147">
        <v>0.75</v>
      </c>
      <c r="Y186" s="49">
        <f>U186*$U$5+V186*$V$5+W186*$W$5+X186*$X$5</f>
        <v>17.5</v>
      </c>
      <c r="Z186" s="122" t="s">
        <v>271</v>
      </c>
      <c r="AA186" s="51">
        <v>43831</v>
      </c>
      <c r="AB186" s="175" t="s">
        <v>271</v>
      </c>
      <c r="AC186" s="89">
        <v>81.25</v>
      </c>
      <c r="AD186" s="81">
        <f>Q186+T186+Y186</f>
        <v>73.75</v>
      </c>
      <c r="AE186" s="94"/>
      <c r="AF186" s="83" t="s">
        <v>51</v>
      </c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</row>
    <row r="187" spans="1:46" ht="14.25" customHeight="1" x14ac:dyDescent="0.35">
      <c r="A187" s="85"/>
      <c r="B187" s="234"/>
      <c r="C187" s="242"/>
      <c r="D187" s="242"/>
      <c r="E187" s="223"/>
      <c r="F187" s="87"/>
      <c r="G187" s="87"/>
      <c r="H187" s="87"/>
      <c r="I187" s="87"/>
      <c r="J187" s="144"/>
      <c r="K187" s="154"/>
      <c r="L187" s="151"/>
      <c r="M187" s="151"/>
      <c r="N187" s="151"/>
      <c r="O187" s="151"/>
      <c r="P187" s="151"/>
      <c r="Q187" s="63"/>
      <c r="R187" s="151"/>
      <c r="S187" s="151"/>
      <c r="T187" s="63"/>
      <c r="U187" s="151"/>
      <c r="V187" s="151"/>
      <c r="W187" s="151"/>
      <c r="X187" s="151"/>
      <c r="Y187" s="63"/>
      <c r="Z187" s="63"/>
      <c r="AA187" s="64"/>
      <c r="AB187" s="63"/>
      <c r="AC187" s="63"/>
      <c r="AD187" s="45"/>
      <c r="AE187" s="45"/>
      <c r="AF187" s="46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</row>
    <row r="188" spans="1:46" ht="14.25" customHeight="1" x14ac:dyDescent="0.35">
      <c r="A188" s="85"/>
      <c r="B188" s="233">
        <v>92</v>
      </c>
      <c r="C188" s="244" t="s">
        <v>252</v>
      </c>
      <c r="D188" s="250" t="s">
        <v>253</v>
      </c>
      <c r="E188" s="222" t="s">
        <v>159</v>
      </c>
      <c r="F188" s="100" t="s">
        <v>57</v>
      </c>
      <c r="G188" s="96" t="s">
        <v>64</v>
      </c>
      <c r="H188" s="155">
        <v>2.2599999999999998</v>
      </c>
      <c r="I188" s="156">
        <f>H188</f>
        <v>2.2599999999999998</v>
      </c>
      <c r="J188" s="111"/>
      <c r="K188" s="161">
        <v>0.25</v>
      </c>
      <c r="L188" s="174">
        <v>0.75</v>
      </c>
      <c r="M188" s="174">
        <v>0.75</v>
      </c>
      <c r="N188" s="174">
        <v>0.25</v>
      </c>
      <c r="O188" s="174">
        <v>0.75</v>
      </c>
      <c r="P188" s="174">
        <v>0.5</v>
      </c>
      <c r="Q188" s="49">
        <f>K188*$K$5+L188*$L$5+M188*$M$5+N188*$N$5+O188*$O$5+P188*$P$5</f>
        <v>33.75</v>
      </c>
      <c r="R188" s="148">
        <v>0.25</v>
      </c>
      <c r="S188" s="147">
        <v>0.25</v>
      </c>
      <c r="T188" s="93">
        <f>R188*$R$5+S188*$S$5</f>
        <v>3.75</v>
      </c>
      <c r="U188" s="148">
        <v>0</v>
      </c>
      <c r="V188" s="147">
        <v>0</v>
      </c>
      <c r="W188" s="147">
        <v>0</v>
      </c>
      <c r="X188" s="147">
        <v>0.25</v>
      </c>
      <c r="Y188" s="49">
        <f>U188*$U$5+V188*$V$5+W188*$W$5+X188*$X$5</f>
        <v>1.25</v>
      </c>
      <c r="Z188" s="122" t="s">
        <v>271</v>
      </c>
      <c r="AA188" s="51">
        <v>43826</v>
      </c>
      <c r="AB188" s="73" t="s">
        <v>271</v>
      </c>
      <c r="AC188" s="89">
        <v>45</v>
      </c>
      <c r="AD188" s="81">
        <f>Q188+T188+Y188</f>
        <v>38.75</v>
      </c>
      <c r="AE188" s="94" t="s">
        <v>324</v>
      </c>
      <c r="AF188" s="83" t="s">
        <v>51</v>
      </c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</row>
    <row r="189" spans="1:46" ht="14.25" customHeight="1" x14ac:dyDescent="0.35">
      <c r="A189" s="85"/>
      <c r="B189" s="234"/>
      <c r="C189" s="251" t="s">
        <v>253</v>
      </c>
      <c r="D189" s="250" t="s">
        <v>252</v>
      </c>
      <c r="E189" s="223"/>
      <c r="F189" s="117" t="s">
        <v>327</v>
      </c>
      <c r="G189" s="118" t="s">
        <v>64</v>
      </c>
      <c r="H189" s="182">
        <v>2.36</v>
      </c>
      <c r="I189" s="183">
        <f>H189</f>
        <v>2.36</v>
      </c>
      <c r="J189" s="116"/>
      <c r="K189" s="162">
        <v>0.25</v>
      </c>
      <c r="L189" s="147">
        <v>0.75</v>
      </c>
      <c r="M189" s="147">
        <v>0.5</v>
      </c>
      <c r="N189" s="147">
        <v>0</v>
      </c>
      <c r="O189" s="147">
        <v>0.5</v>
      </c>
      <c r="P189" s="147">
        <v>0.5</v>
      </c>
      <c r="Q189" s="49">
        <f>K189*$K$5+L189*$L$5+M189*$M$5+N189*$N$5+O189*$O$5+P189*$P$5</f>
        <v>27.5</v>
      </c>
      <c r="R189" s="148">
        <v>0.25</v>
      </c>
      <c r="S189" s="147">
        <v>0</v>
      </c>
      <c r="T189" s="49">
        <f>R189*$R$5+S189*$S$5</f>
        <v>2.5</v>
      </c>
      <c r="U189" s="148">
        <v>0</v>
      </c>
      <c r="V189" s="147">
        <v>0</v>
      </c>
      <c r="W189" s="147">
        <v>0.25</v>
      </c>
      <c r="X189" s="147">
        <v>0</v>
      </c>
      <c r="Y189" s="49">
        <f>U189*$U$5+V189*$V$5+W189*$W$5+X189*$X$5</f>
        <v>1.25</v>
      </c>
      <c r="Z189" s="122" t="s">
        <v>271</v>
      </c>
      <c r="AA189" s="51">
        <v>43826</v>
      </c>
      <c r="AB189" s="73" t="s">
        <v>271</v>
      </c>
      <c r="AC189" s="89">
        <v>41.25</v>
      </c>
      <c r="AD189" s="81">
        <f>Q189+T189+Y189</f>
        <v>31.25</v>
      </c>
      <c r="AE189" s="73" t="s">
        <v>324</v>
      </c>
      <c r="AF189" s="82" t="s">
        <v>51</v>
      </c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</row>
    <row r="190" spans="1:46" ht="14.25" customHeight="1" x14ac:dyDescent="0.35">
      <c r="A190" s="85"/>
      <c r="B190" s="235">
        <v>93</v>
      </c>
      <c r="C190" s="244" t="s">
        <v>254</v>
      </c>
      <c r="D190" s="250" t="s">
        <v>255</v>
      </c>
      <c r="E190" s="224" t="s">
        <v>256</v>
      </c>
      <c r="F190" s="101" t="s">
        <v>57</v>
      </c>
      <c r="G190" s="97" t="s">
        <v>64</v>
      </c>
      <c r="H190" s="184">
        <v>0.183</v>
      </c>
      <c r="I190" s="185">
        <f>H190</f>
        <v>0.183</v>
      </c>
      <c r="J190" s="112"/>
      <c r="K190" s="124">
        <v>0.5</v>
      </c>
      <c r="L190" s="147">
        <v>1</v>
      </c>
      <c r="M190" s="147">
        <v>1</v>
      </c>
      <c r="N190" s="147">
        <v>0.25</v>
      </c>
      <c r="O190" s="147">
        <v>0.75</v>
      </c>
      <c r="P190" s="147">
        <v>0</v>
      </c>
      <c r="Q190" s="49">
        <f>K190*$K$5+L190*$L$5+M190*$M$5+N190*$N$5+O190*$O$5+P190*$P$5</f>
        <v>38.75</v>
      </c>
      <c r="R190" s="148">
        <v>0.5</v>
      </c>
      <c r="S190" s="147">
        <v>0.5</v>
      </c>
      <c r="T190" s="49">
        <f>R190*$R$5+S190*$S$5</f>
        <v>7.5</v>
      </c>
      <c r="U190" s="148">
        <v>1</v>
      </c>
      <c r="V190" s="147">
        <v>1</v>
      </c>
      <c r="W190" s="147">
        <v>0.75</v>
      </c>
      <c r="X190" s="147">
        <v>0.5</v>
      </c>
      <c r="Y190" s="49">
        <f>U190*$U$5+V190*$V$5+W190*$W$5+X190*$X$5</f>
        <v>16.25</v>
      </c>
      <c r="Z190" s="122" t="s">
        <v>271</v>
      </c>
      <c r="AA190" s="51">
        <v>43827</v>
      </c>
      <c r="AB190" s="73" t="s">
        <v>271</v>
      </c>
      <c r="AC190" s="89">
        <v>63.75</v>
      </c>
      <c r="AD190" s="81">
        <f>Q190+T190+Y190</f>
        <v>62.5</v>
      </c>
      <c r="AE190" s="73"/>
      <c r="AF190" s="82" t="s">
        <v>51</v>
      </c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</row>
    <row r="191" spans="1:46" ht="14.25" customHeight="1" x14ac:dyDescent="0.35">
      <c r="A191" s="85"/>
      <c r="B191" s="234"/>
      <c r="C191" s="251" t="s">
        <v>257</v>
      </c>
      <c r="D191" s="250" t="s">
        <v>258</v>
      </c>
      <c r="E191" s="223"/>
      <c r="F191" s="117" t="s">
        <v>65</v>
      </c>
      <c r="G191" s="118" t="s">
        <v>64</v>
      </c>
      <c r="H191" s="182">
        <v>0.38</v>
      </c>
      <c r="I191" s="183">
        <f>H191</f>
        <v>0.38</v>
      </c>
      <c r="J191" s="116"/>
      <c r="K191" s="124">
        <v>0.25</v>
      </c>
      <c r="L191" s="147">
        <v>0.75</v>
      </c>
      <c r="M191" s="147">
        <v>0.75</v>
      </c>
      <c r="N191" s="147">
        <v>0</v>
      </c>
      <c r="O191" s="147">
        <v>0.5</v>
      </c>
      <c r="P191" s="147">
        <v>0</v>
      </c>
      <c r="Q191" s="49">
        <f>K191*$K$5+L191*$L$5+M191*$M$5+N191*$N$5+O191*$O$5+P191*$P$5</f>
        <v>25</v>
      </c>
      <c r="R191" s="148">
        <v>0.25</v>
      </c>
      <c r="S191" s="147">
        <v>0</v>
      </c>
      <c r="T191" s="49">
        <f>R191*$R$5+S191*$S$5</f>
        <v>2.5</v>
      </c>
      <c r="U191" s="148">
        <v>1</v>
      </c>
      <c r="V191" s="147">
        <v>1</v>
      </c>
      <c r="W191" s="147">
        <v>0</v>
      </c>
      <c r="X191" s="147">
        <v>0.25</v>
      </c>
      <c r="Y191" s="49">
        <f>U191*$U$5+V191*$V$5+W191*$W$5+X191*$X$5</f>
        <v>11.25</v>
      </c>
      <c r="Z191" s="122" t="s">
        <v>271</v>
      </c>
      <c r="AA191" s="51">
        <v>43827</v>
      </c>
      <c r="AB191" s="73" t="s">
        <v>271</v>
      </c>
      <c r="AC191" s="89">
        <v>61.25</v>
      </c>
      <c r="AD191" s="81">
        <f>Q191+T191+Y191</f>
        <v>38.75</v>
      </c>
      <c r="AE191" s="73"/>
      <c r="AF191" s="82" t="s">
        <v>51</v>
      </c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</row>
    <row r="192" spans="1:46" s="28" customFormat="1" ht="14.25" customHeight="1" x14ac:dyDescent="0.35">
      <c r="A192" s="85"/>
      <c r="B192" s="235">
        <v>94</v>
      </c>
      <c r="C192" s="257" t="s">
        <v>167</v>
      </c>
      <c r="D192" s="257" t="s">
        <v>264</v>
      </c>
      <c r="E192" s="228" t="s">
        <v>265</v>
      </c>
      <c r="F192" s="102" t="s">
        <v>57</v>
      </c>
      <c r="G192" s="98" t="s">
        <v>58</v>
      </c>
      <c r="H192" s="164">
        <v>0.28100000000000003</v>
      </c>
      <c r="I192" s="168">
        <f t="shared" ref="I192" si="52">H192</f>
        <v>0.28100000000000003</v>
      </c>
      <c r="J192" s="113"/>
      <c r="K192" s="124">
        <v>0.5</v>
      </c>
      <c r="L192" s="147">
        <v>1</v>
      </c>
      <c r="M192" s="147">
        <v>0.5</v>
      </c>
      <c r="N192" s="147">
        <v>0.75</v>
      </c>
      <c r="O192" s="147">
        <v>1</v>
      </c>
      <c r="P192" s="147">
        <v>0.5</v>
      </c>
      <c r="Q192" s="49">
        <f t="shared" ref="Q192:Q199" si="53">K192*$K$5+L192*$L$5+M192*$M$5+N192*$N$5+O192*$O$5+P192*$P$5</f>
        <v>45</v>
      </c>
      <c r="R192" s="148">
        <v>0</v>
      </c>
      <c r="S192" s="147">
        <v>0.5</v>
      </c>
      <c r="T192" s="49">
        <f>R192*$R$5+S192*$S$5</f>
        <v>2.5</v>
      </c>
      <c r="U192" s="148">
        <v>1</v>
      </c>
      <c r="V192" s="147">
        <v>1</v>
      </c>
      <c r="W192" s="147">
        <v>1</v>
      </c>
      <c r="X192" s="147">
        <v>0.5</v>
      </c>
      <c r="Y192" s="49">
        <f t="shared" ref="Y192:Y199" si="54">U192*$U$5+V192*$V$5+W192*$W$5+X192*$X$5</f>
        <v>17.5</v>
      </c>
      <c r="Z192" s="122" t="s">
        <v>271</v>
      </c>
      <c r="AA192" s="51">
        <v>43832</v>
      </c>
      <c r="AB192" s="122" t="s">
        <v>271</v>
      </c>
      <c r="AC192" s="89" t="s">
        <v>302</v>
      </c>
      <c r="AD192" s="81">
        <f t="shared" ref="AD192:AD198" si="55">Q192+T192+Y192</f>
        <v>65</v>
      </c>
      <c r="AE192" s="73"/>
      <c r="AF192" s="82" t="s">
        <v>51</v>
      </c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</row>
    <row r="193" spans="1:46" s="28" customFormat="1" ht="14.25" customHeight="1" x14ac:dyDescent="0.35">
      <c r="A193" s="85"/>
      <c r="B193" s="234"/>
      <c r="C193" s="242"/>
      <c r="D193" s="242"/>
      <c r="E193" s="223"/>
      <c r="F193" s="87"/>
      <c r="G193" s="87"/>
      <c r="H193" s="87"/>
      <c r="I193" s="87"/>
      <c r="J193" s="163"/>
      <c r="K193" s="154"/>
      <c r="L193" s="87"/>
      <c r="M193" s="87"/>
      <c r="N193" s="87"/>
      <c r="O193" s="87"/>
      <c r="P193" s="87"/>
      <c r="Q193" s="63">
        <f t="shared" si="53"/>
        <v>0</v>
      </c>
      <c r="R193" s="87"/>
      <c r="S193" s="87"/>
      <c r="T193" s="63">
        <f t="shared" ref="T193:T199" si="56">R193*$R$5+S193*$S$5</f>
        <v>0</v>
      </c>
      <c r="U193" s="87"/>
      <c r="V193" s="87"/>
      <c r="W193" s="87"/>
      <c r="X193" s="87"/>
      <c r="Y193" s="63">
        <f t="shared" si="54"/>
        <v>0</v>
      </c>
      <c r="Z193" s="63"/>
      <c r="AA193" s="64"/>
      <c r="AB193" s="63"/>
      <c r="AC193" s="63"/>
      <c r="AD193" s="45"/>
      <c r="AE193" s="45"/>
      <c r="AF193" s="46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</row>
    <row r="194" spans="1:46" s="28" customFormat="1" ht="14.25" customHeight="1" x14ac:dyDescent="0.35">
      <c r="A194" s="85"/>
      <c r="B194" s="235">
        <v>95</v>
      </c>
      <c r="C194" s="258" t="s">
        <v>266</v>
      </c>
      <c r="D194" s="258" t="s">
        <v>267</v>
      </c>
      <c r="E194" s="224" t="s">
        <v>268</v>
      </c>
      <c r="F194" s="102" t="s">
        <v>57</v>
      </c>
      <c r="G194" s="98" t="s">
        <v>64</v>
      </c>
      <c r="H194" s="164">
        <v>0.222</v>
      </c>
      <c r="I194" s="114"/>
      <c r="J194" s="166">
        <f>H194</f>
        <v>0.222</v>
      </c>
      <c r="K194" s="162">
        <v>0.25</v>
      </c>
      <c r="L194" s="128">
        <v>1</v>
      </c>
      <c r="M194" s="128">
        <v>1</v>
      </c>
      <c r="N194" s="128">
        <v>0.25</v>
      </c>
      <c r="O194" s="128">
        <v>1</v>
      </c>
      <c r="P194" s="128">
        <v>0.5</v>
      </c>
      <c r="Q194" s="49">
        <f t="shared" si="53"/>
        <v>41.25</v>
      </c>
      <c r="R194" s="148">
        <v>0.5</v>
      </c>
      <c r="S194" s="128">
        <v>0.5</v>
      </c>
      <c r="T194" s="49">
        <f t="shared" si="56"/>
        <v>7.5</v>
      </c>
      <c r="U194" s="148">
        <v>1</v>
      </c>
      <c r="V194" s="128">
        <v>1</v>
      </c>
      <c r="W194" s="128">
        <v>0.25</v>
      </c>
      <c r="X194" s="128">
        <v>0.25</v>
      </c>
      <c r="Y194" s="49">
        <f t="shared" si="54"/>
        <v>12.5</v>
      </c>
      <c r="Z194" s="122" t="s">
        <v>271</v>
      </c>
      <c r="AA194" s="51">
        <v>43832</v>
      </c>
      <c r="AB194" s="122" t="s">
        <v>271</v>
      </c>
      <c r="AC194" s="89" t="s">
        <v>302</v>
      </c>
      <c r="AD194" s="81">
        <f t="shared" si="55"/>
        <v>61.25</v>
      </c>
      <c r="AE194" s="79"/>
      <c r="AF194" s="82" t="s">
        <v>51</v>
      </c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</row>
    <row r="195" spans="1:46" s="28" customFormat="1" ht="14.25" customHeight="1" x14ac:dyDescent="0.35">
      <c r="A195" s="85"/>
      <c r="B195" s="234"/>
      <c r="C195" s="259" t="s">
        <v>267</v>
      </c>
      <c r="D195" s="259" t="s">
        <v>266</v>
      </c>
      <c r="E195" s="223"/>
      <c r="F195" s="103" t="s">
        <v>65</v>
      </c>
      <c r="G195" s="99" t="s">
        <v>64</v>
      </c>
      <c r="H195" s="165">
        <v>0.221</v>
      </c>
      <c r="I195" s="115"/>
      <c r="J195" s="167">
        <f>H195</f>
        <v>0.221</v>
      </c>
      <c r="K195" s="162">
        <v>0.25</v>
      </c>
      <c r="L195" s="128">
        <v>1</v>
      </c>
      <c r="M195" s="128">
        <v>1</v>
      </c>
      <c r="N195" s="128">
        <v>0.5</v>
      </c>
      <c r="O195" s="128">
        <v>1</v>
      </c>
      <c r="P195" s="128">
        <v>0.5</v>
      </c>
      <c r="Q195" s="49">
        <f t="shared" si="53"/>
        <v>43.75</v>
      </c>
      <c r="R195" s="148">
        <v>0.5</v>
      </c>
      <c r="S195" s="128">
        <v>0.5</v>
      </c>
      <c r="T195" s="49">
        <f t="shared" si="56"/>
        <v>7.5</v>
      </c>
      <c r="U195" s="131">
        <v>1</v>
      </c>
      <c r="V195" s="128">
        <v>1</v>
      </c>
      <c r="W195" s="128">
        <v>0.5</v>
      </c>
      <c r="X195" s="128">
        <v>0.25</v>
      </c>
      <c r="Y195" s="49">
        <f t="shared" si="54"/>
        <v>13.75</v>
      </c>
      <c r="Z195" s="122" t="s">
        <v>271</v>
      </c>
      <c r="AA195" s="51">
        <v>43832</v>
      </c>
      <c r="AB195" s="122" t="s">
        <v>271</v>
      </c>
      <c r="AC195" s="89" t="s">
        <v>302</v>
      </c>
      <c r="AD195" s="81">
        <f t="shared" si="55"/>
        <v>65</v>
      </c>
      <c r="AE195" s="73"/>
      <c r="AF195" s="82" t="s">
        <v>51</v>
      </c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</row>
    <row r="196" spans="1:46" s="28" customFormat="1" ht="14.25" customHeight="1" x14ac:dyDescent="0.35">
      <c r="A196" s="85"/>
      <c r="B196" s="238">
        <v>96</v>
      </c>
      <c r="C196" s="260" t="s">
        <v>269</v>
      </c>
      <c r="D196" s="260" t="s">
        <v>270</v>
      </c>
      <c r="E196" s="226" t="s">
        <v>269</v>
      </c>
      <c r="F196" s="80" t="s">
        <v>57</v>
      </c>
      <c r="G196" s="95" t="s">
        <v>58</v>
      </c>
      <c r="H196" s="164">
        <v>0.30499999999999999</v>
      </c>
      <c r="I196" s="168">
        <f t="shared" ref="I196" si="57">H196</f>
        <v>0.30499999999999999</v>
      </c>
      <c r="J196" s="113"/>
      <c r="K196" s="162">
        <v>1</v>
      </c>
      <c r="L196" s="128">
        <v>0.75</v>
      </c>
      <c r="M196" s="128">
        <v>1</v>
      </c>
      <c r="N196" s="128">
        <v>1</v>
      </c>
      <c r="O196" s="181">
        <v>0</v>
      </c>
      <c r="P196" s="128">
        <v>0.5</v>
      </c>
      <c r="Q196" s="49">
        <f t="shared" ref="Q196:Q197" si="58">K196*$K$5+L196*$L$5+M196*$M$5+N196*$N$5+O196*$O$5+P196*$P$5</f>
        <v>51.25</v>
      </c>
      <c r="R196" s="131">
        <v>0</v>
      </c>
      <c r="S196" s="128">
        <v>0</v>
      </c>
      <c r="T196" s="49">
        <f t="shared" ref="T196:T197" si="59">R196*$R$5+S196*$S$5</f>
        <v>0</v>
      </c>
      <c r="U196" s="131">
        <v>0.75</v>
      </c>
      <c r="V196" s="128">
        <v>1</v>
      </c>
      <c r="W196" s="128">
        <v>0.75</v>
      </c>
      <c r="X196" s="128">
        <v>0.75</v>
      </c>
      <c r="Y196" s="49">
        <f t="shared" ref="Y196:Y197" si="60">U196*$U$5+V196*$V$5+W196*$W$5+X196*$X$5</f>
        <v>16.25</v>
      </c>
      <c r="Z196" s="122" t="s">
        <v>271</v>
      </c>
      <c r="AA196" s="51">
        <v>43832</v>
      </c>
      <c r="AB196" s="122" t="s">
        <v>271</v>
      </c>
      <c r="AC196" s="89" t="s">
        <v>302</v>
      </c>
      <c r="AD196" s="81">
        <f t="shared" ref="AD196" si="61">Q196+T196+Y196</f>
        <v>67.5</v>
      </c>
      <c r="AE196" s="73" t="s">
        <v>308</v>
      </c>
      <c r="AF196" s="82" t="s">
        <v>51</v>
      </c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</row>
    <row r="197" spans="1:46" s="28" customFormat="1" ht="14.25" customHeight="1" x14ac:dyDescent="0.35">
      <c r="A197" s="85"/>
      <c r="B197" s="239"/>
      <c r="C197" s="261"/>
      <c r="D197" s="261"/>
      <c r="E197" s="227"/>
      <c r="F197" s="87"/>
      <c r="G197" s="87"/>
      <c r="H197" s="87"/>
      <c r="I197" s="87"/>
      <c r="J197" s="144"/>
      <c r="K197" s="87"/>
      <c r="L197" s="87"/>
      <c r="M197" s="87"/>
      <c r="N197" s="87"/>
      <c r="O197" s="87"/>
      <c r="P197" s="87"/>
      <c r="Q197" s="63">
        <f t="shared" si="58"/>
        <v>0</v>
      </c>
      <c r="R197" s="87"/>
      <c r="S197" s="87"/>
      <c r="T197" s="63">
        <f t="shared" si="59"/>
        <v>0</v>
      </c>
      <c r="U197" s="87"/>
      <c r="V197" s="87"/>
      <c r="W197" s="87"/>
      <c r="X197" s="87"/>
      <c r="Y197" s="63">
        <f t="shared" si="60"/>
        <v>0</v>
      </c>
      <c r="Z197" s="63"/>
      <c r="AA197" s="64"/>
      <c r="AB197" s="63"/>
      <c r="AC197" s="63"/>
      <c r="AD197" s="45"/>
      <c r="AE197" s="45"/>
      <c r="AF197" s="46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</row>
    <row r="198" spans="1:46" s="28" customFormat="1" ht="14.25" customHeight="1" x14ac:dyDescent="0.35">
      <c r="A198" s="43"/>
      <c r="B198" s="236">
        <v>97</v>
      </c>
      <c r="C198" s="262" t="s">
        <v>325</v>
      </c>
      <c r="D198" s="262" t="s">
        <v>326</v>
      </c>
      <c r="E198" s="229" t="s">
        <v>320</v>
      </c>
      <c r="F198" s="191" t="s">
        <v>57</v>
      </c>
      <c r="G198" s="192" t="s">
        <v>58</v>
      </c>
      <c r="H198" s="164">
        <v>0.42299999999999999</v>
      </c>
      <c r="I198" s="168">
        <f>H198</f>
        <v>0.42299999999999999</v>
      </c>
      <c r="J198" s="113"/>
      <c r="K198" s="162">
        <v>0.25</v>
      </c>
      <c r="L198" s="128">
        <v>0.75</v>
      </c>
      <c r="M198" s="128">
        <v>0.5</v>
      </c>
      <c r="N198" s="128">
        <v>0.75</v>
      </c>
      <c r="O198" s="128">
        <v>0.25</v>
      </c>
      <c r="P198" s="128">
        <v>0</v>
      </c>
      <c r="Q198" s="186">
        <f t="shared" si="53"/>
        <v>28.75</v>
      </c>
      <c r="R198" s="131">
        <v>0</v>
      </c>
      <c r="S198" s="128">
        <v>0</v>
      </c>
      <c r="T198" s="186">
        <f t="shared" si="56"/>
        <v>0</v>
      </c>
      <c r="U198" s="131">
        <v>0.25</v>
      </c>
      <c r="V198" s="128">
        <v>0</v>
      </c>
      <c r="W198" s="128">
        <v>0.5</v>
      </c>
      <c r="X198" s="128">
        <v>0.25</v>
      </c>
      <c r="Y198" s="186">
        <f t="shared" si="54"/>
        <v>5</v>
      </c>
      <c r="Z198" s="122" t="s">
        <v>271</v>
      </c>
      <c r="AA198" s="51">
        <v>43849</v>
      </c>
      <c r="AB198" s="122" t="s">
        <v>271</v>
      </c>
      <c r="AC198" s="89" t="s">
        <v>302</v>
      </c>
      <c r="AD198" s="81">
        <f t="shared" si="55"/>
        <v>33.75</v>
      </c>
      <c r="AE198" s="73" t="s">
        <v>308</v>
      </c>
      <c r="AF198" s="82" t="s">
        <v>51</v>
      </c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</row>
    <row r="199" spans="1:46" s="28" customFormat="1" ht="14.25" customHeight="1" thickBot="1" x14ac:dyDescent="0.4">
      <c r="A199" s="43"/>
      <c r="B199" s="237"/>
      <c r="C199" s="242"/>
      <c r="D199" s="242"/>
      <c r="E199" s="230"/>
      <c r="F199" s="87"/>
      <c r="G199" s="87"/>
      <c r="H199" s="87"/>
      <c r="I199" s="87"/>
      <c r="J199" s="144"/>
      <c r="K199" s="87"/>
      <c r="L199" s="87"/>
      <c r="M199" s="87"/>
      <c r="N199" s="87"/>
      <c r="O199" s="87"/>
      <c r="P199" s="87"/>
      <c r="Q199" s="63">
        <f t="shared" si="53"/>
        <v>0</v>
      </c>
      <c r="R199" s="87"/>
      <c r="S199" s="87"/>
      <c r="T199" s="63">
        <f t="shared" si="56"/>
        <v>0</v>
      </c>
      <c r="U199" s="87"/>
      <c r="V199" s="87"/>
      <c r="W199" s="87"/>
      <c r="X199" s="87"/>
      <c r="Y199" s="63">
        <f t="shared" si="54"/>
        <v>0</v>
      </c>
      <c r="Z199" s="63"/>
      <c r="AA199" s="64"/>
      <c r="AB199" s="63"/>
      <c r="AC199" s="63"/>
      <c r="AD199" s="45"/>
      <c r="AE199" s="45"/>
      <c r="AF199" s="46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</row>
    <row r="200" spans="1:46" ht="14.25" customHeight="1" x14ac:dyDescent="0.3">
      <c r="B200" s="78"/>
      <c r="C200" s="85"/>
      <c r="D200" s="85"/>
      <c r="E200" s="78"/>
      <c r="F200" s="85"/>
      <c r="G200" s="85"/>
      <c r="H200" s="88">
        <f>SUM(H6:H199)</f>
        <v>107.73500000000004</v>
      </c>
      <c r="I200" s="88">
        <f>SUM(I6:I199)</f>
        <v>97.350000000000051</v>
      </c>
      <c r="J200" s="88">
        <f>SUM(J6:J189)</f>
        <v>9.9420000000000002</v>
      </c>
      <c r="K200" s="84">
        <f t="shared" ref="K200:P200" si="62">AVERAGE(K6:K185)</f>
        <v>0.27707006369426751</v>
      </c>
      <c r="L200" s="84">
        <f t="shared" si="62"/>
        <v>0.53025477707006374</v>
      </c>
      <c r="M200" s="84">
        <f t="shared" si="62"/>
        <v>0.5859872611464968</v>
      </c>
      <c r="N200" s="84">
        <f t="shared" si="62"/>
        <v>0.49203821656050956</v>
      </c>
      <c r="O200" s="84">
        <f t="shared" si="62"/>
        <v>0.62261146496815289</v>
      </c>
      <c r="P200" s="84">
        <f t="shared" si="62"/>
        <v>0.41878980891719747</v>
      </c>
      <c r="Q200" s="44">
        <f>AVERAGE(Q6:Q199)</f>
        <v>30.169117647058822</v>
      </c>
      <c r="R200" s="84">
        <f>AVERAGE(R6:R185)</f>
        <v>0.36146496815286622</v>
      </c>
      <c r="S200" s="84">
        <f>AVERAGE(S6:S185)</f>
        <v>0.32643312101910826</v>
      </c>
      <c r="T200" s="44">
        <f>AVERAGE(T6:T199)</f>
        <v>5.0588235294117645</v>
      </c>
      <c r="U200" s="84">
        <f>AVERAGE(U6:U185)</f>
        <v>0.48089171974522293</v>
      </c>
      <c r="V200" s="84">
        <f>AVERAGE(V6:V185)</f>
        <v>0.69585987261146498</v>
      </c>
      <c r="W200" s="84">
        <f>AVERAGE(W6:W185)</f>
        <v>0.47292993630573249</v>
      </c>
      <c r="X200" s="84">
        <f>AVERAGE(X6:X185)</f>
        <v>0.41878980891719747</v>
      </c>
      <c r="Y200" s="44">
        <f>AVERAGE(Y6:Y199)</f>
        <v>10.213235294117647</v>
      </c>
      <c r="Z200" s="78"/>
      <c r="AA200" s="77"/>
      <c r="AB200" s="84"/>
      <c r="AC200" s="44">
        <f>AVERAGE(AC6:AC199)</f>
        <v>51.972049689440993</v>
      </c>
      <c r="AD200" s="44">
        <f>AVERAGE(AD6:AD199)</f>
        <v>46.257485029940121</v>
      </c>
      <c r="AE200" s="85">
        <f>COUNTIF(AE6:AE191,"&lt;1")</f>
        <v>0</v>
      </c>
      <c r="AF200" s="85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</row>
    <row r="201" spans="1:46" ht="14.25" customHeight="1" x14ac:dyDescent="0.3">
      <c r="I201" s="70">
        <f>H200-SUM(I200,J200)</f>
        <v>0.44299999999998363</v>
      </c>
      <c r="AH201" s="71"/>
      <c r="AI201" s="71"/>
      <c r="AJ201" s="71"/>
    </row>
    <row r="202" spans="1:46" ht="14.25" customHeight="1" x14ac:dyDescent="0.3">
      <c r="AH202" s="71"/>
      <c r="AI202" s="71"/>
      <c r="AJ202" s="71"/>
    </row>
    <row r="203" spans="1:46" ht="14.25" customHeight="1" x14ac:dyDescent="0.3">
      <c r="AH203" s="71"/>
      <c r="AI203" s="71"/>
      <c r="AJ203" s="71"/>
    </row>
    <row r="204" spans="1:46" ht="14.25" customHeight="1" x14ac:dyDescent="0.3">
      <c r="AH204" s="71"/>
      <c r="AI204" s="71"/>
      <c r="AJ204" s="71"/>
    </row>
    <row r="205" spans="1:46" ht="14.25" customHeight="1" x14ac:dyDescent="0.35">
      <c r="B205" s="231">
        <v>82</v>
      </c>
      <c r="C205" s="56" t="s">
        <v>259</v>
      </c>
      <c r="D205" s="56" t="s">
        <v>220</v>
      </c>
      <c r="E205" s="199" t="s">
        <v>260</v>
      </c>
      <c r="F205" s="15" t="s">
        <v>57</v>
      </c>
      <c r="G205" s="15"/>
      <c r="H205" s="54">
        <v>0.35</v>
      </c>
      <c r="I205" s="54">
        <v>0.35</v>
      </c>
      <c r="J205" s="54">
        <v>0.35</v>
      </c>
      <c r="K205" s="47"/>
      <c r="L205" s="48"/>
      <c r="M205" s="48"/>
      <c r="N205" s="48"/>
      <c r="O205" s="48"/>
      <c r="P205" s="48"/>
      <c r="Q205" s="49">
        <f>K205*$K$5+L205*$L$5+M205*$M$5+N205*$N$5+O205*$O$5+P205*$P$5</f>
        <v>0</v>
      </c>
      <c r="R205" s="47"/>
      <c r="S205" s="48"/>
      <c r="T205" s="49">
        <f>R205*$R$5+S205*$S$5</f>
        <v>0</v>
      </c>
      <c r="U205" s="57">
        <v>0</v>
      </c>
      <c r="V205" s="60">
        <v>0</v>
      </c>
      <c r="W205" s="60">
        <v>0</v>
      </c>
      <c r="X205" s="60">
        <v>0</v>
      </c>
      <c r="Y205" s="49">
        <f>U205*$U$5+V205*$V$5+W205*$W$5+X205*$X$5</f>
        <v>0</v>
      </c>
      <c r="Z205" s="50"/>
      <c r="AA205" s="51"/>
      <c r="AB205" s="50"/>
      <c r="AC205" s="58"/>
      <c r="AD205" s="52">
        <f>Q205+T205+Y205</f>
        <v>0</v>
      </c>
      <c r="AE205" s="59" t="s">
        <v>261</v>
      </c>
      <c r="AF205" s="53" t="s">
        <v>51</v>
      </c>
    </row>
    <row r="206" spans="1:46" ht="14.25" customHeight="1" x14ac:dyDescent="0.35">
      <c r="B206" s="232"/>
      <c r="C206" s="56"/>
      <c r="D206" s="56"/>
      <c r="E206" s="225"/>
      <c r="F206" s="15"/>
      <c r="G206" s="15"/>
      <c r="H206" s="54"/>
      <c r="I206" s="54"/>
      <c r="J206" s="54"/>
      <c r="K206" s="61"/>
      <c r="L206" s="62"/>
      <c r="M206" s="62"/>
      <c r="N206" s="62"/>
      <c r="O206" s="62"/>
      <c r="P206" s="62"/>
      <c r="Q206" s="63"/>
      <c r="R206" s="61"/>
      <c r="S206" s="62"/>
      <c r="T206" s="63"/>
      <c r="U206" s="61"/>
      <c r="V206" s="62"/>
      <c r="W206" s="62"/>
      <c r="X206" s="62"/>
      <c r="Y206" s="63"/>
      <c r="Z206" s="64"/>
      <c r="AA206" s="64"/>
      <c r="AB206" s="64"/>
      <c r="AC206" s="64"/>
      <c r="AD206" s="68"/>
      <c r="AE206" s="64"/>
      <c r="AF206" s="66"/>
    </row>
    <row r="207" spans="1:46" ht="14.25" customHeight="1" x14ac:dyDescent="0.3"/>
    <row r="208" spans="1:46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</sheetData>
  <mergeCells count="215">
    <mergeCell ref="E16:E17"/>
    <mergeCell ref="E22:E23"/>
    <mergeCell ref="B184:B185"/>
    <mergeCell ref="B176:B177"/>
    <mergeCell ref="B178:B179"/>
    <mergeCell ref="B158:B159"/>
    <mergeCell ref="B160:B161"/>
    <mergeCell ref="B156:B157"/>
    <mergeCell ref="B190:B191"/>
    <mergeCell ref="E164:E165"/>
    <mergeCell ref="E114:E115"/>
    <mergeCell ref="E104:E105"/>
    <mergeCell ref="E102:E103"/>
    <mergeCell ref="E98:E99"/>
    <mergeCell ref="E100:E101"/>
    <mergeCell ref="E106:E107"/>
    <mergeCell ref="E96:E97"/>
    <mergeCell ref="B64:B65"/>
    <mergeCell ref="B62:B63"/>
    <mergeCell ref="E80:E81"/>
    <mergeCell ref="B80:B81"/>
    <mergeCell ref="B74:B75"/>
    <mergeCell ref="E178:E179"/>
    <mergeCell ref="E180:E181"/>
    <mergeCell ref="B205:B206"/>
    <mergeCell ref="B188:B189"/>
    <mergeCell ref="B186:B187"/>
    <mergeCell ref="B174:B175"/>
    <mergeCell ref="B172:B173"/>
    <mergeCell ref="B192:B193"/>
    <mergeCell ref="B194:B195"/>
    <mergeCell ref="B198:B199"/>
    <mergeCell ref="B98:B99"/>
    <mergeCell ref="B142:B143"/>
    <mergeCell ref="B144:B145"/>
    <mergeCell ref="B146:B147"/>
    <mergeCell ref="B140:B141"/>
    <mergeCell ref="B138:B139"/>
    <mergeCell ref="B134:B135"/>
    <mergeCell ref="B136:B137"/>
    <mergeCell ref="B126:B127"/>
    <mergeCell ref="B128:B129"/>
    <mergeCell ref="B132:B133"/>
    <mergeCell ref="B130:B131"/>
    <mergeCell ref="B154:B155"/>
    <mergeCell ref="B148:B149"/>
    <mergeCell ref="B196:B197"/>
    <mergeCell ref="B182:B183"/>
    <mergeCell ref="E188:E189"/>
    <mergeCell ref="E190:E191"/>
    <mergeCell ref="E205:E206"/>
    <mergeCell ref="E186:E187"/>
    <mergeCell ref="E184:E185"/>
    <mergeCell ref="E182:E183"/>
    <mergeCell ref="E176:E177"/>
    <mergeCell ref="E196:E197"/>
    <mergeCell ref="E174:E175"/>
    <mergeCell ref="E192:E193"/>
    <mergeCell ref="E194:E195"/>
    <mergeCell ref="E198:E199"/>
    <mergeCell ref="B180:B181"/>
    <mergeCell ref="E172:E173"/>
    <mergeCell ref="E170:E171"/>
    <mergeCell ref="E150:E151"/>
    <mergeCell ref="E162:E163"/>
    <mergeCell ref="E156:E157"/>
    <mergeCell ref="E154:E155"/>
    <mergeCell ref="E166:E167"/>
    <mergeCell ref="E168:E169"/>
    <mergeCell ref="E158:E159"/>
    <mergeCell ref="E160:E161"/>
    <mergeCell ref="E152:E153"/>
    <mergeCell ref="B170:B171"/>
    <mergeCell ref="B162:B163"/>
    <mergeCell ref="B164:B165"/>
    <mergeCell ref="B166:B167"/>
    <mergeCell ref="B168:B169"/>
    <mergeCell ref="B150:B151"/>
    <mergeCell ref="B152:B153"/>
    <mergeCell ref="E148:E149"/>
    <mergeCell ref="E144:E145"/>
    <mergeCell ref="E146:E147"/>
    <mergeCell ref="E140:E141"/>
    <mergeCell ref="E138:E139"/>
    <mergeCell ref="E136:E137"/>
    <mergeCell ref="E142:E143"/>
    <mergeCell ref="E92:E93"/>
    <mergeCell ref="E90:E91"/>
    <mergeCell ref="E94:E95"/>
    <mergeCell ref="E120:E121"/>
    <mergeCell ref="E122:E123"/>
    <mergeCell ref="E132:E133"/>
    <mergeCell ref="E124:E125"/>
    <mergeCell ref="E128:E129"/>
    <mergeCell ref="E126:E127"/>
    <mergeCell ref="B14:B15"/>
    <mergeCell ref="B12:B13"/>
    <mergeCell ref="B20:B21"/>
    <mergeCell ref="B18:B19"/>
    <mergeCell ref="E82:E83"/>
    <mergeCell ref="E88:E89"/>
    <mergeCell ref="B22:B23"/>
    <mergeCell ref="B26:B27"/>
    <mergeCell ref="B24:B25"/>
    <mergeCell ref="B38:B39"/>
    <mergeCell ref="B40:B41"/>
    <mergeCell ref="B58:B59"/>
    <mergeCell ref="B48:B49"/>
    <mergeCell ref="B46:B47"/>
    <mergeCell ref="B42:B43"/>
    <mergeCell ref="B44:B45"/>
    <mergeCell ref="B34:B35"/>
    <mergeCell ref="B28:B29"/>
    <mergeCell ref="B36:B37"/>
    <mergeCell ref="B32:B33"/>
    <mergeCell ref="E12:E13"/>
    <mergeCell ref="E14:E15"/>
    <mergeCell ref="B72:B73"/>
    <mergeCell ref="B70:B71"/>
    <mergeCell ref="E8:E9"/>
    <mergeCell ref="E134:E135"/>
    <mergeCell ref="E130:E131"/>
    <mergeCell ref="B118:B119"/>
    <mergeCell ref="B120:B121"/>
    <mergeCell ref="B122:B123"/>
    <mergeCell ref="B124:B125"/>
    <mergeCell ref="B112:B113"/>
    <mergeCell ref="B108:B109"/>
    <mergeCell ref="B110:B111"/>
    <mergeCell ref="B114:B115"/>
    <mergeCell ref="E116:E117"/>
    <mergeCell ref="B116:B117"/>
    <mergeCell ref="E108:E109"/>
    <mergeCell ref="E110:E111"/>
    <mergeCell ref="E118:E119"/>
    <mergeCell ref="E112:E113"/>
    <mergeCell ref="B8:B9"/>
    <mergeCell ref="E74:E75"/>
    <mergeCell ref="E32:E33"/>
    <mergeCell ref="E28:E29"/>
    <mergeCell ref="E30:E31"/>
    <mergeCell ref="B16:B17"/>
    <mergeCell ref="B10:B11"/>
    <mergeCell ref="B3:B5"/>
    <mergeCell ref="B6:B7"/>
    <mergeCell ref="B84:B85"/>
    <mergeCell ref="B86:B87"/>
    <mergeCell ref="B76:B77"/>
    <mergeCell ref="B78:B79"/>
    <mergeCell ref="E44:E45"/>
    <mergeCell ref="E42:E43"/>
    <mergeCell ref="E86:E87"/>
    <mergeCell ref="B52:B53"/>
    <mergeCell ref="B54:B55"/>
    <mergeCell ref="B50:B51"/>
    <mergeCell ref="B56:B57"/>
    <mergeCell ref="B60:B61"/>
    <mergeCell ref="E60:E61"/>
    <mergeCell ref="E76:E77"/>
    <mergeCell ref="E78:E79"/>
    <mergeCell ref="E58:E59"/>
    <mergeCell ref="B68:B69"/>
    <mergeCell ref="B66:B67"/>
    <mergeCell ref="E84:E85"/>
    <mergeCell ref="E62:E63"/>
    <mergeCell ref="B30:B31"/>
    <mergeCell ref="E72:E73"/>
    <mergeCell ref="E34:E35"/>
    <mergeCell ref="E40:E41"/>
    <mergeCell ref="E36:E37"/>
    <mergeCell ref="E38:E39"/>
    <mergeCell ref="E64:E65"/>
    <mergeCell ref="R3:T3"/>
    <mergeCell ref="C3:C5"/>
    <mergeCell ref="AF3:AF5"/>
    <mergeCell ref="AA3:AA5"/>
    <mergeCell ref="Z3:Z5"/>
    <mergeCell ref="U3:Y3"/>
    <mergeCell ref="AB3:AB5"/>
    <mergeCell ref="AD3:AD5"/>
    <mergeCell ref="AE3:AE5"/>
    <mergeCell ref="H3:H4"/>
    <mergeCell ref="F3:F5"/>
    <mergeCell ref="G3:G5"/>
    <mergeCell ref="D3:D5"/>
    <mergeCell ref="AC3:AC5"/>
    <mergeCell ref="K3:Q3"/>
    <mergeCell ref="I3:I4"/>
    <mergeCell ref="E3:E5"/>
    <mergeCell ref="E10:E11"/>
    <mergeCell ref="E6:E7"/>
    <mergeCell ref="B106:B107"/>
    <mergeCell ref="B100:B101"/>
    <mergeCell ref="B90:B91"/>
    <mergeCell ref="B104:B105"/>
    <mergeCell ref="B102:B103"/>
    <mergeCell ref="B96:B97"/>
    <mergeCell ref="B92:B93"/>
    <mergeCell ref="B94:B95"/>
    <mergeCell ref="J3:J4"/>
    <mergeCell ref="B88:B89"/>
    <mergeCell ref="E20:E21"/>
    <mergeCell ref="E24:E25"/>
    <mergeCell ref="E18:E19"/>
    <mergeCell ref="E50:E51"/>
    <mergeCell ref="E46:E47"/>
    <mergeCell ref="E48:E49"/>
    <mergeCell ref="E54:E55"/>
    <mergeCell ref="E52:E53"/>
    <mergeCell ref="E66:E67"/>
    <mergeCell ref="E70:E71"/>
    <mergeCell ref="E68:E69"/>
    <mergeCell ref="E26:E27"/>
    <mergeCell ref="B82:B83"/>
    <mergeCell ref="E56:E57"/>
  </mergeCells>
  <conditionalFormatting sqref="AA205:AA206 AA2:AA16 AA142 AA134:AA140 AA132 AA124:AA126 AA118:AA122 AA98:AA99 AA88:AA96 AA80:AA86 AA130 AA144:AA148 AA150:AA152 AA162:AA164 AA166:AA168 AA186 AA102:AA116 AA24:AA48 AA171:AA184 AA50:AA54 AA18:AA22 AA154:AA160 AA56:AA78">
    <cfRule type="notContainsBlanks" dxfId="165" priority="195">
      <formula>LEN(TRIM(AA2))&gt;0</formula>
    </cfRule>
  </conditionalFormatting>
  <conditionalFormatting sqref="AF205:AF206">
    <cfRule type="cellIs" dxfId="164" priority="196" operator="equal">
      <formula>"Neînceput"</formula>
    </cfRule>
  </conditionalFormatting>
  <conditionalFormatting sqref="AF205:AF206">
    <cfRule type="cellIs" dxfId="163" priority="197" operator="equal">
      <formula>"Atribuit"</formula>
    </cfRule>
  </conditionalFormatting>
  <conditionalFormatting sqref="AF205:AF206">
    <cfRule type="cellIs" dxfId="162" priority="198" operator="equal">
      <formula>"Filmat"</formula>
    </cfRule>
  </conditionalFormatting>
  <conditionalFormatting sqref="AF205:AF206">
    <cfRule type="cellIs" dxfId="161" priority="199" operator="equal">
      <formula>"Finalizat"</formula>
    </cfRule>
  </conditionalFormatting>
  <conditionalFormatting sqref="AA194:AA195">
    <cfRule type="notContainsBlanks" dxfId="160" priority="185">
      <formula>LEN(TRIM(AA194))&gt;0</formula>
    </cfRule>
  </conditionalFormatting>
  <conditionalFormatting sqref="AA198">
    <cfRule type="notContainsBlanks" dxfId="159" priority="180">
      <formula>LEN(TRIM(AA198))&gt;0</formula>
    </cfRule>
  </conditionalFormatting>
  <conditionalFormatting sqref="AF195">
    <cfRule type="cellIs" dxfId="158" priority="140" operator="equal">
      <formula>"Neînceput"</formula>
    </cfRule>
  </conditionalFormatting>
  <conditionalFormatting sqref="AF195">
    <cfRule type="cellIs" dxfId="157" priority="141" operator="equal">
      <formula>"Atribuit"</formula>
    </cfRule>
  </conditionalFormatting>
  <conditionalFormatting sqref="AF195">
    <cfRule type="cellIs" dxfId="156" priority="142" operator="equal">
      <formula>"Filmat"</formula>
    </cfRule>
  </conditionalFormatting>
  <conditionalFormatting sqref="AF195">
    <cfRule type="cellIs" dxfId="155" priority="143" operator="equal">
      <formula>"Finalizat"</formula>
    </cfRule>
  </conditionalFormatting>
  <conditionalFormatting sqref="AF6:AF16 AF18:AF22 AF142 AF134:AF140 AF132 AF128 AF124:AF126 AF118:AF122 AF98:AF100 AF88:AF96 AF80:AF86 AF56:AF78 AF24:AF48 AF130 AF144:AF148 AF150:AF152 AF154:AF160 AF162:AF164 AF166:AF168 AF170:AF184 AF186 AF188:AF191 AF50:AF54 AF102:AF116">
    <cfRule type="cellIs" dxfId="154" priority="164" operator="equal">
      <formula>"Neînceput"</formula>
    </cfRule>
  </conditionalFormatting>
  <conditionalFormatting sqref="AF6:AF16 AF18:AF22 AF142 AF134:AF140 AF132 AF128 AF124:AF126 AF118:AF122 AF98:AF100 AF88:AF96 AF80:AF86 AF56:AF78 AF24:AF48 AF130 AF144:AF148 AF150:AF152 AF154:AF160 AF162:AF164 AF166:AF168 AF170:AF184 AF186 AF188:AF191 AF50:AF54 AF102:AF116">
    <cfRule type="cellIs" dxfId="153" priority="165" operator="equal">
      <formula>"Atribuit"</formula>
    </cfRule>
  </conditionalFormatting>
  <conditionalFormatting sqref="AF6:AF16 AF18:AF22 AF142 AF134:AF140 AF132 AF128 AF124:AF126 AF118:AF122 AF98:AF100 AF88:AF96 AF80:AF86 AF56:AF78 AF24:AF48 AF130 AF144:AF148 AF150:AF152 AF154:AF160 AF162:AF164 AF166:AF168 AF170:AF184 AF186 AF188:AF191 AF50:AF54 AF102:AF116">
    <cfRule type="cellIs" dxfId="152" priority="166" operator="equal">
      <formula>"Filmat"</formula>
    </cfRule>
  </conditionalFormatting>
  <conditionalFormatting sqref="AF6:AF16 AF18:AF22 AF142 AF134:AF140 AF132 AF128 AF124:AF126 AF118:AF122 AF98:AF100 AF88:AF96 AF80:AF86 AF56:AF78 AF24:AF48 AF130 AF144:AF148 AF150:AF152 AF154:AF160 AF162:AF164 AF166:AF168 AF170:AF184 AF186 AF188:AF191 AF50:AF54 AF102:AF116">
    <cfRule type="cellIs" dxfId="151" priority="167" operator="equal">
      <formula>"Finalizat"</formula>
    </cfRule>
  </conditionalFormatting>
  <conditionalFormatting sqref="AF192">
    <cfRule type="cellIs" dxfId="150" priority="160" operator="equal">
      <formula>"Neînceput"</formula>
    </cfRule>
  </conditionalFormatting>
  <conditionalFormatting sqref="AF192">
    <cfRule type="cellIs" dxfId="149" priority="161" operator="equal">
      <formula>"Atribuit"</formula>
    </cfRule>
  </conditionalFormatting>
  <conditionalFormatting sqref="AF192">
    <cfRule type="cellIs" dxfId="148" priority="162" operator="equal">
      <formula>"Filmat"</formula>
    </cfRule>
  </conditionalFormatting>
  <conditionalFormatting sqref="AF192">
    <cfRule type="cellIs" dxfId="147" priority="163" operator="equal">
      <formula>"Finalizat"</formula>
    </cfRule>
  </conditionalFormatting>
  <conditionalFormatting sqref="AF194">
    <cfRule type="cellIs" dxfId="146" priority="156" operator="equal">
      <formula>"Neînceput"</formula>
    </cfRule>
  </conditionalFormatting>
  <conditionalFormatting sqref="AF194">
    <cfRule type="cellIs" dxfId="145" priority="157" operator="equal">
      <formula>"Atribuit"</formula>
    </cfRule>
  </conditionalFormatting>
  <conditionalFormatting sqref="AF194">
    <cfRule type="cellIs" dxfId="144" priority="158" operator="equal">
      <formula>"Filmat"</formula>
    </cfRule>
  </conditionalFormatting>
  <conditionalFormatting sqref="AF194">
    <cfRule type="cellIs" dxfId="143" priority="159" operator="equal">
      <formula>"Finalizat"</formula>
    </cfRule>
  </conditionalFormatting>
  <conditionalFormatting sqref="AF198">
    <cfRule type="cellIs" dxfId="142" priority="152" operator="equal">
      <formula>"Neînceput"</formula>
    </cfRule>
  </conditionalFormatting>
  <conditionalFormatting sqref="AF198">
    <cfRule type="cellIs" dxfId="141" priority="153" operator="equal">
      <formula>"Atribuit"</formula>
    </cfRule>
  </conditionalFormatting>
  <conditionalFormatting sqref="AF198">
    <cfRule type="cellIs" dxfId="140" priority="154" operator="equal">
      <formula>"Filmat"</formula>
    </cfRule>
  </conditionalFormatting>
  <conditionalFormatting sqref="AF198">
    <cfRule type="cellIs" dxfId="139" priority="155" operator="equal">
      <formula>"Finalizat"</formula>
    </cfRule>
  </conditionalFormatting>
  <conditionalFormatting sqref="AA17">
    <cfRule type="notContainsBlanks" dxfId="138" priority="139">
      <formula>LEN(TRIM(AA17))&gt;0</formula>
    </cfRule>
  </conditionalFormatting>
  <conditionalFormatting sqref="AF17">
    <cfRule type="cellIs" dxfId="137" priority="135" operator="equal">
      <formula>"Neînceput"</formula>
    </cfRule>
  </conditionalFormatting>
  <conditionalFormatting sqref="AF17">
    <cfRule type="cellIs" dxfId="136" priority="136" operator="equal">
      <formula>"Atribuit"</formula>
    </cfRule>
  </conditionalFormatting>
  <conditionalFormatting sqref="AF17">
    <cfRule type="cellIs" dxfId="135" priority="137" operator="equal">
      <formula>"Filmat"</formula>
    </cfRule>
  </conditionalFormatting>
  <conditionalFormatting sqref="AF17">
    <cfRule type="cellIs" dxfId="134" priority="138" operator="equal">
      <formula>"Finalizat"</formula>
    </cfRule>
  </conditionalFormatting>
  <conditionalFormatting sqref="AA141">
    <cfRule type="notContainsBlanks" dxfId="133" priority="134">
      <formula>LEN(TRIM(AA141))&gt;0</formula>
    </cfRule>
  </conditionalFormatting>
  <conditionalFormatting sqref="AF141">
    <cfRule type="cellIs" dxfId="132" priority="130" operator="equal">
      <formula>"Neînceput"</formula>
    </cfRule>
  </conditionalFormatting>
  <conditionalFormatting sqref="AF141">
    <cfRule type="cellIs" dxfId="131" priority="131" operator="equal">
      <formula>"Atribuit"</formula>
    </cfRule>
  </conditionalFormatting>
  <conditionalFormatting sqref="AF141">
    <cfRule type="cellIs" dxfId="130" priority="132" operator="equal">
      <formula>"Filmat"</formula>
    </cfRule>
  </conditionalFormatting>
  <conditionalFormatting sqref="AF141">
    <cfRule type="cellIs" dxfId="129" priority="133" operator="equal">
      <formula>"Finalizat"</formula>
    </cfRule>
  </conditionalFormatting>
  <conditionalFormatting sqref="AA133">
    <cfRule type="notContainsBlanks" dxfId="128" priority="129">
      <formula>LEN(TRIM(AA133))&gt;0</formula>
    </cfRule>
  </conditionalFormatting>
  <conditionalFormatting sqref="AF133">
    <cfRule type="cellIs" dxfId="127" priority="125" operator="equal">
      <formula>"Neînceput"</formula>
    </cfRule>
  </conditionalFormatting>
  <conditionalFormatting sqref="AF133">
    <cfRule type="cellIs" dxfId="126" priority="126" operator="equal">
      <formula>"Atribuit"</formula>
    </cfRule>
  </conditionalFormatting>
  <conditionalFormatting sqref="AF133">
    <cfRule type="cellIs" dxfId="125" priority="127" operator="equal">
      <formula>"Filmat"</formula>
    </cfRule>
  </conditionalFormatting>
  <conditionalFormatting sqref="AF133">
    <cfRule type="cellIs" dxfId="124" priority="128" operator="equal">
      <formula>"Finalizat"</formula>
    </cfRule>
  </conditionalFormatting>
  <conditionalFormatting sqref="AA131">
    <cfRule type="notContainsBlanks" dxfId="123" priority="124">
      <formula>LEN(TRIM(AA131))&gt;0</formula>
    </cfRule>
  </conditionalFormatting>
  <conditionalFormatting sqref="AF131">
    <cfRule type="cellIs" dxfId="122" priority="120" operator="equal">
      <formula>"Neînceput"</formula>
    </cfRule>
  </conditionalFormatting>
  <conditionalFormatting sqref="AF131">
    <cfRule type="cellIs" dxfId="121" priority="121" operator="equal">
      <formula>"Atribuit"</formula>
    </cfRule>
  </conditionalFormatting>
  <conditionalFormatting sqref="AF131">
    <cfRule type="cellIs" dxfId="120" priority="122" operator="equal">
      <formula>"Filmat"</formula>
    </cfRule>
  </conditionalFormatting>
  <conditionalFormatting sqref="AF131">
    <cfRule type="cellIs" dxfId="119" priority="123" operator="equal">
      <formula>"Finalizat"</formula>
    </cfRule>
  </conditionalFormatting>
  <conditionalFormatting sqref="AA127">
    <cfRule type="notContainsBlanks" dxfId="118" priority="119">
      <formula>LEN(TRIM(AA127))&gt;0</formula>
    </cfRule>
  </conditionalFormatting>
  <conditionalFormatting sqref="AF127">
    <cfRule type="cellIs" dxfId="117" priority="115" operator="equal">
      <formula>"Neînceput"</formula>
    </cfRule>
  </conditionalFormatting>
  <conditionalFormatting sqref="AF127">
    <cfRule type="cellIs" dxfId="116" priority="116" operator="equal">
      <formula>"Atribuit"</formula>
    </cfRule>
  </conditionalFormatting>
  <conditionalFormatting sqref="AF127">
    <cfRule type="cellIs" dxfId="115" priority="117" operator="equal">
      <formula>"Filmat"</formula>
    </cfRule>
  </conditionalFormatting>
  <conditionalFormatting sqref="AF127">
    <cfRule type="cellIs" dxfId="114" priority="118" operator="equal">
      <formula>"Finalizat"</formula>
    </cfRule>
  </conditionalFormatting>
  <conditionalFormatting sqref="AA123">
    <cfRule type="notContainsBlanks" dxfId="113" priority="114">
      <formula>LEN(TRIM(AA123))&gt;0</formula>
    </cfRule>
  </conditionalFormatting>
  <conditionalFormatting sqref="AF123">
    <cfRule type="cellIs" dxfId="112" priority="110" operator="equal">
      <formula>"Neînceput"</formula>
    </cfRule>
  </conditionalFormatting>
  <conditionalFormatting sqref="AF123">
    <cfRule type="cellIs" dxfId="111" priority="111" operator="equal">
      <formula>"Atribuit"</formula>
    </cfRule>
  </conditionalFormatting>
  <conditionalFormatting sqref="AF123">
    <cfRule type="cellIs" dxfId="110" priority="112" operator="equal">
      <formula>"Filmat"</formula>
    </cfRule>
  </conditionalFormatting>
  <conditionalFormatting sqref="AF123">
    <cfRule type="cellIs" dxfId="109" priority="113" operator="equal">
      <formula>"Finalizat"</formula>
    </cfRule>
  </conditionalFormatting>
  <conditionalFormatting sqref="AA117">
    <cfRule type="notContainsBlanks" dxfId="108" priority="109">
      <formula>LEN(TRIM(AA117))&gt;0</formula>
    </cfRule>
  </conditionalFormatting>
  <conditionalFormatting sqref="AF117">
    <cfRule type="cellIs" dxfId="107" priority="105" operator="equal">
      <formula>"Neînceput"</formula>
    </cfRule>
  </conditionalFormatting>
  <conditionalFormatting sqref="AF117">
    <cfRule type="cellIs" dxfId="106" priority="106" operator="equal">
      <formula>"Atribuit"</formula>
    </cfRule>
  </conditionalFormatting>
  <conditionalFormatting sqref="AF117">
    <cfRule type="cellIs" dxfId="105" priority="107" operator="equal">
      <formula>"Filmat"</formula>
    </cfRule>
  </conditionalFormatting>
  <conditionalFormatting sqref="AF117">
    <cfRule type="cellIs" dxfId="104" priority="108" operator="equal">
      <formula>"Finalizat"</formula>
    </cfRule>
  </conditionalFormatting>
  <conditionalFormatting sqref="AA97">
    <cfRule type="notContainsBlanks" dxfId="103" priority="104">
      <formula>LEN(TRIM(AA97))&gt;0</formula>
    </cfRule>
  </conditionalFormatting>
  <conditionalFormatting sqref="AF97">
    <cfRule type="cellIs" dxfId="102" priority="100" operator="equal">
      <formula>"Neînceput"</formula>
    </cfRule>
  </conditionalFormatting>
  <conditionalFormatting sqref="AF97">
    <cfRule type="cellIs" dxfId="101" priority="101" operator="equal">
      <formula>"Atribuit"</formula>
    </cfRule>
  </conditionalFormatting>
  <conditionalFormatting sqref="AF97">
    <cfRule type="cellIs" dxfId="100" priority="102" operator="equal">
      <formula>"Filmat"</formula>
    </cfRule>
  </conditionalFormatting>
  <conditionalFormatting sqref="AF97">
    <cfRule type="cellIs" dxfId="99" priority="103" operator="equal">
      <formula>"Finalizat"</formula>
    </cfRule>
  </conditionalFormatting>
  <conditionalFormatting sqref="AA87">
    <cfRule type="notContainsBlanks" dxfId="98" priority="99">
      <formula>LEN(TRIM(AA87))&gt;0</formula>
    </cfRule>
  </conditionalFormatting>
  <conditionalFormatting sqref="AF87">
    <cfRule type="cellIs" dxfId="97" priority="95" operator="equal">
      <formula>"Neînceput"</formula>
    </cfRule>
  </conditionalFormatting>
  <conditionalFormatting sqref="AF87">
    <cfRule type="cellIs" dxfId="96" priority="96" operator="equal">
      <formula>"Atribuit"</formula>
    </cfRule>
  </conditionalFormatting>
  <conditionalFormatting sqref="AF87">
    <cfRule type="cellIs" dxfId="95" priority="97" operator="equal">
      <formula>"Filmat"</formula>
    </cfRule>
  </conditionalFormatting>
  <conditionalFormatting sqref="AF87">
    <cfRule type="cellIs" dxfId="94" priority="98" operator="equal">
      <formula>"Finalizat"</formula>
    </cfRule>
  </conditionalFormatting>
  <conditionalFormatting sqref="AA79">
    <cfRule type="notContainsBlanks" dxfId="93" priority="94">
      <formula>LEN(TRIM(AA79))&gt;0</formula>
    </cfRule>
  </conditionalFormatting>
  <conditionalFormatting sqref="AF79">
    <cfRule type="cellIs" dxfId="92" priority="90" operator="equal">
      <formula>"Neînceput"</formula>
    </cfRule>
  </conditionalFormatting>
  <conditionalFormatting sqref="AF79">
    <cfRule type="cellIs" dxfId="91" priority="91" operator="equal">
      <formula>"Atribuit"</formula>
    </cfRule>
  </conditionalFormatting>
  <conditionalFormatting sqref="AF79">
    <cfRule type="cellIs" dxfId="90" priority="92" operator="equal">
      <formula>"Filmat"</formula>
    </cfRule>
  </conditionalFormatting>
  <conditionalFormatting sqref="AF79">
    <cfRule type="cellIs" dxfId="89" priority="93" operator="equal">
      <formula>"Finalizat"</formula>
    </cfRule>
  </conditionalFormatting>
  <conditionalFormatting sqref="AA55">
    <cfRule type="notContainsBlanks" dxfId="88" priority="89">
      <formula>LEN(TRIM(AA55))&gt;0</formula>
    </cfRule>
  </conditionalFormatting>
  <conditionalFormatting sqref="AF55">
    <cfRule type="cellIs" dxfId="87" priority="85" operator="equal">
      <formula>"Neînceput"</formula>
    </cfRule>
  </conditionalFormatting>
  <conditionalFormatting sqref="AF55">
    <cfRule type="cellIs" dxfId="86" priority="86" operator="equal">
      <formula>"Atribuit"</formula>
    </cfRule>
  </conditionalFormatting>
  <conditionalFormatting sqref="AF55">
    <cfRule type="cellIs" dxfId="85" priority="87" operator="equal">
      <formula>"Filmat"</formula>
    </cfRule>
  </conditionalFormatting>
  <conditionalFormatting sqref="AF55">
    <cfRule type="cellIs" dxfId="84" priority="88" operator="equal">
      <formula>"Finalizat"</formula>
    </cfRule>
  </conditionalFormatting>
  <conditionalFormatting sqref="AA23">
    <cfRule type="notContainsBlanks" dxfId="83" priority="84">
      <formula>LEN(TRIM(AA23))&gt;0</formula>
    </cfRule>
  </conditionalFormatting>
  <conditionalFormatting sqref="AF23">
    <cfRule type="cellIs" dxfId="82" priority="80" operator="equal">
      <formula>"Neînceput"</formula>
    </cfRule>
  </conditionalFormatting>
  <conditionalFormatting sqref="AF23">
    <cfRule type="cellIs" dxfId="81" priority="81" operator="equal">
      <formula>"Atribuit"</formula>
    </cfRule>
  </conditionalFormatting>
  <conditionalFormatting sqref="AF23">
    <cfRule type="cellIs" dxfId="80" priority="82" operator="equal">
      <formula>"Filmat"</formula>
    </cfRule>
  </conditionalFormatting>
  <conditionalFormatting sqref="AF23">
    <cfRule type="cellIs" dxfId="79" priority="83" operator="equal">
      <formula>"Finalizat"</formula>
    </cfRule>
  </conditionalFormatting>
  <conditionalFormatting sqref="AA129">
    <cfRule type="notContainsBlanks" dxfId="78" priority="79">
      <formula>LEN(TRIM(AA129))&gt;0</formula>
    </cfRule>
  </conditionalFormatting>
  <conditionalFormatting sqref="AF129">
    <cfRule type="cellIs" dxfId="77" priority="75" operator="equal">
      <formula>"Neînceput"</formula>
    </cfRule>
  </conditionalFormatting>
  <conditionalFormatting sqref="AF129">
    <cfRule type="cellIs" dxfId="76" priority="76" operator="equal">
      <formula>"Atribuit"</formula>
    </cfRule>
  </conditionalFormatting>
  <conditionalFormatting sqref="AF129">
    <cfRule type="cellIs" dxfId="75" priority="77" operator="equal">
      <formula>"Filmat"</formula>
    </cfRule>
  </conditionalFormatting>
  <conditionalFormatting sqref="AF129">
    <cfRule type="cellIs" dxfId="74" priority="78" operator="equal">
      <formula>"Finalizat"</formula>
    </cfRule>
  </conditionalFormatting>
  <conditionalFormatting sqref="AA143">
    <cfRule type="notContainsBlanks" dxfId="73" priority="74">
      <formula>LEN(TRIM(AA143))&gt;0</formula>
    </cfRule>
  </conditionalFormatting>
  <conditionalFormatting sqref="AF143">
    <cfRule type="cellIs" dxfId="72" priority="70" operator="equal">
      <formula>"Neînceput"</formula>
    </cfRule>
  </conditionalFormatting>
  <conditionalFormatting sqref="AF143">
    <cfRule type="cellIs" dxfId="71" priority="71" operator="equal">
      <formula>"Atribuit"</formula>
    </cfRule>
  </conditionalFormatting>
  <conditionalFormatting sqref="AF143">
    <cfRule type="cellIs" dxfId="70" priority="72" operator="equal">
      <formula>"Filmat"</formula>
    </cfRule>
  </conditionalFormatting>
  <conditionalFormatting sqref="AF143">
    <cfRule type="cellIs" dxfId="69" priority="73" operator="equal">
      <formula>"Finalizat"</formula>
    </cfRule>
  </conditionalFormatting>
  <conditionalFormatting sqref="AA149">
    <cfRule type="notContainsBlanks" dxfId="68" priority="69">
      <formula>LEN(TRIM(AA149))&gt;0</formula>
    </cfRule>
  </conditionalFormatting>
  <conditionalFormatting sqref="AF149">
    <cfRule type="cellIs" dxfId="67" priority="65" operator="equal">
      <formula>"Neînceput"</formula>
    </cfRule>
  </conditionalFormatting>
  <conditionalFormatting sqref="AF149">
    <cfRule type="cellIs" dxfId="66" priority="66" operator="equal">
      <formula>"Atribuit"</formula>
    </cfRule>
  </conditionalFormatting>
  <conditionalFormatting sqref="AF149">
    <cfRule type="cellIs" dxfId="65" priority="67" operator="equal">
      <formula>"Filmat"</formula>
    </cfRule>
  </conditionalFormatting>
  <conditionalFormatting sqref="AF149">
    <cfRule type="cellIs" dxfId="64" priority="68" operator="equal">
      <formula>"Finalizat"</formula>
    </cfRule>
  </conditionalFormatting>
  <conditionalFormatting sqref="AA153">
    <cfRule type="notContainsBlanks" dxfId="63" priority="64">
      <formula>LEN(TRIM(AA153))&gt;0</formula>
    </cfRule>
  </conditionalFormatting>
  <conditionalFormatting sqref="AF153">
    <cfRule type="cellIs" dxfId="62" priority="60" operator="equal">
      <formula>"Neînceput"</formula>
    </cfRule>
  </conditionalFormatting>
  <conditionalFormatting sqref="AF153">
    <cfRule type="cellIs" dxfId="61" priority="61" operator="equal">
      <formula>"Atribuit"</formula>
    </cfRule>
  </conditionalFormatting>
  <conditionalFormatting sqref="AF153">
    <cfRule type="cellIs" dxfId="60" priority="62" operator="equal">
      <formula>"Filmat"</formula>
    </cfRule>
  </conditionalFormatting>
  <conditionalFormatting sqref="AF153">
    <cfRule type="cellIs" dxfId="59" priority="63" operator="equal">
      <formula>"Finalizat"</formula>
    </cfRule>
  </conditionalFormatting>
  <conditionalFormatting sqref="AA161">
    <cfRule type="notContainsBlanks" dxfId="58" priority="59">
      <formula>LEN(TRIM(AA161))&gt;0</formula>
    </cfRule>
  </conditionalFormatting>
  <conditionalFormatting sqref="AF161">
    <cfRule type="cellIs" dxfId="57" priority="55" operator="equal">
      <formula>"Neînceput"</formula>
    </cfRule>
  </conditionalFormatting>
  <conditionalFormatting sqref="AF161">
    <cfRule type="cellIs" dxfId="56" priority="56" operator="equal">
      <formula>"Atribuit"</formula>
    </cfRule>
  </conditionalFormatting>
  <conditionalFormatting sqref="AF161">
    <cfRule type="cellIs" dxfId="55" priority="57" operator="equal">
      <formula>"Filmat"</formula>
    </cfRule>
  </conditionalFormatting>
  <conditionalFormatting sqref="AF161">
    <cfRule type="cellIs" dxfId="54" priority="58" operator="equal">
      <formula>"Finalizat"</formula>
    </cfRule>
  </conditionalFormatting>
  <conditionalFormatting sqref="AA165">
    <cfRule type="notContainsBlanks" dxfId="53" priority="54">
      <formula>LEN(TRIM(AA165))&gt;0</formula>
    </cfRule>
  </conditionalFormatting>
  <conditionalFormatting sqref="AF165">
    <cfRule type="cellIs" dxfId="52" priority="50" operator="equal">
      <formula>"Neînceput"</formula>
    </cfRule>
  </conditionalFormatting>
  <conditionalFormatting sqref="AF165">
    <cfRule type="cellIs" dxfId="51" priority="51" operator="equal">
      <formula>"Atribuit"</formula>
    </cfRule>
  </conditionalFormatting>
  <conditionalFormatting sqref="AF165">
    <cfRule type="cellIs" dxfId="50" priority="52" operator="equal">
      <formula>"Filmat"</formula>
    </cfRule>
  </conditionalFormatting>
  <conditionalFormatting sqref="AF165">
    <cfRule type="cellIs" dxfId="49" priority="53" operator="equal">
      <formula>"Finalizat"</formula>
    </cfRule>
  </conditionalFormatting>
  <conditionalFormatting sqref="AA169">
    <cfRule type="notContainsBlanks" dxfId="48" priority="49">
      <formula>LEN(TRIM(AA169))&gt;0</formula>
    </cfRule>
  </conditionalFormatting>
  <conditionalFormatting sqref="AF169">
    <cfRule type="cellIs" dxfId="47" priority="45" operator="equal">
      <formula>"Neînceput"</formula>
    </cfRule>
  </conditionalFormatting>
  <conditionalFormatting sqref="AF169">
    <cfRule type="cellIs" dxfId="46" priority="46" operator="equal">
      <formula>"Atribuit"</formula>
    </cfRule>
  </conditionalFormatting>
  <conditionalFormatting sqref="AF169">
    <cfRule type="cellIs" dxfId="45" priority="47" operator="equal">
      <formula>"Filmat"</formula>
    </cfRule>
  </conditionalFormatting>
  <conditionalFormatting sqref="AF169">
    <cfRule type="cellIs" dxfId="44" priority="48" operator="equal">
      <formula>"Finalizat"</formula>
    </cfRule>
  </conditionalFormatting>
  <conditionalFormatting sqref="AA185">
    <cfRule type="notContainsBlanks" dxfId="43" priority="44">
      <formula>LEN(TRIM(AA185))&gt;0</formula>
    </cfRule>
  </conditionalFormatting>
  <conditionalFormatting sqref="AF185">
    <cfRule type="cellIs" dxfId="42" priority="40" operator="equal">
      <formula>"Neînceput"</formula>
    </cfRule>
  </conditionalFormatting>
  <conditionalFormatting sqref="AF185">
    <cfRule type="cellIs" dxfId="41" priority="41" operator="equal">
      <formula>"Atribuit"</formula>
    </cfRule>
  </conditionalFormatting>
  <conditionalFormatting sqref="AF185">
    <cfRule type="cellIs" dxfId="40" priority="42" operator="equal">
      <formula>"Filmat"</formula>
    </cfRule>
  </conditionalFormatting>
  <conditionalFormatting sqref="AF185">
    <cfRule type="cellIs" dxfId="39" priority="43" operator="equal">
      <formula>"Finalizat"</formula>
    </cfRule>
  </conditionalFormatting>
  <conditionalFormatting sqref="AA187">
    <cfRule type="notContainsBlanks" dxfId="38" priority="39">
      <formula>LEN(TRIM(AA187))&gt;0</formula>
    </cfRule>
  </conditionalFormatting>
  <conditionalFormatting sqref="AF187">
    <cfRule type="cellIs" dxfId="37" priority="35" operator="equal">
      <formula>"Neînceput"</formula>
    </cfRule>
  </conditionalFormatting>
  <conditionalFormatting sqref="AF187">
    <cfRule type="cellIs" dxfId="36" priority="36" operator="equal">
      <formula>"Atribuit"</formula>
    </cfRule>
  </conditionalFormatting>
  <conditionalFormatting sqref="AF187">
    <cfRule type="cellIs" dxfId="35" priority="37" operator="equal">
      <formula>"Filmat"</formula>
    </cfRule>
  </conditionalFormatting>
  <conditionalFormatting sqref="AF187">
    <cfRule type="cellIs" dxfId="34" priority="38" operator="equal">
      <formula>"Finalizat"</formula>
    </cfRule>
  </conditionalFormatting>
  <conditionalFormatting sqref="AA193">
    <cfRule type="notContainsBlanks" dxfId="33" priority="34">
      <formula>LEN(TRIM(AA193))&gt;0</formula>
    </cfRule>
  </conditionalFormatting>
  <conditionalFormatting sqref="AF193">
    <cfRule type="cellIs" dxfId="32" priority="30" operator="equal">
      <formula>"Neînceput"</formula>
    </cfRule>
  </conditionalFormatting>
  <conditionalFormatting sqref="AF193">
    <cfRule type="cellIs" dxfId="31" priority="31" operator="equal">
      <formula>"Atribuit"</formula>
    </cfRule>
  </conditionalFormatting>
  <conditionalFormatting sqref="AF193">
    <cfRule type="cellIs" dxfId="30" priority="32" operator="equal">
      <formula>"Filmat"</formula>
    </cfRule>
  </conditionalFormatting>
  <conditionalFormatting sqref="AF193">
    <cfRule type="cellIs" dxfId="29" priority="33" operator="equal">
      <formula>"Finalizat"</formula>
    </cfRule>
  </conditionalFormatting>
  <conditionalFormatting sqref="AA199">
    <cfRule type="notContainsBlanks" dxfId="28" priority="29">
      <formula>LEN(TRIM(AA199))&gt;0</formula>
    </cfRule>
  </conditionalFormatting>
  <conditionalFormatting sqref="AF199">
    <cfRule type="cellIs" dxfId="27" priority="25" operator="equal">
      <formula>"Neînceput"</formula>
    </cfRule>
  </conditionalFormatting>
  <conditionalFormatting sqref="AF199">
    <cfRule type="cellIs" dxfId="26" priority="26" operator="equal">
      <formula>"Atribuit"</formula>
    </cfRule>
  </conditionalFormatting>
  <conditionalFormatting sqref="AF199">
    <cfRule type="cellIs" dxfId="25" priority="27" operator="equal">
      <formula>"Filmat"</formula>
    </cfRule>
  </conditionalFormatting>
  <conditionalFormatting sqref="AF199">
    <cfRule type="cellIs" dxfId="24" priority="28" operator="equal">
      <formula>"Finalizat"</formula>
    </cfRule>
  </conditionalFormatting>
  <conditionalFormatting sqref="AA188:AA192">
    <cfRule type="notContainsBlanks" dxfId="23" priority="24">
      <formula>LEN(TRIM(AA188))&gt;0</formula>
    </cfRule>
  </conditionalFormatting>
  <conditionalFormatting sqref="AA49">
    <cfRule type="notContainsBlanks" dxfId="22" priority="23">
      <formula>LEN(TRIM(AA49))&gt;0</formula>
    </cfRule>
  </conditionalFormatting>
  <conditionalFormatting sqref="AF49">
    <cfRule type="cellIs" dxfId="21" priority="19" operator="equal">
      <formula>"Neînceput"</formula>
    </cfRule>
  </conditionalFormatting>
  <conditionalFormatting sqref="AF49">
    <cfRule type="cellIs" dxfId="20" priority="20" operator="equal">
      <formula>"Atribuit"</formula>
    </cfRule>
  </conditionalFormatting>
  <conditionalFormatting sqref="AF49">
    <cfRule type="cellIs" dxfId="19" priority="21" operator="equal">
      <formula>"Filmat"</formula>
    </cfRule>
  </conditionalFormatting>
  <conditionalFormatting sqref="AF49">
    <cfRule type="cellIs" dxfId="18" priority="22" operator="equal">
      <formula>"Finalizat"</formula>
    </cfRule>
  </conditionalFormatting>
  <conditionalFormatting sqref="AA101">
    <cfRule type="notContainsBlanks" dxfId="17" priority="18">
      <formula>LEN(TRIM(AA101))&gt;0</formula>
    </cfRule>
  </conditionalFormatting>
  <conditionalFormatting sqref="AA100">
    <cfRule type="notContainsBlanks" dxfId="16" priority="17">
      <formula>LEN(TRIM(AA100))&gt;0</formula>
    </cfRule>
  </conditionalFormatting>
  <conditionalFormatting sqref="AF101">
    <cfRule type="cellIs" dxfId="15" priority="13" operator="equal">
      <formula>"Neînceput"</formula>
    </cfRule>
  </conditionalFormatting>
  <conditionalFormatting sqref="AF101">
    <cfRule type="cellIs" dxfId="14" priority="14" operator="equal">
      <formula>"Atribuit"</formula>
    </cfRule>
  </conditionalFormatting>
  <conditionalFormatting sqref="AF101">
    <cfRule type="cellIs" dxfId="13" priority="15" operator="equal">
      <formula>"Filmat"</formula>
    </cfRule>
  </conditionalFormatting>
  <conditionalFormatting sqref="AF101">
    <cfRule type="cellIs" dxfId="12" priority="16" operator="equal">
      <formula>"Finalizat"</formula>
    </cfRule>
  </conditionalFormatting>
  <conditionalFormatting sqref="AA170">
    <cfRule type="notContainsBlanks" dxfId="11" priority="12">
      <formula>LEN(TRIM(AA170))&gt;0</formula>
    </cfRule>
  </conditionalFormatting>
  <conditionalFormatting sqref="AA128">
    <cfRule type="notContainsBlanks" dxfId="10" priority="11">
      <formula>LEN(TRIM(AA128))&gt;0</formula>
    </cfRule>
  </conditionalFormatting>
  <conditionalFormatting sqref="AA196">
    <cfRule type="notContainsBlanks" dxfId="9" priority="10">
      <formula>LEN(TRIM(AA196))&gt;0</formula>
    </cfRule>
  </conditionalFormatting>
  <conditionalFormatting sqref="AF196">
    <cfRule type="cellIs" dxfId="8" priority="6" operator="equal">
      <formula>"Neînceput"</formula>
    </cfRule>
  </conditionalFormatting>
  <conditionalFormatting sqref="AF196">
    <cfRule type="cellIs" dxfId="7" priority="7" operator="equal">
      <formula>"Atribuit"</formula>
    </cfRule>
  </conditionalFormatting>
  <conditionalFormatting sqref="AF196">
    <cfRule type="cellIs" dxfId="6" priority="8" operator="equal">
      <formula>"Filmat"</formula>
    </cfRule>
  </conditionalFormatting>
  <conditionalFormatting sqref="AF196">
    <cfRule type="cellIs" dxfId="5" priority="9" operator="equal">
      <formula>"Finalizat"</formula>
    </cfRule>
  </conditionalFormatting>
  <conditionalFormatting sqref="AA197">
    <cfRule type="notContainsBlanks" dxfId="4" priority="5">
      <formula>LEN(TRIM(AA197))&gt;0</formula>
    </cfRule>
  </conditionalFormatting>
  <conditionalFormatting sqref="AF197">
    <cfRule type="cellIs" dxfId="3" priority="1" operator="equal">
      <formula>"Neînceput"</formula>
    </cfRule>
  </conditionalFormatting>
  <conditionalFormatting sqref="AF197">
    <cfRule type="cellIs" dxfId="2" priority="2" operator="equal">
      <formula>"Atribuit"</formula>
    </cfRule>
  </conditionalFormatting>
  <conditionalFormatting sqref="AF197">
    <cfRule type="cellIs" dxfId="1" priority="3" operator="equal">
      <formula>"Filmat"</formula>
    </cfRule>
  </conditionalFormatting>
  <conditionalFormatting sqref="AF197">
    <cfRule type="cellIs" dxfId="0" priority="4" operator="equal">
      <formula>"Finalizat"</formula>
    </cfRule>
  </conditionalFormatting>
  <dataValidations count="4">
    <dataValidation type="list" allowBlank="1" showErrorMessage="1" sqref="AF205:AF206 AF6:AF199" xr:uid="{00000000-0002-0000-0000-000000000000}">
      <formula1>"Neînceput,Atribuit,Filmat,Finalizat"</formula1>
    </dataValidation>
    <dataValidation type="list" allowBlank="1" showErrorMessage="1" sqref="U205:X206 K205:P206 R205:S206 R198:S198 K6:P192 R6:S192 U6:X192 R194:S196 U194:X196 U198:X198" xr:uid="{00000000-0002-0000-0000-000001000000}">
      <formula1>$AM$4:$AM$8</formula1>
    </dataValidation>
    <dataValidation type="list" allowBlank="1" showErrorMessage="1" sqref="R199:S199 K199:P199 R193:S193 U193:X193 U199:X199 R197:S197 K197:P197 U197:X197" xr:uid="{00000000-0002-0000-0000-000002000000}">
      <formula1>$AL$4:$AL$8</formula1>
    </dataValidation>
    <dataValidation type="list" allowBlank="1" showInputMessage="1" showErrorMessage="1" sqref="K193:P196 K198:P198" xr:uid="{00000000-0002-0000-0000-000003000000}">
      <formula1>$AM$4:$AM$8</formula1>
    </dataValidation>
  </dataValidations>
  <pageMargins left="0.7" right="0.7" top="0.75" bottom="0.75" header="0" footer="0"/>
  <pageSetup paperSize="9" orientation="portrait" r:id="rId1"/>
  <ignoredErrors>
    <ignoredError sqref="Q132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4" customWidth="1"/>
    <col min="3" max="3" width="20.109375" customWidth="1"/>
    <col min="4" max="4" width="21.5546875" customWidth="1"/>
    <col min="5" max="5" width="55.6640625" customWidth="1"/>
    <col min="6" max="26" width="8.6640625" customWidth="1"/>
  </cols>
  <sheetData>
    <row r="1" spans="1:26" ht="14.25" customHeight="1" x14ac:dyDescent="0.3"/>
    <row r="2" spans="1:26" ht="14.25" customHeight="1" x14ac:dyDescent="0.3">
      <c r="A2" s="1"/>
      <c r="B2" s="2" t="s">
        <v>0</v>
      </c>
      <c r="C2" s="3" t="s">
        <v>1</v>
      </c>
      <c r="D2" s="4" t="s">
        <v>2</v>
      </c>
      <c r="E2" s="5" t="s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B3" s="6">
        <v>1</v>
      </c>
      <c r="C3" s="7" t="s">
        <v>4</v>
      </c>
      <c r="D3" s="8" t="s">
        <v>5</v>
      </c>
      <c r="E3" s="9" t="s">
        <v>6</v>
      </c>
    </row>
    <row r="4" spans="1:26" ht="14.25" customHeight="1" x14ac:dyDescent="0.3">
      <c r="B4" s="10">
        <v>2</v>
      </c>
      <c r="C4" s="7" t="s">
        <v>4</v>
      </c>
      <c r="D4" s="12" t="s">
        <v>7</v>
      </c>
      <c r="E4" s="13" t="s">
        <v>8</v>
      </c>
    </row>
    <row r="5" spans="1:26" ht="14.25" customHeight="1" x14ac:dyDescent="0.3">
      <c r="B5" s="10">
        <v>3</v>
      </c>
      <c r="C5" s="15" t="s">
        <v>10</v>
      </c>
      <c r="D5" s="12"/>
      <c r="E5" s="17"/>
    </row>
    <row r="6" spans="1:26" ht="14.25" customHeight="1" x14ac:dyDescent="0.3">
      <c r="B6" s="10">
        <v>4</v>
      </c>
      <c r="C6" s="15" t="s">
        <v>11</v>
      </c>
      <c r="D6" s="12" t="s">
        <v>12</v>
      </c>
      <c r="E6" s="19" t="s">
        <v>13</v>
      </c>
    </row>
    <row r="7" spans="1:26" ht="14.25" customHeight="1" x14ac:dyDescent="0.3">
      <c r="B7" s="10">
        <v>5</v>
      </c>
      <c r="C7" s="21" t="s">
        <v>4</v>
      </c>
      <c r="D7" s="23" t="s">
        <v>14</v>
      </c>
      <c r="E7" s="13" t="s">
        <v>15</v>
      </c>
    </row>
    <row r="8" spans="1:26" ht="14.25" customHeight="1" x14ac:dyDescent="0.3">
      <c r="B8" s="25">
        <v>6</v>
      </c>
      <c r="C8" s="26" t="s">
        <v>16</v>
      </c>
      <c r="D8" s="27" t="s">
        <v>17</v>
      </c>
      <c r="E8" s="29" t="s">
        <v>19</v>
      </c>
    </row>
    <row r="9" spans="1:26" ht="14.25" customHeight="1" x14ac:dyDescent="0.3">
      <c r="B9" s="10">
        <v>7</v>
      </c>
      <c r="C9" s="15"/>
      <c r="D9" s="12"/>
      <c r="E9" s="17"/>
    </row>
    <row r="10" spans="1:26" ht="14.25" customHeight="1" x14ac:dyDescent="0.3">
      <c r="B10" s="10">
        <v>8</v>
      </c>
      <c r="C10" s="15"/>
      <c r="D10" s="12"/>
      <c r="E10" s="17"/>
    </row>
    <row r="11" spans="1:26" ht="14.25" customHeight="1" x14ac:dyDescent="0.3">
      <c r="B11" s="10">
        <v>9</v>
      </c>
      <c r="C11" s="15"/>
      <c r="D11" s="12"/>
      <c r="E11" s="17"/>
    </row>
    <row r="12" spans="1:26" ht="14.25" customHeight="1" x14ac:dyDescent="0.3">
      <c r="B12" s="30">
        <v>10</v>
      </c>
      <c r="C12" s="31"/>
      <c r="D12" s="32"/>
      <c r="E12" s="33"/>
    </row>
    <row r="13" spans="1:26" ht="14.25" customHeight="1" x14ac:dyDescent="0.3"/>
    <row r="14" spans="1:26" ht="14.25" customHeight="1" x14ac:dyDescent="0.3"/>
    <row r="15" spans="1:26" ht="14.25" customHeight="1" x14ac:dyDescent="0.3"/>
    <row r="16" spans="1:2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2</vt:i4>
      </vt:variant>
    </vt:vector>
  </HeadingPairs>
  <TitlesOfParts>
    <vt:vector size="2" baseType="lpstr">
      <vt:lpstr>Lista si evaluare</vt:lpstr>
      <vt:lpstr>Învățăminte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Radu Jakab</cp:lastModifiedBy>
  <dcterms:created xsi:type="dcterms:W3CDTF">2019-11-07T08:58:27Z</dcterms:created>
  <dcterms:modified xsi:type="dcterms:W3CDTF">2020-02-02T22:14:52Z</dcterms:modified>
</cp:coreProperties>
</file>