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KULIAH\SEMESTER 4\Praktikum Sistem Cerdas dan Pendukung Keputusan\project akhir\"/>
    </mc:Choice>
  </mc:AlternateContent>
  <xr:revisionPtr revIDLastSave="0" documentId="13_ncr:1_{84F6AA3A-FDED-48A6-BFDE-7235621C93D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8" i="1" l="1"/>
  <c r="Y28" i="1"/>
  <c r="X28" i="1"/>
  <c r="W28" i="1"/>
  <c r="X5" i="1"/>
  <c r="AA28" i="1"/>
  <c r="P34" i="1"/>
  <c r="Q28" i="1" l="1"/>
  <c r="Q27" i="1"/>
  <c r="X12" i="1"/>
  <c r="X13" i="1" s="1"/>
  <c r="X14" i="1" s="1"/>
  <c r="Z6" i="1"/>
  <c r="Z7" i="1"/>
  <c r="Z8" i="1"/>
  <c r="Z9" i="1"/>
  <c r="Z10" i="1"/>
  <c r="Z5" i="1"/>
  <c r="X10" i="1"/>
  <c r="X9" i="1"/>
  <c r="X8" i="1"/>
  <c r="X7" i="1"/>
  <c r="X6" i="1"/>
  <c r="Q21" i="1"/>
  <c r="Y6" i="1"/>
  <c r="Y7" i="1"/>
  <c r="Y8" i="1"/>
  <c r="Y9" i="1"/>
  <c r="Y10" i="1"/>
  <c r="Y5" i="1"/>
  <c r="W11" i="1"/>
  <c r="W6" i="1"/>
  <c r="W7" i="1"/>
  <c r="W8" i="1"/>
  <c r="W9" i="1"/>
  <c r="W10" i="1"/>
  <c r="W5" i="1"/>
  <c r="R10" i="1"/>
  <c r="S10" i="1"/>
  <c r="T10" i="1"/>
  <c r="U10" i="1"/>
  <c r="V10" i="1"/>
  <c r="F13" i="1"/>
  <c r="Q9" i="1" s="1"/>
  <c r="R9" i="1"/>
  <c r="S9" i="1"/>
  <c r="T9" i="1"/>
  <c r="U9" i="1"/>
  <c r="V9" i="1"/>
  <c r="J13" i="1"/>
  <c r="U7" i="1" s="1"/>
  <c r="K13" i="1"/>
  <c r="V7" i="1" s="1"/>
  <c r="J12" i="1"/>
  <c r="J8" i="1"/>
  <c r="U6" i="1" s="1"/>
  <c r="J7" i="1"/>
  <c r="U5" i="1" s="1"/>
  <c r="I12" i="1"/>
  <c r="I11" i="1"/>
  <c r="I8" i="1"/>
  <c r="I7" i="1"/>
  <c r="H12" i="1"/>
  <c r="H11" i="1"/>
  <c r="H10" i="1"/>
  <c r="H8" i="1"/>
  <c r="H7" i="1"/>
  <c r="G12" i="1"/>
  <c r="G7" i="1"/>
  <c r="F12" i="1"/>
  <c r="Q10" i="1" l="1"/>
  <c r="Q7" i="1"/>
  <c r="Q6" i="1"/>
  <c r="Q5" i="1"/>
  <c r="Q8" i="1"/>
  <c r="S8" i="1"/>
  <c r="I13" i="1"/>
  <c r="H13" i="1"/>
  <c r="S5" i="1" s="1"/>
  <c r="V8" i="1"/>
  <c r="G13" i="1"/>
  <c r="V5" i="1"/>
  <c r="V11" i="1" s="1"/>
  <c r="U8" i="1"/>
  <c r="U11" i="1" s="1"/>
  <c r="V6" i="1"/>
  <c r="S11" i="1" l="1"/>
  <c r="R8" i="1"/>
  <c r="R6" i="1"/>
  <c r="R7" i="1"/>
  <c r="S6" i="1"/>
  <c r="T8" i="1"/>
  <c r="T7" i="1"/>
  <c r="S7" i="1"/>
  <c r="T6" i="1"/>
  <c r="Q11" i="1"/>
  <c r="R5" i="1"/>
  <c r="R11" i="1" s="1"/>
  <c r="T5" i="1"/>
  <c r="T11" i="1" s="1"/>
  <c r="C73" i="1" l="1"/>
  <c r="D73" i="1"/>
  <c r="E73" i="1"/>
  <c r="B73" i="1"/>
  <c r="C64" i="1"/>
  <c r="D64" i="1"/>
  <c r="E64" i="1"/>
  <c r="B64" i="1"/>
  <c r="E55" i="1"/>
  <c r="C55" i="1"/>
  <c r="D55" i="1"/>
  <c r="B55" i="1"/>
  <c r="E28" i="1"/>
  <c r="O24" i="1" s="1"/>
  <c r="B28" i="1"/>
  <c r="L24" i="1" s="1"/>
  <c r="D37" i="1"/>
  <c r="C37" i="1"/>
  <c r="B37" i="1"/>
  <c r="C46" i="1"/>
  <c r="B46" i="1"/>
  <c r="D46" i="1"/>
  <c r="E46" i="1"/>
  <c r="E37" i="1"/>
  <c r="C28" i="1"/>
  <c r="M23" i="1" s="1"/>
  <c r="D28" i="1"/>
  <c r="N22" i="1" s="1"/>
  <c r="N69" i="1" l="1"/>
  <c r="N73" i="1" s="1"/>
  <c r="N72" i="1"/>
  <c r="N70" i="1"/>
  <c r="N71" i="1"/>
  <c r="O47" i="1"/>
  <c r="O45" i="1"/>
  <c r="O48" i="1"/>
  <c r="O46" i="1"/>
  <c r="M71" i="1"/>
  <c r="M72" i="1"/>
  <c r="L60" i="1"/>
  <c r="L59" i="1"/>
  <c r="L58" i="1"/>
  <c r="P58" i="1" s="1"/>
  <c r="R58" i="1" s="1"/>
  <c r="L57" i="1"/>
  <c r="L47" i="1"/>
  <c r="L45" i="1"/>
  <c r="L48" i="1"/>
  <c r="P48" i="1" s="1"/>
  <c r="R48" i="1" s="1"/>
  <c r="L46" i="1"/>
  <c r="N57" i="1"/>
  <c r="N59" i="1"/>
  <c r="N58" i="1"/>
  <c r="N60" i="1"/>
  <c r="M45" i="1"/>
  <c r="M48" i="1"/>
  <c r="M46" i="1"/>
  <c r="M47" i="1"/>
  <c r="M57" i="1"/>
  <c r="M59" i="1"/>
  <c r="M60" i="1"/>
  <c r="M58" i="1"/>
  <c r="N82" i="1"/>
  <c r="N84" i="1"/>
  <c r="N81" i="1"/>
  <c r="N85" i="1" s="1"/>
  <c r="N83" i="1"/>
  <c r="L72" i="1"/>
  <c r="L71" i="1"/>
  <c r="L70" i="1"/>
  <c r="L69" i="1"/>
  <c r="O69" i="1"/>
  <c r="O72" i="1"/>
  <c r="O70" i="1"/>
  <c r="O71" i="1"/>
  <c r="N48" i="1"/>
  <c r="N46" i="1"/>
  <c r="N45" i="1"/>
  <c r="N49" i="1" s="1"/>
  <c r="N47" i="1"/>
  <c r="L81" i="1"/>
  <c r="L82" i="1"/>
  <c r="P82" i="1" s="1"/>
  <c r="R82" i="1" s="1"/>
  <c r="L83" i="1"/>
  <c r="P83" i="1" s="1"/>
  <c r="R83" i="1" s="1"/>
  <c r="L84" i="1"/>
  <c r="O82" i="1"/>
  <c r="O84" i="1"/>
  <c r="O81" i="1"/>
  <c r="O85" i="1" s="1"/>
  <c r="O83" i="1"/>
  <c r="O60" i="1"/>
  <c r="O57" i="1"/>
  <c r="O59" i="1"/>
  <c r="O58" i="1"/>
  <c r="M84" i="1"/>
  <c r="M81" i="1"/>
  <c r="M83" i="1"/>
  <c r="M82" i="1"/>
  <c r="M70" i="1"/>
  <c r="M69" i="1"/>
  <c r="M22" i="1"/>
  <c r="L22" i="1"/>
  <c r="N24" i="1"/>
  <c r="M24" i="1"/>
  <c r="M35" i="1"/>
  <c r="M34" i="1"/>
  <c r="M33" i="1"/>
  <c r="M36" i="1"/>
  <c r="L21" i="1"/>
  <c r="L23" i="1"/>
  <c r="N33" i="1"/>
  <c r="N35" i="1"/>
  <c r="N34" i="1"/>
  <c r="N36" i="1"/>
  <c r="O21" i="1"/>
  <c r="O35" i="1"/>
  <c r="O33" i="1"/>
  <c r="O34" i="1"/>
  <c r="O36" i="1"/>
  <c r="N21" i="1"/>
  <c r="O23" i="1"/>
  <c r="M21" i="1"/>
  <c r="N23" i="1"/>
  <c r="L33" i="1"/>
  <c r="L36" i="1"/>
  <c r="L35" i="1"/>
  <c r="L34" i="1"/>
  <c r="O22" i="1"/>
  <c r="O61" i="1" l="1"/>
  <c r="O73" i="1"/>
  <c r="L85" i="1"/>
  <c r="P81" i="1"/>
  <c r="M49" i="1"/>
  <c r="P47" i="1"/>
  <c r="R47" i="1" s="1"/>
  <c r="P69" i="1"/>
  <c r="L73" i="1"/>
  <c r="P57" i="1"/>
  <c r="L61" i="1"/>
  <c r="O49" i="1"/>
  <c r="M85" i="1"/>
  <c r="P71" i="1"/>
  <c r="R71" i="1" s="1"/>
  <c r="P59" i="1"/>
  <c r="R59" i="1" s="1"/>
  <c r="P70" i="1"/>
  <c r="R70" i="1" s="1"/>
  <c r="P72" i="1"/>
  <c r="R72" i="1" s="1"/>
  <c r="M61" i="1"/>
  <c r="N61" i="1"/>
  <c r="P60" i="1"/>
  <c r="R60" i="1" s="1"/>
  <c r="P45" i="1"/>
  <c r="L49" i="1"/>
  <c r="P84" i="1"/>
  <c r="R84" i="1" s="1"/>
  <c r="P46" i="1"/>
  <c r="R46" i="1" s="1"/>
  <c r="M73" i="1"/>
  <c r="P22" i="1"/>
  <c r="R22" i="1" s="1"/>
  <c r="P24" i="1"/>
  <c r="R24" i="1" s="1"/>
  <c r="M25" i="1"/>
  <c r="P35" i="1"/>
  <c r="R35" i="1" s="1"/>
  <c r="O25" i="1"/>
  <c r="R34" i="1"/>
  <c r="N37" i="1"/>
  <c r="P23" i="1"/>
  <c r="R23" i="1" s="1"/>
  <c r="P36" i="1"/>
  <c r="R36" i="1" s="1"/>
  <c r="O37" i="1"/>
  <c r="P21" i="1"/>
  <c r="L25" i="1"/>
  <c r="P33" i="1"/>
  <c r="L37" i="1"/>
  <c r="M37" i="1"/>
  <c r="N25" i="1"/>
  <c r="Q72" i="1" l="1"/>
  <c r="S72" i="1" s="1"/>
  <c r="R69" i="1"/>
  <c r="Q71" i="1"/>
  <c r="S71" i="1" s="1"/>
  <c r="P73" i="1"/>
  <c r="Q70" i="1"/>
  <c r="S70" i="1" s="1"/>
  <c r="Q69" i="1"/>
  <c r="S69" i="1" s="1"/>
  <c r="P37" i="1"/>
  <c r="Q33" i="1"/>
  <c r="Q48" i="1"/>
  <c r="S48" i="1" s="1"/>
  <c r="P49" i="1"/>
  <c r="Q47" i="1"/>
  <c r="S47" i="1" s="1"/>
  <c r="R45" i="1"/>
  <c r="Q46" i="1"/>
  <c r="S46" i="1" s="1"/>
  <c r="Q45" i="1"/>
  <c r="S45" i="1" s="1"/>
  <c r="R81" i="1"/>
  <c r="Q84" i="1"/>
  <c r="S84" i="1" s="1"/>
  <c r="P85" i="1"/>
  <c r="Q83" i="1"/>
  <c r="S83" i="1" s="1"/>
  <c r="Q82" i="1"/>
  <c r="S82" i="1" s="1"/>
  <c r="Q81" i="1"/>
  <c r="S81" i="1" s="1"/>
  <c r="P25" i="1"/>
  <c r="R57" i="1"/>
  <c r="Q60" i="1"/>
  <c r="S60" i="1" s="1"/>
  <c r="P61" i="1"/>
  <c r="Q59" i="1"/>
  <c r="S59" i="1" s="1"/>
  <c r="Q57" i="1"/>
  <c r="Q58" i="1"/>
  <c r="S58" i="1" s="1"/>
  <c r="Q36" i="1"/>
  <c r="S36" i="1" s="1"/>
  <c r="R33" i="1"/>
  <c r="Q35" i="1"/>
  <c r="S35" i="1" s="1"/>
  <c r="Q34" i="1"/>
  <c r="S34" i="1" s="1"/>
  <c r="S21" i="1"/>
  <c r="Q23" i="1"/>
  <c r="S23" i="1" s="1"/>
  <c r="Q22" i="1"/>
  <c r="S22" i="1" s="1"/>
  <c r="Q24" i="1"/>
  <c r="S24" i="1" s="1"/>
  <c r="R21" i="1"/>
  <c r="Q50" i="1" l="1"/>
  <c r="Q51" i="1" s="1"/>
  <c r="Q52" i="1" s="1"/>
  <c r="Q74" i="1"/>
  <c r="Q75" i="1" s="1"/>
  <c r="Q76" i="1" s="1"/>
  <c r="Q86" i="1"/>
  <c r="Q87" i="1" s="1"/>
  <c r="Q88" i="1" s="1"/>
  <c r="S57" i="1"/>
  <c r="Q62" i="1" s="1"/>
  <c r="Q63" i="1" s="1"/>
  <c r="Q64" i="1" s="1"/>
  <c r="Q26" i="1"/>
  <c r="S33" i="1"/>
  <c r="Q38" i="1" s="1"/>
  <c r="Q39" i="1" s="1"/>
  <c r="Q40" i="1" s="1"/>
</calcChain>
</file>

<file path=xl/sharedStrings.xml><?xml version="1.0" encoding="utf-8"?>
<sst xmlns="http://schemas.openxmlformats.org/spreadsheetml/2006/main" count="256" uniqueCount="43">
  <si>
    <t>PERANGKINGAN APLIKASI VIDEO CONFERENCE TERBAIK SEBAGAI MEDIA KONSER VIRTUAL</t>
  </si>
  <si>
    <t>K1</t>
  </si>
  <si>
    <t>A1</t>
  </si>
  <si>
    <t>K2</t>
  </si>
  <si>
    <t>A2</t>
  </si>
  <si>
    <t>K3</t>
  </si>
  <si>
    <t>A3</t>
  </si>
  <si>
    <t>K4</t>
  </si>
  <si>
    <t>A4</t>
  </si>
  <si>
    <t>Simbol Kriteria</t>
  </si>
  <si>
    <t>Nama Kriteria</t>
  </si>
  <si>
    <t>K5</t>
  </si>
  <si>
    <t>K6</t>
  </si>
  <si>
    <t>Simbol Alternatif</t>
  </si>
  <si>
    <t>Nama Alternatif</t>
  </si>
  <si>
    <t>Fitur Aplikasi</t>
  </si>
  <si>
    <t>Kemudahan Pemakaian</t>
  </si>
  <si>
    <t>Jumlah Partisipan</t>
  </si>
  <si>
    <t>Durasi Waktu</t>
  </si>
  <si>
    <t>Kebutuhan Bandwidth</t>
  </si>
  <si>
    <t>Keamanan Aplikasi</t>
  </si>
  <si>
    <t>Zoom</t>
  </si>
  <si>
    <t>Gmeet</t>
  </si>
  <si>
    <t>Skype</t>
  </si>
  <si>
    <t>Webex</t>
  </si>
  <si>
    <t>Jumlah</t>
  </si>
  <si>
    <t>Kemanan Aplikasi</t>
  </si>
  <si>
    <t>W</t>
  </si>
  <si>
    <t>Ws</t>
  </si>
  <si>
    <t>1/W</t>
  </si>
  <si>
    <t>CV</t>
  </si>
  <si>
    <t>CI</t>
  </si>
  <si>
    <t>Eigen Value λ</t>
  </si>
  <si>
    <t xml:space="preserve">Normaliasasi Matrik Perbadingan Berpasangan Alternatif </t>
  </si>
  <si>
    <t>CR</t>
  </si>
  <si>
    <t>KONSISTEN</t>
  </si>
  <si>
    <t>Kriteria</t>
  </si>
  <si>
    <t>BOBOT KRITERIA</t>
  </si>
  <si>
    <t>PERANGKINGAN</t>
  </si>
  <si>
    <t>Matrik Perbadingan Berpasangan Kriteria</t>
  </si>
  <si>
    <t xml:space="preserve">Matrik Perbadingan Berpasangan Alternatif </t>
  </si>
  <si>
    <t>Normaliasasi Matrik Perbandingan Kriteria</t>
  </si>
  <si>
    <t>Perangkingan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</si>
</sst>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2" fontId="0" fillId="0" borderId="0" xfId="0" applyNumberFormat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"/>
  <sheetViews>
    <sheetView tabSelected="1" zoomScale="85" zoomScaleNormal="85" workbookViewId="0">
      <selection activeCell="D7" sqref="D7"/>
    </sheetView>
  </sheetViews>
  <sheetFormatPr defaultRowHeight="14.5" x14ac:dyDescent="0.35"/>
  <cols>
    <col min="1" max="1" width="20.54296875" customWidth="1"/>
    <col min="2" max="2" width="20.81640625" customWidth="1"/>
    <col min="4" max="4" width="8.7265625" customWidth="1"/>
    <col min="5" max="5" width="13.453125" customWidth="1"/>
    <col min="10" max="10" width="8.7265625" customWidth="1"/>
    <col min="11" max="11" width="20.7265625" customWidth="1"/>
    <col min="16" max="17" width="11.54296875" customWidth="1"/>
    <col min="21" max="21" width="12.7265625" customWidth="1"/>
    <col min="22" max="22" width="15.36328125" customWidth="1"/>
    <col min="23" max="23" width="12.90625" customWidth="1"/>
    <col min="24" max="24" width="8.7265625" customWidth="1"/>
    <col min="27" max="27" width="18.7265625" customWidth="1"/>
  </cols>
  <sheetData>
    <row r="1" spans="1:26" x14ac:dyDescent="0.35">
      <c r="G1" s="1" t="s">
        <v>0</v>
      </c>
    </row>
    <row r="3" spans="1:26" ht="14.5" customHeight="1" x14ac:dyDescent="0.35">
      <c r="P3" s="27" t="s">
        <v>41</v>
      </c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1:26" x14ac:dyDescent="0.35">
      <c r="P4" s="20" t="s">
        <v>36</v>
      </c>
      <c r="Q4" s="20" t="s">
        <v>1</v>
      </c>
      <c r="R4" s="20" t="s">
        <v>3</v>
      </c>
      <c r="S4" s="20" t="s">
        <v>5</v>
      </c>
      <c r="T4" s="20" t="s">
        <v>7</v>
      </c>
      <c r="U4" s="20" t="s">
        <v>11</v>
      </c>
      <c r="V4" s="20" t="s">
        <v>12</v>
      </c>
      <c r="W4" s="20" t="s">
        <v>27</v>
      </c>
      <c r="X4" s="20" t="s">
        <v>28</v>
      </c>
      <c r="Y4" s="20" t="s">
        <v>29</v>
      </c>
      <c r="Z4" s="20" t="s">
        <v>30</v>
      </c>
    </row>
    <row r="5" spans="1:26" ht="14.5" customHeight="1" x14ac:dyDescent="0.35">
      <c r="A5" s="5" t="s">
        <v>9</v>
      </c>
      <c r="B5" s="5" t="s">
        <v>10</v>
      </c>
      <c r="C5" s="5"/>
      <c r="E5" s="27" t="s">
        <v>39</v>
      </c>
      <c r="F5" s="28"/>
      <c r="G5" s="28"/>
      <c r="H5" s="28"/>
      <c r="I5" s="28"/>
      <c r="J5" s="28"/>
      <c r="K5" s="29"/>
      <c r="P5" s="20" t="s">
        <v>1</v>
      </c>
      <c r="Q5" s="13">
        <f>F7/F13</f>
        <v>6.4516129032258063E-2</v>
      </c>
      <c r="R5" s="13">
        <f t="shared" ref="R5:V5" si="0">G7/G13</f>
        <v>4.6153846153846149E-2</v>
      </c>
      <c r="S5" s="13">
        <f t="shared" si="0"/>
        <v>8.1632653061224497E-2</v>
      </c>
      <c r="T5" s="13">
        <f t="shared" si="0"/>
        <v>5.8365758754863814E-2</v>
      </c>
      <c r="U5" s="13">
        <f t="shared" si="0"/>
        <v>4.7058823529411764E-2</v>
      </c>
      <c r="V5" s="13">
        <f t="shared" si="0"/>
        <v>9.5238095238095233E-2</v>
      </c>
      <c r="W5" s="3">
        <f>SUM(Q5:V5)/6</f>
        <v>6.5494217628283252E-2</v>
      </c>
      <c r="X5" s="3">
        <f>(F7*W5)+(G7*W6)+(H7*W7)+(I7*W8)+(J7*W9)+(K7*W10)</f>
        <v>0.39515848295077843</v>
      </c>
      <c r="Y5" s="2">
        <f>1/W5</f>
        <v>15.268523485165758</v>
      </c>
      <c r="Z5" s="2">
        <f>X5*Y5</f>
        <v>6.0334865772964337</v>
      </c>
    </row>
    <row r="6" spans="1:26" x14ac:dyDescent="0.35">
      <c r="A6" s="5" t="s">
        <v>1</v>
      </c>
      <c r="B6" s="3" t="s">
        <v>15</v>
      </c>
      <c r="C6" s="3">
        <v>5</v>
      </c>
      <c r="E6" s="20" t="s">
        <v>36</v>
      </c>
      <c r="F6" s="20" t="s">
        <v>1</v>
      </c>
      <c r="G6" s="20" t="s">
        <v>3</v>
      </c>
      <c r="H6" s="20" t="s">
        <v>5</v>
      </c>
      <c r="I6" s="20" t="s">
        <v>7</v>
      </c>
      <c r="J6" s="20" t="s">
        <v>11</v>
      </c>
      <c r="K6" s="20" t="s">
        <v>12</v>
      </c>
      <c r="P6" s="20" t="s">
        <v>3</v>
      </c>
      <c r="Q6" s="13">
        <f>F8/F13</f>
        <v>0.12903225806451613</v>
      </c>
      <c r="R6" s="13">
        <f t="shared" ref="R6:V6" si="1">G8/G13</f>
        <v>9.2307692307692299E-2</v>
      </c>
      <c r="S6" s="13">
        <f t="shared" si="1"/>
        <v>0.10204081632653063</v>
      </c>
      <c r="T6" s="13">
        <f t="shared" si="1"/>
        <v>7.7821011673151752E-2</v>
      </c>
      <c r="U6" s="13">
        <f t="shared" si="1"/>
        <v>7.0588235294117646E-2</v>
      </c>
      <c r="V6" s="13">
        <f t="shared" si="1"/>
        <v>0.14285714285714285</v>
      </c>
      <c r="W6" s="3">
        <f t="shared" ref="W6:W10" si="2">SUM(Q6:V6)/6</f>
        <v>0.10244119275385855</v>
      </c>
      <c r="X6" s="3">
        <f>(F8*W5)+(G8*W6)+(H8*W7)+(I8*W8)+(J8*W9)+(K8*W10)</f>
        <v>0.62175934131310984</v>
      </c>
      <c r="Y6" s="2">
        <f t="shared" ref="Y6:Y10" si="3">1/W6</f>
        <v>9.7616981325350096</v>
      </c>
      <c r="Z6" s="2">
        <f t="shared" ref="Z6:Z10" si="4">X6*Y6</f>
        <v>6.0694270009823823</v>
      </c>
    </row>
    <row r="7" spans="1:26" x14ac:dyDescent="0.35">
      <c r="A7" s="5" t="s">
        <v>3</v>
      </c>
      <c r="B7" s="3" t="s">
        <v>16</v>
      </c>
      <c r="C7" s="3">
        <v>4</v>
      </c>
      <c r="E7" s="20" t="s">
        <v>1</v>
      </c>
      <c r="F7" s="13">
        <v>1</v>
      </c>
      <c r="G7" s="13">
        <f>1/2</f>
        <v>0.5</v>
      </c>
      <c r="H7" s="13">
        <f>1/5</f>
        <v>0.2</v>
      </c>
      <c r="I7" s="13">
        <f>1/4</f>
        <v>0.25</v>
      </c>
      <c r="J7" s="3">
        <f>1/3</f>
        <v>0.33333333333333331</v>
      </c>
      <c r="K7" s="3">
        <v>2</v>
      </c>
      <c r="P7" s="20" t="s">
        <v>5</v>
      </c>
      <c r="Q7" s="13">
        <f>F9/F13</f>
        <v>0.32258064516129031</v>
      </c>
      <c r="R7" s="13">
        <f t="shared" ref="R7:V7" si="5">G9/G13</f>
        <v>0.3692307692307692</v>
      </c>
      <c r="S7" s="13">
        <f t="shared" si="5"/>
        <v>0.40816326530612251</v>
      </c>
      <c r="T7" s="13">
        <f t="shared" si="5"/>
        <v>0.46692607003891051</v>
      </c>
      <c r="U7" s="13">
        <f t="shared" si="5"/>
        <v>0.42352941176470588</v>
      </c>
      <c r="V7" s="13">
        <f t="shared" si="5"/>
        <v>0.2857142857142857</v>
      </c>
      <c r="W7" s="3">
        <f t="shared" si="2"/>
        <v>0.37935740786934735</v>
      </c>
      <c r="X7" s="3">
        <f>(F9*W5)+(G9*W6)+(H9*W7)+(I9*W8)+(J9*W9)+(K9*W10)</f>
        <v>2.3562148781588634</v>
      </c>
      <c r="Y7" s="2">
        <f t="shared" si="3"/>
        <v>2.6360365693567926</v>
      </c>
      <c r="Z7" s="2">
        <f t="shared" si="4"/>
        <v>6.2110685840893236</v>
      </c>
    </row>
    <row r="8" spans="1:26" x14ac:dyDescent="0.35">
      <c r="A8" s="5" t="s">
        <v>5</v>
      </c>
      <c r="B8" s="3" t="s">
        <v>17</v>
      </c>
      <c r="C8" s="3">
        <v>1</v>
      </c>
      <c r="E8" s="20" t="s">
        <v>3</v>
      </c>
      <c r="F8" s="13">
        <v>2</v>
      </c>
      <c r="G8" s="13">
        <v>1</v>
      </c>
      <c r="H8" s="13">
        <f>1/4</f>
        <v>0.25</v>
      </c>
      <c r="I8" s="13">
        <f>1/3</f>
        <v>0.33333333333333331</v>
      </c>
      <c r="J8" s="3">
        <f>1/2</f>
        <v>0.5</v>
      </c>
      <c r="K8" s="3">
        <v>3</v>
      </c>
      <c r="P8" s="20" t="s">
        <v>7</v>
      </c>
      <c r="Q8" s="13">
        <f>F10/F13</f>
        <v>0.25806451612903225</v>
      </c>
      <c r="R8" s="13">
        <f t="shared" ref="R8:V8" si="6">G10/G13</f>
        <v>0.27692307692307688</v>
      </c>
      <c r="S8" s="13">
        <f t="shared" si="6"/>
        <v>0.20408163265306126</v>
      </c>
      <c r="T8" s="13">
        <f t="shared" si="6"/>
        <v>0.23346303501945526</v>
      </c>
      <c r="U8" s="13">
        <f t="shared" si="6"/>
        <v>0.28235294117647058</v>
      </c>
      <c r="V8" s="13">
        <f t="shared" si="6"/>
        <v>0.23809523809523808</v>
      </c>
      <c r="W8" s="3">
        <f t="shared" si="2"/>
        <v>0.24883007333272236</v>
      </c>
      <c r="X8" s="3">
        <f>(F10*W5)+(G10*W6)+(H10*W7)+(I10*W8)+(J10*W9)+(K10*W10)</f>
        <v>1.5458935820935371</v>
      </c>
      <c r="Y8" s="2">
        <f t="shared" si="3"/>
        <v>4.0188068371577144</v>
      </c>
      <c r="Z8" s="2">
        <f t="shared" si="4"/>
        <v>6.2126476972357372</v>
      </c>
    </row>
    <row r="9" spans="1:26" x14ac:dyDescent="0.35">
      <c r="A9" s="5" t="s">
        <v>7</v>
      </c>
      <c r="B9" s="3" t="s">
        <v>18</v>
      </c>
      <c r="C9" s="3">
        <v>2</v>
      </c>
      <c r="E9" s="20" t="s">
        <v>5</v>
      </c>
      <c r="F9" s="13">
        <v>5</v>
      </c>
      <c r="G9" s="13">
        <v>4</v>
      </c>
      <c r="H9" s="13">
        <v>1</v>
      </c>
      <c r="I9" s="13">
        <v>2</v>
      </c>
      <c r="J9" s="3">
        <v>3</v>
      </c>
      <c r="K9" s="3">
        <v>6</v>
      </c>
      <c r="P9" s="20" t="s">
        <v>11</v>
      </c>
      <c r="Q9" s="2">
        <f>F11/F13</f>
        <v>0.19354838709677419</v>
      </c>
      <c r="R9" s="2">
        <f t="shared" ref="R9:V9" si="7">G11/G13</f>
        <v>0.1846153846153846</v>
      </c>
      <c r="S9" s="2">
        <f t="shared" si="7"/>
        <v>0.1360544217687075</v>
      </c>
      <c r="T9" s="2">
        <f t="shared" si="7"/>
        <v>0.11673151750972763</v>
      </c>
      <c r="U9" s="2">
        <f t="shared" si="7"/>
        <v>0.14117647058823529</v>
      </c>
      <c r="V9" s="2">
        <f t="shared" si="7"/>
        <v>0.19047619047619047</v>
      </c>
      <c r="W9" s="3">
        <f t="shared" si="2"/>
        <v>0.16043372867583661</v>
      </c>
      <c r="X9" s="3">
        <f>(F11*W5)+(G11*W6)+(H11*W7)+(I11*W8)+(J11*W9)+(K11*W10)</f>
        <v>0.98643979198435439</v>
      </c>
      <c r="Y9" s="2">
        <f t="shared" si="3"/>
        <v>6.2331032773073787</v>
      </c>
      <c r="Z9" s="2">
        <f t="shared" si="4"/>
        <v>6.1485811002840878</v>
      </c>
    </row>
    <row r="10" spans="1:26" x14ac:dyDescent="0.35">
      <c r="A10" s="5" t="s">
        <v>11</v>
      </c>
      <c r="B10" s="3" t="s">
        <v>19</v>
      </c>
      <c r="C10" s="3">
        <v>3</v>
      </c>
      <c r="E10" s="20" t="s">
        <v>7</v>
      </c>
      <c r="F10" s="13">
        <v>4</v>
      </c>
      <c r="G10" s="13">
        <v>3</v>
      </c>
      <c r="H10" s="13">
        <f>1/2</f>
        <v>0.5</v>
      </c>
      <c r="I10" s="13">
        <v>1</v>
      </c>
      <c r="J10" s="3">
        <v>2</v>
      </c>
      <c r="K10" s="3">
        <v>5</v>
      </c>
      <c r="P10" s="20" t="s">
        <v>12</v>
      </c>
      <c r="Q10" s="3">
        <f>F12/F13</f>
        <v>3.2258064516129031E-2</v>
      </c>
      <c r="R10" s="3">
        <f t="shared" ref="R10:V10" si="8">G12/G13</f>
        <v>3.0769230769230767E-2</v>
      </c>
      <c r="S10" s="3">
        <f t="shared" si="8"/>
        <v>6.8027210884353748E-2</v>
      </c>
      <c r="T10" s="3">
        <f t="shared" si="8"/>
        <v>4.6692607003891051E-2</v>
      </c>
      <c r="U10" s="3">
        <f t="shared" si="8"/>
        <v>3.5294117647058823E-2</v>
      </c>
      <c r="V10" s="3">
        <f t="shared" si="8"/>
        <v>4.7619047619047616E-2</v>
      </c>
      <c r="W10" s="3">
        <f t="shared" si="2"/>
        <v>4.3443379739951833E-2</v>
      </c>
      <c r="X10" s="3">
        <f>(F12*W5)+(G12*W6)+(H12*W7)+(I12*W8)+(J12*W9)+(K12*W10)</f>
        <v>0.26343823428577451</v>
      </c>
      <c r="Y10" s="2">
        <f t="shared" si="3"/>
        <v>23.018466932957569</v>
      </c>
      <c r="Z10" s="2">
        <f t="shared" si="4"/>
        <v>6.0639442847838296</v>
      </c>
    </row>
    <row r="11" spans="1:26" x14ac:dyDescent="0.35">
      <c r="A11" s="5" t="s">
        <v>12</v>
      </c>
      <c r="B11" s="3" t="s">
        <v>20</v>
      </c>
      <c r="C11" s="3">
        <v>6</v>
      </c>
      <c r="E11" s="20" t="s">
        <v>11</v>
      </c>
      <c r="F11" s="13">
        <v>3</v>
      </c>
      <c r="G11" s="13">
        <v>2</v>
      </c>
      <c r="H11" s="13">
        <f>1/3</f>
        <v>0.33333333333333331</v>
      </c>
      <c r="I11" s="13">
        <f>1/2</f>
        <v>0.5</v>
      </c>
      <c r="J11" s="3">
        <v>1</v>
      </c>
      <c r="K11" s="3">
        <v>4</v>
      </c>
      <c r="P11" s="20" t="s">
        <v>25</v>
      </c>
      <c r="Q11" s="13">
        <f>SUM(Q5:Q10)</f>
        <v>1</v>
      </c>
      <c r="R11" s="13">
        <f t="shared" ref="R11:W11" si="9">SUM(R5:R10)</f>
        <v>0.99999999999999989</v>
      </c>
      <c r="S11" s="13">
        <f t="shared" si="9"/>
        <v>1.0000000000000002</v>
      </c>
      <c r="T11" s="13">
        <f t="shared" si="9"/>
        <v>1.0000000000000002</v>
      </c>
      <c r="U11" s="13">
        <f t="shared" si="9"/>
        <v>0.99999999999999989</v>
      </c>
      <c r="V11" s="13">
        <f t="shared" si="9"/>
        <v>1</v>
      </c>
      <c r="W11" s="13">
        <f t="shared" si="9"/>
        <v>0.99999999999999989</v>
      </c>
      <c r="X11" s="3"/>
      <c r="Y11" s="2"/>
      <c r="Z11" s="2"/>
    </row>
    <row r="12" spans="1:26" x14ac:dyDescent="0.35">
      <c r="E12" s="20" t="s">
        <v>12</v>
      </c>
      <c r="F12" s="3">
        <f>1/2</f>
        <v>0.5</v>
      </c>
      <c r="G12" s="3">
        <f>1/3</f>
        <v>0.33333333333333331</v>
      </c>
      <c r="H12" s="3">
        <f>1/6</f>
        <v>0.16666666666666666</v>
      </c>
      <c r="I12" s="3">
        <f>1/5</f>
        <v>0.2</v>
      </c>
      <c r="J12" s="3">
        <f>1/4</f>
        <v>0.25</v>
      </c>
      <c r="K12" s="3">
        <v>1</v>
      </c>
      <c r="Q12" s="1"/>
      <c r="R12" s="1"/>
      <c r="S12" s="1"/>
      <c r="T12" s="1"/>
      <c r="W12" s="20" t="s">
        <v>32</v>
      </c>
      <c r="X12" s="3">
        <f>SUM(Z5:Z10)/6</f>
        <v>6.1231925407786321</v>
      </c>
      <c r="Y12" s="3"/>
      <c r="Z12" s="3"/>
    </row>
    <row r="13" spans="1:26" x14ac:dyDescent="0.35">
      <c r="A13" s="5" t="s">
        <v>13</v>
      </c>
      <c r="B13" s="5" t="s">
        <v>14</v>
      </c>
      <c r="E13" s="20" t="s">
        <v>25</v>
      </c>
      <c r="F13" s="13">
        <f>SUM(F7:F12)</f>
        <v>15.5</v>
      </c>
      <c r="G13" s="13">
        <f t="shared" ref="G13:K13" si="10">SUM(G7:G12)</f>
        <v>10.833333333333334</v>
      </c>
      <c r="H13" s="13">
        <f t="shared" si="10"/>
        <v>2.4499999999999997</v>
      </c>
      <c r="I13" s="13">
        <f t="shared" si="10"/>
        <v>4.2833333333333332</v>
      </c>
      <c r="J13" s="13">
        <f t="shared" si="10"/>
        <v>7.083333333333333</v>
      </c>
      <c r="K13" s="13">
        <f t="shared" si="10"/>
        <v>21</v>
      </c>
      <c r="Q13" s="1"/>
      <c r="R13" s="1"/>
      <c r="S13" s="1"/>
      <c r="T13" s="1"/>
      <c r="U13" s="1"/>
      <c r="V13" s="1"/>
      <c r="W13" s="20" t="s">
        <v>31</v>
      </c>
      <c r="X13" s="3">
        <f>(X12-6)/(6-1)</f>
        <v>2.4638508155726414E-2</v>
      </c>
      <c r="Y13" s="3"/>
      <c r="Z13" s="3"/>
    </row>
    <row r="14" spans="1:26" x14ac:dyDescent="0.35">
      <c r="A14" s="5" t="s">
        <v>2</v>
      </c>
      <c r="B14" s="3" t="s">
        <v>21</v>
      </c>
      <c r="W14" s="20" t="s">
        <v>34</v>
      </c>
      <c r="X14" s="3">
        <f>X13/1.24</f>
        <v>1.9869764641714849E-2</v>
      </c>
      <c r="Y14" s="3"/>
      <c r="Z14" s="3"/>
    </row>
    <row r="15" spans="1:26" x14ac:dyDescent="0.35">
      <c r="A15" s="5" t="s">
        <v>4</v>
      </c>
      <c r="B15" s="3" t="s">
        <v>22</v>
      </c>
    </row>
    <row r="16" spans="1:26" x14ac:dyDescent="0.35">
      <c r="A16" s="5" t="s">
        <v>6</v>
      </c>
      <c r="B16" s="3" t="s">
        <v>23</v>
      </c>
    </row>
    <row r="17" spans="1:32" x14ac:dyDescent="0.35">
      <c r="A17" s="5" t="s">
        <v>8</v>
      </c>
      <c r="B17" s="3" t="s">
        <v>24</v>
      </c>
    </row>
    <row r="18" spans="1:32" x14ac:dyDescent="0.35">
      <c r="A18" s="4"/>
      <c r="B18" s="4"/>
      <c r="AB18" s="24"/>
      <c r="AC18" s="24"/>
      <c r="AD18" s="24"/>
      <c r="AE18" s="24"/>
      <c r="AF18" s="24"/>
    </row>
    <row r="19" spans="1:32" ht="14.5" customHeight="1" x14ac:dyDescent="0.35">
      <c r="A19" s="4"/>
      <c r="B19" s="4"/>
      <c r="K19" s="30" t="s">
        <v>33</v>
      </c>
      <c r="L19" s="31"/>
      <c r="M19" s="31"/>
      <c r="N19" s="31"/>
      <c r="O19" s="31"/>
      <c r="P19" s="31"/>
      <c r="Q19" s="31"/>
      <c r="R19" s="31"/>
      <c r="S19" s="32"/>
      <c r="AB19" s="24"/>
      <c r="AC19" s="24"/>
      <c r="AD19" s="24"/>
      <c r="AE19" s="24"/>
      <c r="AF19" s="24"/>
    </row>
    <row r="20" spans="1:32" ht="14.5" customHeight="1" x14ac:dyDescent="0.35">
      <c r="K20" s="8" t="s">
        <v>15</v>
      </c>
      <c r="L20" s="8" t="s">
        <v>2</v>
      </c>
      <c r="M20" s="8" t="s">
        <v>4</v>
      </c>
      <c r="N20" s="8" t="s">
        <v>6</v>
      </c>
      <c r="O20" s="8" t="s">
        <v>8</v>
      </c>
      <c r="P20" s="8" t="s">
        <v>27</v>
      </c>
      <c r="Q20" s="8" t="s">
        <v>28</v>
      </c>
      <c r="R20" s="8" t="s">
        <v>29</v>
      </c>
      <c r="S20" s="8" t="s">
        <v>30</v>
      </c>
      <c r="V20" s="39" t="s">
        <v>42</v>
      </c>
      <c r="W20" s="39"/>
      <c r="X20" s="39"/>
      <c r="Y20" s="39"/>
      <c r="Z20" s="39"/>
      <c r="AA20" s="27"/>
      <c r="AB20" s="25"/>
      <c r="AC20" s="25"/>
      <c r="AD20" s="25"/>
      <c r="AE20" s="25"/>
      <c r="AF20" s="25"/>
    </row>
    <row r="21" spans="1:32" x14ac:dyDescent="0.35">
      <c r="K21" s="8" t="s">
        <v>2</v>
      </c>
      <c r="L21" s="13">
        <f>B24/B28</f>
        <v>0.39292730844793722</v>
      </c>
      <c r="M21" s="13">
        <f>C24/C28</f>
        <v>0.4043493034318722</v>
      </c>
      <c r="N21" s="13">
        <f t="shared" ref="N21:O21" si="11">D24/D28</f>
        <v>0.37902621722846436</v>
      </c>
      <c r="O21" s="13">
        <f t="shared" si="11"/>
        <v>0.37621397866581752</v>
      </c>
      <c r="P21" s="3">
        <f>SUM(L21:O21)/4</f>
        <v>0.38812920194352285</v>
      </c>
      <c r="Q21" s="13">
        <f>(B24*P21)+(C24*P22)+(D24*P23)+(E24*P24)</f>
        <v>1.5535793197918841</v>
      </c>
      <c r="R21" s="3">
        <f>1/P21</f>
        <v>2.5764616395586519</v>
      </c>
      <c r="S21" s="3">
        <f>Q21*R21</f>
        <v>4.0027375214554128</v>
      </c>
      <c r="V21" s="20" t="s">
        <v>36</v>
      </c>
      <c r="W21" s="20" t="s">
        <v>2</v>
      </c>
      <c r="X21" s="20" t="s">
        <v>4</v>
      </c>
      <c r="Y21" s="20" t="s">
        <v>6</v>
      </c>
      <c r="Z21" s="20" t="s">
        <v>8</v>
      </c>
      <c r="AA21" s="20" t="s">
        <v>37</v>
      </c>
      <c r="AB21" s="21"/>
      <c r="AC21" s="21"/>
      <c r="AD21" s="21"/>
      <c r="AE21" s="21"/>
      <c r="AF21" s="21"/>
    </row>
    <row r="22" spans="1:32" x14ac:dyDescent="0.35">
      <c r="A22" s="49" t="s">
        <v>40</v>
      </c>
      <c r="B22" s="50"/>
      <c r="C22" s="50"/>
      <c r="D22" s="50"/>
      <c r="E22" s="50"/>
      <c r="K22" s="8" t="s">
        <v>4</v>
      </c>
      <c r="L22" s="13">
        <f>B25/B28</f>
        <v>0.33005893909626727</v>
      </c>
      <c r="M22" s="13">
        <f t="shared" ref="M22:O22" si="12">C25/C28</f>
        <v>0.3397893306150187</v>
      </c>
      <c r="N22" s="13">
        <f t="shared" si="12"/>
        <v>0.35786516853932582</v>
      </c>
      <c r="O22" s="13">
        <f t="shared" si="12"/>
        <v>0.34771533195351056</v>
      </c>
      <c r="P22" s="3">
        <f t="shared" ref="P22:P24" si="13">SUM(L22:O22)/4</f>
        <v>0.34385719255103053</v>
      </c>
      <c r="Q22" s="13">
        <f>(B25*P21)+(C25*P22)+(D25*P23)+(E25*P24)</f>
        <v>1.3764741858551028</v>
      </c>
      <c r="R22" s="3">
        <f t="shared" ref="R22:R24" si="14">1/P22</f>
        <v>2.9081840416980484</v>
      </c>
      <c r="S22" s="3">
        <f>Q22*R22</f>
        <v>4.0030402611131235</v>
      </c>
      <c r="V22" s="20" t="s">
        <v>1</v>
      </c>
      <c r="W22" s="3">
        <v>0.38812920194352285</v>
      </c>
      <c r="X22" s="13">
        <v>0.34385719255103053</v>
      </c>
      <c r="Y22" s="13">
        <v>0.18888683971358466</v>
      </c>
      <c r="Z22" s="13">
        <v>7.9126765791861953E-2</v>
      </c>
      <c r="AA22" s="13">
        <v>6.5494217628283252E-2</v>
      </c>
      <c r="AB22" s="22"/>
      <c r="AC22" s="21"/>
      <c r="AD22" s="21"/>
      <c r="AE22" s="23"/>
      <c r="AF22" s="23"/>
    </row>
    <row r="23" spans="1:32" x14ac:dyDescent="0.35">
      <c r="A23" s="8" t="s">
        <v>15</v>
      </c>
      <c r="B23" s="8" t="s">
        <v>2</v>
      </c>
      <c r="C23" s="8" t="s">
        <v>4</v>
      </c>
      <c r="D23" s="8" t="s">
        <v>6</v>
      </c>
      <c r="E23" s="8" t="s">
        <v>8</v>
      </c>
      <c r="K23" s="8" t="s">
        <v>6</v>
      </c>
      <c r="L23" s="13">
        <f>B26/B28</f>
        <v>0.19410609037328097</v>
      </c>
      <c r="M23" s="13">
        <f t="shared" ref="M23:O23" si="15">C26/C28</f>
        <v>0.17770981991165477</v>
      </c>
      <c r="N23" s="13">
        <f t="shared" si="15"/>
        <v>0.18726591760299624</v>
      </c>
      <c r="O23" s="13">
        <f t="shared" si="15"/>
        <v>0.19646553096640659</v>
      </c>
      <c r="P23" s="3">
        <f t="shared" si="13"/>
        <v>0.18888683971358466</v>
      </c>
      <c r="Q23" s="13">
        <f>(B26*P21)+(C26*P22)+(D26*P23)+(E26*P24)</f>
        <v>0.75574483515218926</v>
      </c>
      <c r="R23" s="3">
        <f t="shared" si="14"/>
        <v>5.2941750813149975</v>
      </c>
      <c r="S23" s="3">
        <f>Q23*R23</f>
        <v>4.001045474095231</v>
      </c>
      <c r="V23" s="20" t="s">
        <v>3</v>
      </c>
      <c r="W23" s="13">
        <v>0.44437302955597296</v>
      </c>
      <c r="X23" s="13">
        <v>0.35722337643275009</v>
      </c>
      <c r="Y23" s="13">
        <v>0.13306674287898587</v>
      </c>
      <c r="Z23" s="13">
        <v>6.5336851132291068E-2</v>
      </c>
      <c r="AA23" s="13">
        <v>0.10244119275385855</v>
      </c>
      <c r="AB23" s="22"/>
      <c r="AC23" s="21"/>
      <c r="AD23" s="21"/>
      <c r="AE23" s="23"/>
      <c r="AF23" s="23"/>
    </row>
    <row r="24" spans="1:32" x14ac:dyDescent="0.35">
      <c r="A24" s="8" t="s">
        <v>2</v>
      </c>
      <c r="B24" s="13">
        <v>1</v>
      </c>
      <c r="C24" s="13">
        <v>1.19</v>
      </c>
      <c r="D24" s="13">
        <v>2.024</v>
      </c>
      <c r="E24" s="13">
        <v>4.726</v>
      </c>
      <c r="K24" s="8" t="s">
        <v>8</v>
      </c>
      <c r="L24" s="13">
        <f>B27/B28</f>
        <v>8.2907662082514752E-2</v>
      </c>
      <c r="M24" s="13">
        <f t="shared" ref="M24:O24" si="16">C27/C28</f>
        <v>7.8151546041454301E-2</v>
      </c>
      <c r="N24" s="13">
        <f t="shared" si="16"/>
        <v>7.5842696629213474E-2</v>
      </c>
      <c r="O24" s="13">
        <f t="shared" si="16"/>
        <v>7.9605158414265242E-2</v>
      </c>
      <c r="P24" s="3">
        <f t="shared" si="13"/>
        <v>7.9126765791861953E-2</v>
      </c>
      <c r="Q24" s="13">
        <f>(B27*P21)+(C27*P22)+(D27*P23)+(E27*P24)</f>
        <v>0.31660835177268409</v>
      </c>
      <c r="R24" s="3">
        <f t="shared" si="14"/>
        <v>12.63794861312085</v>
      </c>
      <c r="S24" s="3">
        <f>Q24*R24</f>
        <v>4.0012800801880708</v>
      </c>
      <c r="V24" s="20" t="s">
        <v>5</v>
      </c>
      <c r="W24" s="13">
        <v>0.40956820680964123</v>
      </c>
      <c r="X24" s="13">
        <v>0.37417672592999773</v>
      </c>
      <c r="Y24" s="13">
        <v>0.14070150383421648</v>
      </c>
      <c r="Z24" s="13">
        <v>7.5553563426144485E-2</v>
      </c>
      <c r="AA24" s="13">
        <v>0.37935740786934735</v>
      </c>
      <c r="AB24" s="22"/>
      <c r="AC24" s="21"/>
      <c r="AD24" s="21"/>
      <c r="AE24" s="23"/>
      <c r="AF24" s="23"/>
    </row>
    <row r="25" spans="1:32" x14ac:dyDescent="0.35">
      <c r="A25" s="8" t="s">
        <v>4</v>
      </c>
      <c r="B25" s="13">
        <v>0.84</v>
      </c>
      <c r="C25" s="13">
        <v>1</v>
      </c>
      <c r="D25" s="13">
        <v>1.911</v>
      </c>
      <c r="E25" s="13">
        <v>4.3680000000000003</v>
      </c>
      <c r="K25" s="8" t="s">
        <v>25</v>
      </c>
      <c r="L25" s="13">
        <f>SUM(L21:L24)</f>
        <v>1.0000000000000002</v>
      </c>
      <c r="M25" s="13">
        <f>SUM(M21:M24)</f>
        <v>1</v>
      </c>
      <c r="N25" s="13">
        <f t="shared" ref="N25:P25" si="17">SUM(N21:N24)</f>
        <v>0.99999999999999989</v>
      </c>
      <c r="O25" s="13">
        <f t="shared" si="17"/>
        <v>1</v>
      </c>
      <c r="P25" s="13">
        <f t="shared" si="17"/>
        <v>1</v>
      </c>
      <c r="Q25" s="3"/>
      <c r="R25" s="3"/>
      <c r="S25" s="3"/>
      <c r="V25" s="20" t="s">
        <v>7</v>
      </c>
      <c r="W25" s="13">
        <v>6.3731871387930655E-2</v>
      </c>
      <c r="X25" s="13">
        <v>0.62794662247800881</v>
      </c>
      <c r="Y25" s="13">
        <v>0.15416075306703031</v>
      </c>
      <c r="Z25" s="13">
        <v>0.15416075306703031</v>
      </c>
      <c r="AA25" s="13">
        <v>0.24883007333272236</v>
      </c>
      <c r="AB25" s="22"/>
      <c r="AC25" s="21"/>
      <c r="AD25" s="21"/>
      <c r="AE25" s="23"/>
      <c r="AF25" s="23"/>
    </row>
    <row r="26" spans="1:32" x14ac:dyDescent="0.35">
      <c r="A26" s="8" t="s">
        <v>6</v>
      </c>
      <c r="B26" s="13">
        <v>0.49399999999999999</v>
      </c>
      <c r="C26" s="13">
        <v>0.52300000000000002</v>
      </c>
      <c r="D26" s="13">
        <v>1</v>
      </c>
      <c r="E26" s="13">
        <v>2.468</v>
      </c>
      <c r="L26" s="1"/>
      <c r="M26" s="1"/>
      <c r="N26" s="1"/>
      <c r="O26" s="1"/>
      <c r="P26" s="19" t="s">
        <v>32</v>
      </c>
      <c r="Q26" s="3">
        <f>SUM(S21:S24)/4</f>
        <v>4.0020258342129598</v>
      </c>
      <c r="R26" s="3"/>
      <c r="S26" s="3"/>
      <c r="V26" s="20" t="s">
        <v>11</v>
      </c>
      <c r="W26" s="3">
        <v>0.49186105611480763</v>
      </c>
      <c r="X26" s="3">
        <v>0.20813926006546446</v>
      </c>
      <c r="Y26" s="3">
        <v>0.21668106477064938</v>
      </c>
      <c r="Z26" s="3">
        <v>8.3318619049078529E-2</v>
      </c>
      <c r="AA26" s="3">
        <v>0.16043372867583661</v>
      </c>
      <c r="AB26" s="23"/>
      <c r="AC26" s="21"/>
      <c r="AD26" s="21"/>
      <c r="AE26" s="23"/>
      <c r="AF26" s="23"/>
    </row>
    <row r="27" spans="1:32" x14ac:dyDescent="0.35">
      <c r="A27" s="8" t="s">
        <v>8</v>
      </c>
      <c r="B27" s="13">
        <v>0.21099999999999999</v>
      </c>
      <c r="C27" s="13">
        <v>0.23</v>
      </c>
      <c r="D27" s="13">
        <v>0.40500000000000003</v>
      </c>
      <c r="E27" s="13">
        <v>1</v>
      </c>
      <c r="L27" s="1"/>
      <c r="M27" s="1"/>
      <c r="N27" s="1"/>
      <c r="O27" s="1"/>
      <c r="P27" s="19" t="s">
        <v>31</v>
      </c>
      <c r="Q27" s="3">
        <f>(Q26-4)/(4-1)</f>
        <v>6.7527807098658832E-4</v>
      </c>
      <c r="R27" s="3"/>
      <c r="S27" s="3"/>
      <c r="V27" s="20" t="s">
        <v>12</v>
      </c>
      <c r="W27" s="3">
        <v>0.12443268915223342</v>
      </c>
      <c r="X27" s="3">
        <v>0.31685872837494544</v>
      </c>
      <c r="Y27" s="3">
        <v>0.2021188008028198</v>
      </c>
      <c r="Z27" s="3">
        <v>0.35658978167000133</v>
      </c>
      <c r="AA27" s="3">
        <v>4.3443379739951833E-2</v>
      </c>
      <c r="AB27" s="21"/>
      <c r="AC27" s="21"/>
      <c r="AD27" s="21"/>
      <c r="AE27" s="23"/>
      <c r="AF27" s="23"/>
    </row>
    <row r="28" spans="1:32" x14ac:dyDescent="0.35">
      <c r="A28" s="8" t="s">
        <v>25</v>
      </c>
      <c r="B28" s="13">
        <f>SUM(B24:B27)</f>
        <v>2.5449999999999995</v>
      </c>
      <c r="C28" s="13">
        <f>SUM(C24:C27)</f>
        <v>2.9430000000000001</v>
      </c>
      <c r="D28" s="13">
        <f t="shared" ref="D28" si="18">SUM(D24:D27)</f>
        <v>5.3400000000000007</v>
      </c>
      <c r="E28" s="13">
        <f>SUM(E24:E27)</f>
        <v>12.562000000000001</v>
      </c>
      <c r="L28" s="1"/>
      <c r="M28" s="1"/>
      <c r="N28" s="1"/>
      <c r="O28" s="1"/>
      <c r="P28" s="19" t="s">
        <v>34</v>
      </c>
      <c r="Q28" s="3">
        <f>Q27/0.9</f>
        <v>7.503089677628759E-4</v>
      </c>
      <c r="R28" s="3"/>
      <c r="S28" s="3"/>
      <c r="V28" s="20" t="s">
        <v>38</v>
      </c>
      <c r="W28" s="13">
        <f>(W22*AA22)+(W23*AA23)+(W24*AA24)+(W25*AA25)+(W26*AA26)+(W27*AA27)</f>
        <v>0.32649034089727058</v>
      </c>
      <c r="X28" s="13">
        <f>(X22*AA22)+(X23*AA23)+(X24*AA24)+(X25*AA25)+(X26*AA26)+(X27*AA27)</f>
        <v>0.40447173515424378</v>
      </c>
      <c r="Y28" s="13">
        <f>(Y22*AA22)+(Y23*AA23)+(Y24*AA24)+(Y25*AA25)+(Y26*AA26)+(Y27*AA27)</f>
        <v>0.16128217588274507</v>
      </c>
      <c r="Z28" s="13">
        <f>(Z22*AA22)+(Z23*AA23)+(Z24*AA24)+(Z25*AA25)+(Z26*AA26)+(Z27*AA27)</f>
        <v>0.10775574806574059</v>
      </c>
      <c r="AA28" s="13">
        <f>SUM(AA22:AA27)</f>
        <v>0.99999999999999989</v>
      </c>
      <c r="AB28" s="22"/>
      <c r="AC28" s="22"/>
      <c r="AD28" s="21"/>
      <c r="AE28" s="23"/>
      <c r="AF28" s="23"/>
    </row>
    <row r="29" spans="1:32" x14ac:dyDescent="0.35">
      <c r="A29" s="1"/>
      <c r="B29" s="1"/>
      <c r="C29" s="1"/>
      <c r="D29" s="1"/>
      <c r="E29" s="1"/>
      <c r="L29" s="1"/>
      <c r="M29" s="1"/>
      <c r="N29" s="1"/>
      <c r="O29" s="1"/>
      <c r="P29" s="1"/>
      <c r="Q29" s="1" t="s">
        <v>35</v>
      </c>
      <c r="R29" s="1"/>
      <c r="S29" s="1"/>
    </row>
    <row r="30" spans="1:32" x14ac:dyDescent="0.35">
      <c r="A30" s="1"/>
      <c r="B30" s="1"/>
      <c r="C30" s="1"/>
      <c r="D30" s="1"/>
      <c r="E30" s="1"/>
    </row>
    <row r="31" spans="1:32" ht="14.5" customHeight="1" x14ac:dyDescent="0.35">
      <c r="A31" s="51" t="s">
        <v>40</v>
      </c>
      <c r="B31" s="52"/>
      <c r="C31" s="52"/>
      <c r="D31" s="52"/>
      <c r="E31" s="52"/>
      <c r="K31" s="33" t="s">
        <v>33</v>
      </c>
      <c r="L31" s="34"/>
      <c r="M31" s="34"/>
      <c r="N31" s="34"/>
      <c r="O31" s="34"/>
      <c r="P31" s="34"/>
      <c r="Q31" s="34"/>
      <c r="R31" s="34"/>
      <c r="S31" s="35"/>
    </row>
    <row r="32" spans="1:32" x14ac:dyDescent="0.35">
      <c r="A32" s="9" t="s">
        <v>16</v>
      </c>
      <c r="B32" s="9" t="s">
        <v>2</v>
      </c>
      <c r="C32" s="9" t="s">
        <v>4</v>
      </c>
      <c r="D32" s="9" t="s">
        <v>6</v>
      </c>
      <c r="E32" s="9" t="s">
        <v>8</v>
      </c>
      <c r="K32" s="9" t="s">
        <v>16</v>
      </c>
      <c r="L32" s="9" t="s">
        <v>2</v>
      </c>
      <c r="M32" s="9" t="s">
        <v>4</v>
      </c>
      <c r="N32" s="9" t="s">
        <v>6</v>
      </c>
      <c r="O32" s="9" t="s">
        <v>8</v>
      </c>
      <c r="P32" s="9" t="s">
        <v>27</v>
      </c>
      <c r="Q32" s="9" t="s">
        <v>28</v>
      </c>
      <c r="R32" s="9" t="s">
        <v>29</v>
      </c>
      <c r="S32" s="9" t="s">
        <v>30</v>
      </c>
    </row>
    <row r="33" spans="1:28" x14ac:dyDescent="0.35">
      <c r="A33" s="9" t="s">
        <v>2</v>
      </c>
      <c r="B33" s="13">
        <v>1</v>
      </c>
      <c r="C33" s="13">
        <v>1.28</v>
      </c>
      <c r="D33" s="13">
        <v>3.536</v>
      </c>
      <c r="E33" s="13">
        <v>6.2590000000000003</v>
      </c>
      <c r="K33" s="9" t="s">
        <v>2</v>
      </c>
      <c r="L33" s="13">
        <f>B33/B37</f>
        <v>0.44964028776978415</v>
      </c>
      <c r="M33" s="13">
        <f>C33/C37</f>
        <v>0.45245669848002829</v>
      </c>
      <c r="N33" s="13">
        <f t="shared" ref="N33:O33" si="19">D33/D37</f>
        <v>0.45945945945945948</v>
      </c>
      <c r="O33" s="13">
        <f t="shared" si="19"/>
        <v>0.41593567251461988</v>
      </c>
      <c r="P33" s="2">
        <f>SUM(L33:O33)/4</f>
        <v>0.44437302955597296</v>
      </c>
      <c r="Q33" s="7">
        <f>(B33*P33)+(C33*P34)+(D33*P35)+(E33*P36)</f>
        <v>1.781086305446997</v>
      </c>
      <c r="R33" s="2">
        <f>1/P33</f>
        <v>2.2503615959753933</v>
      </c>
      <c r="S33" s="2">
        <f>Q33*R33</f>
        <v>4.0080882208956208</v>
      </c>
    </row>
    <row r="34" spans="1:28" x14ac:dyDescent="0.35">
      <c r="A34" s="9" t="s">
        <v>4</v>
      </c>
      <c r="B34" s="13">
        <v>0.78100000000000003</v>
      </c>
      <c r="C34" s="13">
        <v>1</v>
      </c>
      <c r="D34" s="13">
        <v>2.698</v>
      </c>
      <c r="E34" s="13">
        <v>5.6230000000000002</v>
      </c>
      <c r="K34" s="9" t="s">
        <v>4</v>
      </c>
      <c r="L34" s="13">
        <f>B34/B37</f>
        <v>0.35116906474820142</v>
      </c>
      <c r="M34" s="13">
        <f t="shared" ref="M34:O34" si="20">C34/C37</f>
        <v>0.35348179568752208</v>
      </c>
      <c r="N34" s="13">
        <f t="shared" si="20"/>
        <v>0.35057172557172556</v>
      </c>
      <c r="O34" s="13">
        <f t="shared" si="20"/>
        <v>0.37367091972355126</v>
      </c>
      <c r="P34" s="2">
        <f t="shared" ref="P34:P36" si="21">SUM(L34:O34)/4</f>
        <v>0.35722337643275009</v>
      </c>
      <c r="Q34" s="7">
        <f>(B34*P33)+(C34*P34)+(D34*P35)+(E34*P36)</f>
        <v>1.4306818987203416</v>
      </c>
      <c r="R34" s="2">
        <f>1/P34</f>
        <v>2.7993688710577911</v>
      </c>
      <c r="S34" s="2">
        <f>Q34*R34</f>
        <v>4.0050063716635798</v>
      </c>
    </row>
    <row r="35" spans="1:28" ht="14.5" customHeight="1" x14ac:dyDescent="0.35">
      <c r="A35" s="9" t="s">
        <v>6</v>
      </c>
      <c r="B35" s="13">
        <v>0.28299999999999997</v>
      </c>
      <c r="C35" s="13">
        <v>0.371</v>
      </c>
      <c r="D35" s="13">
        <v>1</v>
      </c>
      <c r="E35" s="13">
        <v>2.1659999999999999</v>
      </c>
      <c r="K35" s="9" t="s">
        <v>6</v>
      </c>
      <c r="L35" s="13">
        <f>B35/B37</f>
        <v>0.12724820143884891</v>
      </c>
      <c r="M35" s="13">
        <f t="shared" ref="M35:O35" si="22">C35/C37</f>
        <v>0.13114174620007069</v>
      </c>
      <c r="N35" s="13">
        <f t="shared" si="22"/>
        <v>0.12993762993762994</v>
      </c>
      <c r="O35" s="13">
        <f t="shared" si="22"/>
        <v>0.14393939393939392</v>
      </c>
      <c r="P35" s="2">
        <f t="shared" si="21"/>
        <v>0.13306674287898587</v>
      </c>
      <c r="Q35" s="7">
        <f>(B35*P33)+(C35*P34)+(D35*P35)+(E35*P36)</f>
        <v>0.532873802452419</v>
      </c>
      <c r="R35" s="2">
        <f>1/P35</f>
        <v>7.5150257559803979</v>
      </c>
      <c r="S35" s="2">
        <f>Q35*R35</f>
        <v>4.0045603501171394</v>
      </c>
      <c r="V35" s="25"/>
      <c r="W35" s="25"/>
      <c r="X35" s="25"/>
      <c r="Y35" s="25"/>
      <c r="Z35" s="25"/>
      <c r="AA35" s="25"/>
      <c r="AB35" s="25"/>
    </row>
    <row r="36" spans="1:28" x14ac:dyDescent="0.35">
      <c r="A36" s="9" t="s">
        <v>8</v>
      </c>
      <c r="B36" s="13">
        <v>0.16</v>
      </c>
      <c r="C36" s="13">
        <v>0.17799999999999999</v>
      </c>
      <c r="D36" s="13">
        <v>0.46200000000000002</v>
      </c>
      <c r="E36" s="13">
        <v>1</v>
      </c>
      <c r="K36" s="9" t="s">
        <v>8</v>
      </c>
      <c r="L36" s="13">
        <f>B36/B37</f>
        <v>7.1942446043165464E-2</v>
      </c>
      <c r="M36" s="13">
        <f t="shared" ref="M36:O36" si="23">C36/C37</f>
        <v>6.2919759632378919E-2</v>
      </c>
      <c r="N36" s="13">
        <f t="shared" si="23"/>
        <v>6.0031185031185035E-2</v>
      </c>
      <c r="O36" s="13">
        <f t="shared" si="23"/>
        <v>6.6454013822434863E-2</v>
      </c>
      <c r="P36" s="2">
        <f t="shared" si="21"/>
        <v>6.5336851132291068E-2</v>
      </c>
      <c r="Q36" s="7">
        <f>(B36*P33)+(C36*P34)+(D36*P35)+(E36*P36)</f>
        <v>0.26149913207636771</v>
      </c>
      <c r="R36" s="2">
        <f>1/P36</f>
        <v>15.305298352613377</v>
      </c>
      <c r="S36" s="2">
        <f>Q36*R36</f>
        <v>4.0023222353782586</v>
      </c>
      <c r="V36" s="21"/>
      <c r="W36" s="21"/>
      <c r="X36" s="21"/>
      <c r="Y36" s="21"/>
      <c r="Z36" s="21"/>
      <c r="AA36" s="21"/>
      <c r="AB36" s="21"/>
    </row>
    <row r="37" spans="1:28" x14ac:dyDescent="0.35">
      <c r="A37" s="9" t="s">
        <v>25</v>
      </c>
      <c r="B37" s="13">
        <f>SUM(B33:B36)</f>
        <v>2.2240000000000002</v>
      </c>
      <c r="C37" s="13">
        <f>SUM(C33:C36)</f>
        <v>2.8290000000000002</v>
      </c>
      <c r="D37" s="13">
        <f>SUM(D33:D36)</f>
        <v>7.6959999999999997</v>
      </c>
      <c r="E37" s="13">
        <f t="shared" ref="E37" si="24">SUM(E33:E36)</f>
        <v>15.048000000000002</v>
      </c>
      <c r="K37" s="9" t="s">
        <v>25</v>
      </c>
      <c r="L37" s="7">
        <f>SUM(L33:L36)</f>
        <v>1</v>
      </c>
      <c r="M37" s="7">
        <f t="shared" ref="M37:P37" si="25">SUM(M33:M36)</f>
        <v>1</v>
      </c>
      <c r="N37" s="7">
        <f t="shared" si="25"/>
        <v>0.99999999999999989</v>
      </c>
      <c r="O37" s="7">
        <f t="shared" si="25"/>
        <v>1</v>
      </c>
      <c r="P37" s="7">
        <f t="shared" si="25"/>
        <v>1</v>
      </c>
      <c r="Q37" s="2"/>
      <c r="R37" s="2"/>
      <c r="S37" s="2"/>
      <c r="V37" s="21"/>
      <c r="W37" s="26"/>
      <c r="X37" s="26"/>
      <c r="Y37" s="26"/>
      <c r="Z37" s="26"/>
      <c r="AA37" s="4"/>
      <c r="AB37" s="4"/>
    </row>
    <row r="38" spans="1:28" x14ac:dyDescent="0.35">
      <c r="A38" s="1"/>
      <c r="B38" s="1"/>
      <c r="C38" s="1"/>
      <c r="D38" s="1"/>
      <c r="E38" s="1"/>
      <c r="P38" s="18" t="s">
        <v>32</v>
      </c>
      <c r="Q38" s="2">
        <f>SUM(S33:S36)/4</f>
        <v>4.0049942945136499</v>
      </c>
      <c r="R38" s="2"/>
      <c r="S38" s="2"/>
      <c r="V38" s="21"/>
      <c r="W38" s="26"/>
      <c r="X38" s="26"/>
      <c r="Y38" s="26"/>
      <c r="Z38" s="26"/>
      <c r="AA38" s="4"/>
      <c r="AB38" s="4"/>
    </row>
    <row r="39" spans="1:28" x14ac:dyDescent="0.35">
      <c r="A39" s="1"/>
      <c r="B39" s="1"/>
      <c r="C39" s="1"/>
      <c r="D39" s="1"/>
      <c r="E39" s="1"/>
      <c r="P39" s="18" t="s">
        <v>31</v>
      </c>
      <c r="Q39" s="2">
        <f>(Q38-4)/(4-1)</f>
        <v>1.6647648378832851E-3</v>
      </c>
      <c r="R39" s="2"/>
      <c r="S39" s="2"/>
      <c r="V39" s="21"/>
      <c r="W39" s="26"/>
      <c r="X39" s="26"/>
      <c r="Y39" s="26"/>
      <c r="Z39" s="26"/>
      <c r="AA39" s="4"/>
      <c r="AB39" s="4"/>
    </row>
    <row r="40" spans="1:28" x14ac:dyDescent="0.35">
      <c r="A40" s="53" t="s">
        <v>40</v>
      </c>
      <c r="B40" s="54"/>
      <c r="C40" s="54"/>
      <c r="D40" s="54"/>
      <c r="E40" s="54"/>
      <c r="P40" s="18" t="s">
        <v>34</v>
      </c>
      <c r="Q40" s="2">
        <f>Q39/0.9</f>
        <v>1.8497387087592057E-3</v>
      </c>
      <c r="R40" s="2"/>
      <c r="S40" s="2"/>
      <c r="V40" s="21"/>
      <c r="W40" s="26"/>
      <c r="X40" s="26"/>
      <c r="Y40" s="26"/>
      <c r="Z40" s="26"/>
      <c r="AA40" s="4"/>
      <c r="AB40" s="4"/>
    </row>
    <row r="41" spans="1:28" x14ac:dyDescent="0.35">
      <c r="A41" s="10" t="s">
        <v>17</v>
      </c>
      <c r="B41" s="10" t="s">
        <v>2</v>
      </c>
      <c r="C41" s="10" t="s">
        <v>4</v>
      </c>
      <c r="D41" s="10" t="s">
        <v>6</v>
      </c>
      <c r="E41" s="10" t="s">
        <v>8</v>
      </c>
      <c r="Q41" s="1" t="s">
        <v>35</v>
      </c>
      <c r="V41" s="21"/>
      <c r="W41" s="26"/>
      <c r="X41" s="26"/>
      <c r="Y41" s="26"/>
      <c r="Z41" s="26"/>
      <c r="AA41" s="4"/>
      <c r="AB41" s="4"/>
    </row>
    <row r="42" spans="1:28" x14ac:dyDescent="0.35">
      <c r="A42" s="10" t="s">
        <v>2</v>
      </c>
      <c r="B42" s="13">
        <v>1</v>
      </c>
      <c r="C42" s="13">
        <v>1.0529999999999999</v>
      </c>
      <c r="D42" s="13">
        <v>3.0920000000000001</v>
      </c>
      <c r="E42" s="13">
        <v>5.3170000000000002</v>
      </c>
      <c r="V42" s="21"/>
      <c r="W42" s="4"/>
      <c r="X42" s="4"/>
      <c r="Y42" s="4"/>
      <c r="Z42" s="4"/>
      <c r="AA42" s="4"/>
      <c r="AB42" s="4"/>
    </row>
    <row r="43" spans="1:28" ht="14.5" customHeight="1" x14ac:dyDescent="0.35">
      <c r="A43" s="10" t="s">
        <v>4</v>
      </c>
      <c r="B43" s="13">
        <v>0.95</v>
      </c>
      <c r="C43" s="13">
        <v>1</v>
      </c>
      <c r="D43" s="13">
        <v>2.661</v>
      </c>
      <c r="E43" s="13">
        <v>4.7709999999999999</v>
      </c>
      <c r="K43" s="36" t="s">
        <v>33</v>
      </c>
      <c r="L43" s="37"/>
      <c r="M43" s="37"/>
      <c r="N43" s="37"/>
      <c r="O43" s="37"/>
      <c r="P43" s="37"/>
      <c r="Q43" s="37"/>
      <c r="R43" s="37"/>
      <c r="S43" s="38"/>
      <c r="V43" s="21"/>
      <c r="W43" s="26"/>
      <c r="X43" s="26"/>
      <c r="Y43" s="26"/>
      <c r="Z43" s="26"/>
      <c r="AA43" s="26"/>
      <c r="AB43" s="26"/>
    </row>
    <row r="44" spans="1:28" x14ac:dyDescent="0.35">
      <c r="A44" s="10" t="s">
        <v>6</v>
      </c>
      <c r="B44" s="13">
        <v>0.32300000000000001</v>
      </c>
      <c r="C44" s="13">
        <v>0.376</v>
      </c>
      <c r="D44" s="13">
        <v>1</v>
      </c>
      <c r="E44" s="13">
        <v>1.9770000000000001</v>
      </c>
      <c r="K44" s="10" t="s">
        <v>17</v>
      </c>
      <c r="L44" s="10" t="s">
        <v>2</v>
      </c>
      <c r="M44" s="10" t="s">
        <v>4</v>
      </c>
      <c r="N44" s="10" t="s">
        <v>6</v>
      </c>
      <c r="O44" s="10" t="s">
        <v>8</v>
      </c>
      <c r="P44" s="10" t="s">
        <v>27</v>
      </c>
      <c r="Q44" s="10" t="s">
        <v>28</v>
      </c>
      <c r="R44" s="10" t="s">
        <v>29</v>
      </c>
      <c r="S44" s="10" t="s">
        <v>30</v>
      </c>
    </row>
    <row r="45" spans="1:28" x14ac:dyDescent="0.35">
      <c r="A45" s="10" t="s">
        <v>8</v>
      </c>
      <c r="B45" s="13">
        <v>0.188</v>
      </c>
      <c r="C45" s="13">
        <v>0.21</v>
      </c>
      <c r="D45" s="13">
        <v>0.50600000000000001</v>
      </c>
      <c r="E45" s="13">
        <v>1</v>
      </c>
      <c r="K45" s="10" t="s">
        <v>2</v>
      </c>
      <c r="L45" s="13">
        <f>B42/B46</f>
        <v>0.40633888663145057</v>
      </c>
      <c r="M45" s="13">
        <f>C42/C46</f>
        <v>0.39901477832512317</v>
      </c>
      <c r="N45" s="13">
        <f t="shared" ref="N45:O45" si="26">D42/D46</f>
        <v>0.42595398815263807</v>
      </c>
      <c r="O45" s="13">
        <f t="shared" si="26"/>
        <v>0.40696517412935318</v>
      </c>
      <c r="P45" s="2">
        <f>SUM(L45:O45)/4</f>
        <v>0.40956820680964123</v>
      </c>
      <c r="Q45" s="7">
        <f>(B42*P45)+(C42*P46)+(D42*P47)+(E42*P48)</f>
        <v>1.6403436458061365</v>
      </c>
      <c r="R45" s="2">
        <f>1/P45</f>
        <v>2.44159576689208</v>
      </c>
      <c r="S45" s="2">
        <f>Q45*R45</f>
        <v>4.0050561018485844</v>
      </c>
    </row>
    <row r="46" spans="1:28" x14ac:dyDescent="0.35">
      <c r="A46" s="10" t="s">
        <v>25</v>
      </c>
      <c r="B46" s="13">
        <f>SUM(B42:B45)</f>
        <v>2.4610000000000003</v>
      </c>
      <c r="C46" s="13">
        <f>SUM(C42:C45)</f>
        <v>2.6389999999999998</v>
      </c>
      <c r="D46" s="13">
        <f t="shared" ref="D46:E46" si="27">SUM(D42:D45)</f>
        <v>7.2590000000000003</v>
      </c>
      <c r="E46" s="13">
        <f t="shared" si="27"/>
        <v>13.065000000000001</v>
      </c>
      <c r="K46" s="10" t="s">
        <v>4</v>
      </c>
      <c r="L46" s="13">
        <f>B43/B46</f>
        <v>0.38602194229987802</v>
      </c>
      <c r="M46" s="13">
        <f t="shared" ref="M46:O46" si="28">C43/C46</f>
        <v>0.37893141341417208</v>
      </c>
      <c r="N46" s="13">
        <f t="shared" si="28"/>
        <v>0.36657941865270699</v>
      </c>
      <c r="O46" s="13">
        <f t="shared" si="28"/>
        <v>0.36517412935323379</v>
      </c>
      <c r="P46" s="2">
        <f t="shared" ref="P46:P48" si="29">SUM(L46:O46)/4</f>
        <v>0.37417672592999773</v>
      </c>
      <c r="Q46" s="7">
        <f>(B43*P45)+(C43*P46)+(D43*P47)+(E43*P48)</f>
        <v>1.4981392752081422</v>
      </c>
      <c r="R46" s="2">
        <f>1/P46</f>
        <v>2.6725339410529863</v>
      </c>
      <c r="S46" s="2">
        <f t="shared" ref="S46:S48" si="30">Q46*R46</f>
        <v>4.0038280614182806</v>
      </c>
    </row>
    <row r="47" spans="1:28" x14ac:dyDescent="0.35">
      <c r="A47" s="1"/>
      <c r="B47" s="1"/>
      <c r="C47" s="1"/>
      <c r="D47" s="1"/>
      <c r="E47" s="1"/>
      <c r="K47" s="10" t="s">
        <v>6</v>
      </c>
      <c r="L47" s="13">
        <f>B44/B46</f>
        <v>0.13124746038195853</v>
      </c>
      <c r="M47" s="13">
        <f>C44/C46</f>
        <v>0.14247821144372869</v>
      </c>
      <c r="N47" s="13">
        <f t="shared" ref="N47:O47" si="31">D44/D46</f>
        <v>0.13776002204160351</v>
      </c>
      <c r="O47" s="13">
        <f t="shared" si="31"/>
        <v>0.15132032146957519</v>
      </c>
      <c r="P47" s="2">
        <f t="shared" si="29"/>
        <v>0.14070150383421648</v>
      </c>
      <c r="Q47" s="7">
        <f>(B44*P45)+(C44*P46)+(D44*P47)+(E44*P48)</f>
        <v>0.56305187847689742</v>
      </c>
      <c r="R47" s="2">
        <f t="shared" ref="R47:R48" si="32">1/P47</f>
        <v>7.1072445762787586</v>
      </c>
      <c r="S47" s="2">
        <f t="shared" si="30"/>
        <v>4.0017474094684955</v>
      </c>
    </row>
    <row r="48" spans="1:28" x14ac:dyDescent="0.35">
      <c r="A48" s="1"/>
      <c r="B48" s="1"/>
      <c r="C48" s="1"/>
      <c r="D48" s="1"/>
      <c r="E48" s="1"/>
      <c r="K48" s="10" t="s">
        <v>8</v>
      </c>
      <c r="L48" s="13">
        <f>B45/B46</f>
        <v>7.6391710686712716E-2</v>
      </c>
      <c r="M48" s="13">
        <f t="shared" ref="M48:O48" si="33">C45/C46</f>
        <v>7.9575596816976124E-2</v>
      </c>
      <c r="N48" s="13">
        <f t="shared" si="33"/>
        <v>6.9706571153051386E-2</v>
      </c>
      <c r="O48" s="13">
        <f t="shared" si="33"/>
        <v>7.6540375047837728E-2</v>
      </c>
      <c r="P48" s="2">
        <f t="shared" si="29"/>
        <v>7.5553563426144485E-2</v>
      </c>
      <c r="Q48" s="7">
        <f>(B45*P45)+(C45*P46)+(D45*P47)+(E45*P48)</f>
        <v>0.30232445969177008</v>
      </c>
      <c r="R48" s="2">
        <f t="shared" si="32"/>
        <v>13.235643094154325</v>
      </c>
      <c r="S48" s="2">
        <f t="shared" si="30"/>
        <v>4.0014586471133144</v>
      </c>
    </row>
    <row r="49" spans="1:19" x14ac:dyDescent="0.35">
      <c r="A49" s="55" t="s">
        <v>40</v>
      </c>
      <c r="B49" s="56"/>
      <c r="C49" s="56"/>
      <c r="D49" s="56"/>
      <c r="E49" s="56"/>
      <c r="K49" s="10" t="s">
        <v>25</v>
      </c>
      <c r="L49" s="7">
        <f>SUM(L45:L48)</f>
        <v>0.99999999999999989</v>
      </c>
      <c r="M49" s="7">
        <f t="shared" ref="M49:O49" si="34">SUM(M45:M48)</f>
        <v>1</v>
      </c>
      <c r="N49" s="7">
        <f t="shared" si="34"/>
        <v>1</v>
      </c>
      <c r="O49" s="7">
        <f t="shared" si="34"/>
        <v>0.99999999999999989</v>
      </c>
      <c r="P49" s="7">
        <f>SUM(P45:P48)</f>
        <v>0.99999999999999989</v>
      </c>
      <c r="Q49" s="2"/>
      <c r="R49" s="2"/>
      <c r="S49" s="2"/>
    </row>
    <row r="50" spans="1:19" x14ac:dyDescent="0.35">
      <c r="A50" s="11" t="s">
        <v>18</v>
      </c>
      <c r="B50" s="11" t="s">
        <v>2</v>
      </c>
      <c r="C50" s="11" t="s">
        <v>4</v>
      </c>
      <c r="D50" s="11" t="s">
        <v>6</v>
      </c>
      <c r="E50" s="11" t="s">
        <v>8</v>
      </c>
      <c r="P50" s="17" t="s">
        <v>32</v>
      </c>
      <c r="Q50" s="2">
        <f>SUM(S45:S48)/4</f>
        <v>4.0030225549621683</v>
      </c>
      <c r="R50" s="2"/>
      <c r="S50" s="2"/>
    </row>
    <row r="51" spans="1:19" x14ac:dyDescent="0.35">
      <c r="A51" s="11" t="s">
        <v>2</v>
      </c>
      <c r="B51" s="13">
        <v>1</v>
      </c>
      <c r="C51" s="13">
        <v>0.14299999999999999</v>
      </c>
      <c r="D51" s="13">
        <v>0.33300000000000002</v>
      </c>
      <c r="E51" s="13">
        <v>0.33300000000000002</v>
      </c>
      <c r="P51" s="17" t="s">
        <v>31</v>
      </c>
      <c r="Q51" s="2">
        <f>(Q50-4)/(4-1)</f>
        <v>1.0075183207227667E-3</v>
      </c>
      <c r="R51" s="2"/>
      <c r="S51" s="2"/>
    </row>
    <row r="52" spans="1:19" x14ac:dyDescent="0.35">
      <c r="A52" s="11" t="s">
        <v>4</v>
      </c>
      <c r="B52" s="13">
        <v>7</v>
      </c>
      <c r="C52" s="13">
        <v>1</v>
      </c>
      <c r="D52" s="13">
        <v>5</v>
      </c>
      <c r="E52" s="13">
        <v>5</v>
      </c>
      <c r="P52" s="17" t="s">
        <v>34</v>
      </c>
      <c r="Q52" s="2">
        <f>Q51/0.9</f>
        <v>1.1194648008030742E-3</v>
      </c>
      <c r="R52" s="2"/>
      <c r="S52" s="2"/>
    </row>
    <row r="53" spans="1:19" x14ac:dyDescent="0.35">
      <c r="A53" s="11" t="s">
        <v>6</v>
      </c>
      <c r="B53" s="13">
        <v>3</v>
      </c>
      <c r="C53" s="13">
        <v>0.2</v>
      </c>
      <c r="D53" s="13">
        <v>1</v>
      </c>
      <c r="E53" s="13">
        <v>1</v>
      </c>
      <c r="Q53" s="1" t="s">
        <v>35</v>
      </c>
    </row>
    <row r="54" spans="1:19" x14ac:dyDescent="0.35">
      <c r="A54" s="11" t="s">
        <v>8</v>
      </c>
      <c r="B54" s="13">
        <v>3</v>
      </c>
      <c r="C54" s="13">
        <v>0.2</v>
      </c>
      <c r="D54" s="13">
        <v>1</v>
      </c>
      <c r="E54" s="13">
        <v>1</v>
      </c>
    </row>
    <row r="55" spans="1:19" ht="14.5" customHeight="1" x14ac:dyDescent="0.35">
      <c r="A55" s="11" t="s">
        <v>25</v>
      </c>
      <c r="B55" s="13">
        <f>SUM(B51:B54)</f>
        <v>14</v>
      </c>
      <c r="C55" s="13">
        <f t="shared" ref="C55:D55" si="35">SUM(C51:C54)</f>
        <v>1.5429999999999999</v>
      </c>
      <c r="D55" s="13">
        <f t="shared" si="35"/>
        <v>7.3330000000000002</v>
      </c>
      <c r="E55" s="13">
        <f>SUM(E51:E54)</f>
        <v>7.3330000000000002</v>
      </c>
      <c r="K55" s="40" t="s">
        <v>33</v>
      </c>
      <c r="L55" s="41"/>
      <c r="M55" s="41"/>
      <c r="N55" s="41"/>
      <c r="O55" s="41"/>
      <c r="P55" s="41"/>
      <c r="Q55" s="41"/>
      <c r="R55" s="41"/>
      <c r="S55" s="42"/>
    </row>
    <row r="56" spans="1:19" x14ac:dyDescent="0.35">
      <c r="A56" s="1"/>
      <c r="B56" s="1"/>
      <c r="C56" s="1"/>
      <c r="D56" s="1"/>
      <c r="E56" s="1"/>
      <c r="K56" s="11" t="s">
        <v>18</v>
      </c>
      <c r="L56" s="11" t="s">
        <v>2</v>
      </c>
      <c r="M56" s="11" t="s">
        <v>4</v>
      </c>
      <c r="N56" s="11" t="s">
        <v>6</v>
      </c>
      <c r="O56" s="11" t="s">
        <v>8</v>
      </c>
      <c r="P56" s="11" t="s">
        <v>27</v>
      </c>
      <c r="Q56" s="11" t="s">
        <v>28</v>
      </c>
      <c r="R56" s="11" t="s">
        <v>29</v>
      </c>
      <c r="S56" s="11" t="s">
        <v>30</v>
      </c>
    </row>
    <row r="57" spans="1:19" x14ac:dyDescent="0.35">
      <c r="A57" s="1"/>
      <c r="B57" s="1"/>
      <c r="C57" s="1"/>
      <c r="D57" s="1"/>
      <c r="E57" s="1"/>
      <c r="K57" s="11" t="s">
        <v>2</v>
      </c>
      <c r="L57" s="13">
        <f>B51/B55</f>
        <v>7.1428571428571425E-2</v>
      </c>
      <c r="M57" s="13">
        <f t="shared" ref="M57:O57" si="36">C51/C55</f>
        <v>9.2676604018146466E-2</v>
      </c>
      <c r="N57" s="13">
        <f t="shared" si="36"/>
        <v>4.5411155052502386E-2</v>
      </c>
      <c r="O57" s="13">
        <f t="shared" si="36"/>
        <v>4.5411155052502386E-2</v>
      </c>
      <c r="P57" s="2">
        <f>SUM(L57:O57)/4</f>
        <v>6.3731871387930655E-2</v>
      </c>
      <c r="Q57" s="7">
        <f>(B51*P57)+(C51*P58)+(D51*P59)+(E51*P60)</f>
        <v>0.25619929994492807</v>
      </c>
      <c r="R57" s="2">
        <f>1/P57</f>
        <v>15.690736490586984</v>
      </c>
      <c r="S57" s="2">
        <f>Q57*R57</f>
        <v>4.0199557045087229</v>
      </c>
    </row>
    <row r="58" spans="1:19" x14ac:dyDescent="0.35">
      <c r="A58" s="57" t="s">
        <v>40</v>
      </c>
      <c r="B58" s="58"/>
      <c r="C58" s="58"/>
      <c r="D58" s="58"/>
      <c r="E58" s="58"/>
      <c r="K58" s="11" t="s">
        <v>4</v>
      </c>
      <c r="L58" s="13">
        <f>B52/B55</f>
        <v>0.5</v>
      </c>
      <c r="M58" s="13">
        <f t="shared" ref="M58:O58" si="37">C52/C55</f>
        <v>0.64808813998703829</v>
      </c>
      <c r="N58" s="13">
        <f t="shared" si="37"/>
        <v>0.68184917496249831</v>
      </c>
      <c r="O58" s="13">
        <f t="shared" si="37"/>
        <v>0.68184917496249831</v>
      </c>
      <c r="P58" s="2">
        <f t="shared" ref="P58:P60" si="38">SUM(L58:O58)/4</f>
        <v>0.62794662247800881</v>
      </c>
      <c r="Q58" s="7">
        <f>(B52*P57)+(C52*P58)+(D52*P59)+(E52*P60)</f>
        <v>2.6156772528638266</v>
      </c>
      <c r="R58" s="2">
        <f>1/P58</f>
        <v>1.5924920434380085</v>
      </c>
      <c r="S58" s="2">
        <f t="shared" ref="S58:S60" si="39">Q58*R58</f>
        <v>4.1654452133874313</v>
      </c>
    </row>
    <row r="59" spans="1:19" x14ac:dyDescent="0.35">
      <c r="A59" s="12" t="s">
        <v>19</v>
      </c>
      <c r="B59" s="12" t="s">
        <v>2</v>
      </c>
      <c r="C59" s="12" t="s">
        <v>4</v>
      </c>
      <c r="D59" s="12" t="s">
        <v>6</v>
      </c>
      <c r="E59" s="12" t="s">
        <v>8</v>
      </c>
      <c r="K59" s="11" t="s">
        <v>6</v>
      </c>
      <c r="L59" s="13">
        <f>B53/B55</f>
        <v>0.21428571428571427</v>
      </c>
      <c r="M59" s="13">
        <f t="shared" ref="M59:O59" si="40">C53/C55</f>
        <v>0.12961762799740767</v>
      </c>
      <c r="N59" s="13">
        <f t="shared" si="40"/>
        <v>0.13636983499249966</v>
      </c>
      <c r="O59" s="13">
        <f t="shared" si="40"/>
        <v>0.13636983499249966</v>
      </c>
      <c r="P59" s="2">
        <f t="shared" si="38"/>
        <v>0.15416075306703031</v>
      </c>
      <c r="Q59" s="7">
        <f>(B53*P57)+(C53*P58)+(D53*P59)+(E53*P60)</f>
        <v>0.62510644479345434</v>
      </c>
      <c r="R59" s="2">
        <f t="shared" ref="R59:R60" si="41">1/P59</f>
        <v>6.4867353078198322</v>
      </c>
      <c r="S59" s="2">
        <f t="shared" si="39"/>
        <v>4.054900046587429</v>
      </c>
    </row>
    <row r="60" spans="1:19" x14ac:dyDescent="0.35">
      <c r="A60" s="12" t="s">
        <v>2</v>
      </c>
      <c r="B60" s="13">
        <v>1</v>
      </c>
      <c r="C60" s="13">
        <v>2.6030000000000002</v>
      </c>
      <c r="D60" s="13">
        <v>2.1459999999999999</v>
      </c>
      <c r="E60" s="13">
        <v>5.6870000000000003</v>
      </c>
      <c r="K60" s="11" t="s">
        <v>8</v>
      </c>
      <c r="L60" s="13">
        <f>B54/B55</f>
        <v>0.21428571428571427</v>
      </c>
      <c r="M60" s="13">
        <f t="shared" ref="M60:O60" si="42">C54/C55</f>
        <v>0.12961762799740767</v>
      </c>
      <c r="N60" s="13">
        <f t="shared" si="42"/>
        <v>0.13636983499249966</v>
      </c>
      <c r="O60" s="13">
        <f t="shared" si="42"/>
        <v>0.13636983499249966</v>
      </c>
      <c r="P60" s="2">
        <f t="shared" si="38"/>
        <v>0.15416075306703031</v>
      </c>
      <c r="Q60" s="7">
        <f>(B54*P57)+(C54*P58)+(D54*P59)+(E54*P60)</f>
        <v>0.62510644479345434</v>
      </c>
      <c r="R60" s="2">
        <f t="shared" si="41"/>
        <v>6.4867353078198322</v>
      </c>
      <c r="S60" s="2">
        <f t="shared" si="39"/>
        <v>4.054900046587429</v>
      </c>
    </row>
    <row r="61" spans="1:19" x14ac:dyDescent="0.35">
      <c r="A61" s="12" t="s">
        <v>4</v>
      </c>
      <c r="B61" s="13">
        <v>0.38400000000000001</v>
      </c>
      <c r="C61" s="13">
        <v>1</v>
      </c>
      <c r="D61" s="13">
        <v>0.996</v>
      </c>
      <c r="E61" s="13">
        <v>2.6480000000000001</v>
      </c>
      <c r="K61" s="11" t="s">
        <v>25</v>
      </c>
      <c r="L61" s="7">
        <f>SUM(L57:L60)</f>
        <v>1</v>
      </c>
      <c r="M61" s="7">
        <f t="shared" ref="M61:P61" si="43">SUM(M57:M60)</f>
        <v>1.0000000000000002</v>
      </c>
      <c r="N61" s="7">
        <f t="shared" si="43"/>
        <v>1</v>
      </c>
      <c r="O61" s="7">
        <f t="shared" si="43"/>
        <v>1</v>
      </c>
      <c r="P61" s="7">
        <f t="shared" si="43"/>
        <v>1.0000000000000002</v>
      </c>
      <c r="Q61" s="2"/>
      <c r="R61" s="2"/>
      <c r="S61" s="2"/>
    </row>
    <row r="62" spans="1:19" x14ac:dyDescent="0.35">
      <c r="A62" s="12" t="s">
        <v>6</v>
      </c>
      <c r="B62" s="13">
        <v>0.46600000000000003</v>
      </c>
      <c r="C62" s="13">
        <v>1.004</v>
      </c>
      <c r="D62" s="13">
        <v>1</v>
      </c>
      <c r="E62" s="13">
        <v>2.5529999999999999</v>
      </c>
      <c r="P62" s="16" t="s">
        <v>32</v>
      </c>
      <c r="Q62" s="2">
        <f>SUM(S57:S60)/4</f>
        <v>4.0738002527677528</v>
      </c>
      <c r="R62" s="2"/>
      <c r="S62" s="2"/>
    </row>
    <row r="63" spans="1:19" x14ac:dyDescent="0.35">
      <c r="A63" s="12" t="s">
        <v>8</v>
      </c>
      <c r="B63" s="13">
        <v>0.17599999999999999</v>
      </c>
      <c r="C63" s="13">
        <v>0.378</v>
      </c>
      <c r="D63" s="13">
        <v>0.39200000000000002</v>
      </c>
      <c r="E63" s="13">
        <v>1</v>
      </c>
      <c r="P63" s="16" t="s">
        <v>31</v>
      </c>
      <c r="Q63" s="2">
        <f>(Q62-4)/(4-1)</f>
        <v>2.4600084255917604E-2</v>
      </c>
      <c r="R63" s="2"/>
      <c r="S63" s="2"/>
    </row>
    <row r="64" spans="1:19" ht="14.5" customHeight="1" x14ac:dyDescent="0.35">
      <c r="A64" s="12" t="s">
        <v>25</v>
      </c>
      <c r="B64" s="13">
        <f>SUM(B60:B63)</f>
        <v>2.0259999999999998</v>
      </c>
      <c r="C64" s="13">
        <f t="shared" ref="C64:E64" si="44">SUM(C60:C63)</f>
        <v>4.9850000000000003</v>
      </c>
      <c r="D64" s="13">
        <f t="shared" si="44"/>
        <v>4.5339999999999998</v>
      </c>
      <c r="E64" s="13">
        <f t="shared" si="44"/>
        <v>11.888000000000002</v>
      </c>
      <c r="P64" s="16" t="s">
        <v>34</v>
      </c>
      <c r="Q64" s="2">
        <f>Q63/0.9</f>
        <v>2.7333426951019559E-2</v>
      </c>
      <c r="R64" s="2"/>
      <c r="S64" s="2"/>
    </row>
    <row r="65" spans="1:19" x14ac:dyDescent="0.35">
      <c r="A65" s="1"/>
      <c r="B65" s="1"/>
      <c r="C65" s="1"/>
      <c r="D65" s="1"/>
      <c r="E65" s="1"/>
      <c r="Q65" s="1" t="s">
        <v>35</v>
      </c>
    </row>
    <row r="66" spans="1:19" x14ac:dyDescent="0.35">
      <c r="A66" s="1"/>
      <c r="B66" s="1"/>
      <c r="C66" s="1"/>
      <c r="D66" s="1"/>
      <c r="E66" s="1"/>
    </row>
    <row r="67" spans="1:19" ht="14.5" customHeight="1" x14ac:dyDescent="0.35">
      <c r="A67" s="59" t="s">
        <v>40</v>
      </c>
      <c r="B67" s="60"/>
      <c r="C67" s="60"/>
      <c r="D67" s="60"/>
      <c r="E67" s="60"/>
      <c r="K67" s="43" t="s">
        <v>33</v>
      </c>
      <c r="L67" s="44"/>
      <c r="M67" s="44"/>
      <c r="N67" s="44"/>
      <c r="O67" s="44"/>
      <c r="P67" s="44"/>
      <c r="Q67" s="44"/>
      <c r="R67" s="44"/>
      <c r="S67" s="45"/>
    </row>
    <row r="68" spans="1:19" x14ac:dyDescent="0.35">
      <c r="A68" s="6" t="s">
        <v>26</v>
      </c>
      <c r="B68" s="6" t="s">
        <v>2</v>
      </c>
      <c r="C68" s="6" t="s">
        <v>4</v>
      </c>
      <c r="D68" s="6" t="s">
        <v>6</v>
      </c>
      <c r="E68" s="6" t="s">
        <v>8</v>
      </c>
      <c r="K68" s="12" t="s">
        <v>19</v>
      </c>
      <c r="L68" s="12" t="s">
        <v>2</v>
      </c>
      <c r="M68" s="12" t="s">
        <v>4</v>
      </c>
      <c r="N68" s="12" t="s">
        <v>6</v>
      </c>
      <c r="O68" s="12" t="s">
        <v>8</v>
      </c>
      <c r="P68" s="12" t="s">
        <v>27</v>
      </c>
      <c r="Q68" s="12" t="s">
        <v>28</v>
      </c>
      <c r="R68" s="12" t="s">
        <v>29</v>
      </c>
      <c r="S68" s="12" t="s">
        <v>30</v>
      </c>
    </row>
    <row r="69" spans="1:19" x14ac:dyDescent="0.35">
      <c r="A69" s="6" t="s">
        <v>2</v>
      </c>
      <c r="B69" s="13">
        <v>1</v>
      </c>
      <c r="C69" s="13">
        <v>0.38400000000000001</v>
      </c>
      <c r="D69" s="13">
        <v>0.626</v>
      </c>
      <c r="E69" s="13">
        <v>0.35199999999999998</v>
      </c>
      <c r="K69" s="12" t="s">
        <v>2</v>
      </c>
      <c r="L69" s="13">
        <f>B60/B64</f>
        <v>0.49358341559723601</v>
      </c>
      <c r="M69" s="13">
        <f>C60/C64</f>
        <v>0.52216649949849547</v>
      </c>
      <c r="N69" s="13">
        <f t="shared" ref="N69:O69" si="45">D60/D64</f>
        <v>0.47331274812527568</v>
      </c>
      <c r="O69" s="13">
        <f t="shared" si="45"/>
        <v>0.4783815612382234</v>
      </c>
      <c r="P69" s="2">
        <f>SUM(L69:O69)/4</f>
        <v>0.49186105611480763</v>
      </c>
      <c r="Q69" s="7">
        <f>(B60*P69)+(C60*P70)+(D60*P71)+(E60*P72)</f>
        <v>1.9724781015951347</v>
      </c>
      <c r="R69" s="2">
        <f>1/P69</f>
        <v>2.0330944838344456</v>
      </c>
      <c r="S69" s="2">
        <f>Q69*R69</f>
        <v>4.0102343478373079</v>
      </c>
    </row>
    <row r="70" spans="1:19" x14ac:dyDescent="0.35">
      <c r="A70" s="6" t="s">
        <v>4</v>
      </c>
      <c r="B70" s="13">
        <v>2.6019999999999999</v>
      </c>
      <c r="C70" s="13">
        <v>1</v>
      </c>
      <c r="D70" s="13">
        <v>1.6539999999999999</v>
      </c>
      <c r="E70" s="13">
        <v>0.82399999999999995</v>
      </c>
      <c r="K70" s="12" t="s">
        <v>4</v>
      </c>
      <c r="L70" s="13">
        <f>B61/B64</f>
        <v>0.18953603158933863</v>
      </c>
      <c r="M70" s="13">
        <f>C61/C64</f>
        <v>0.20060180541624872</v>
      </c>
      <c r="N70" s="13">
        <f t="shared" ref="N70:O70" si="46">D61/D64</f>
        <v>0.21967357741508603</v>
      </c>
      <c r="O70" s="13">
        <f t="shared" si="46"/>
        <v>0.22274562584118437</v>
      </c>
      <c r="P70" s="2">
        <f t="shared" ref="P70:P72" si="47">SUM(L70:O70)/4</f>
        <v>0.20813926006546446</v>
      </c>
      <c r="Q70" s="7">
        <f>(B61*P69)+(C61*P70)+(D61*P71)+(E61*P72)</f>
        <v>0.83345594936707723</v>
      </c>
      <c r="R70" s="2">
        <f t="shared" ref="R70:R72" si="48">1/P70</f>
        <v>4.8044756173605956</v>
      </c>
      <c r="S70" s="2">
        <f t="shared" ref="S70:S72" si="49">Q70*R70</f>
        <v>4.0043187868782493</v>
      </c>
    </row>
    <row r="71" spans="1:19" x14ac:dyDescent="0.35">
      <c r="A71" s="6" t="s">
        <v>6</v>
      </c>
      <c r="B71" s="13">
        <v>1.597</v>
      </c>
      <c r="C71" s="13">
        <v>0.60499999999999998</v>
      </c>
      <c r="D71" s="13">
        <v>1</v>
      </c>
      <c r="E71" s="13">
        <v>0.60699999999999998</v>
      </c>
      <c r="K71" s="12" t="s">
        <v>6</v>
      </c>
      <c r="L71" s="13">
        <f>B62/B64</f>
        <v>0.23000987166831197</v>
      </c>
      <c r="M71" s="13">
        <f>C62/C64</f>
        <v>0.20140421263791372</v>
      </c>
      <c r="N71" s="13">
        <f t="shared" ref="N71:O71" si="50">D62/D64</f>
        <v>0.22055580061755625</v>
      </c>
      <c r="O71" s="13">
        <f t="shared" si="50"/>
        <v>0.21475437415881557</v>
      </c>
      <c r="P71" s="2">
        <f t="shared" si="47"/>
        <v>0.21668106477064938</v>
      </c>
      <c r="Q71" s="7">
        <f>(B62*P69)+(C62*P70)+(D62*P71)+(E62*P72)</f>
        <v>0.86757256845817354</v>
      </c>
      <c r="R71" s="2">
        <f t="shared" si="48"/>
        <v>4.6150779305910783</v>
      </c>
      <c r="S71" s="2">
        <f t="shared" si="49"/>
        <v>4.0039150138775339</v>
      </c>
    </row>
    <row r="72" spans="1:19" x14ac:dyDescent="0.35">
      <c r="A72" s="6" t="s">
        <v>8</v>
      </c>
      <c r="B72" s="13">
        <v>2.8439999999999999</v>
      </c>
      <c r="C72" s="13">
        <v>1.214</v>
      </c>
      <c r="D72" s="13">
        <v>1.6479999999999999</v>
      </c>
      <c r="E72" s="13">
        <v>1</v>
      </c>
      <c r="K72" s="12" t="s">
        <v>8</v>
      </c>
      <c r="L72" s="13">
        <f>B63/B64</f>
        <v>8.6870681145113524E-2</v>
      </c>
      <c r="M72" s="13">
        <f>C63/C64</f>
        <v>7.5827482447342026E-2</v>
      </c>
      <c r="N72" s="13">
        <f>D63/D64</f>
        <v>8.6457873842082048E-2</v>
      </c>
      <c r="O72" s="13">
        <f t="shared" ref="O72" si="51">E63/E64</f>
        <v>8.4118438761776576E-2</v>
      </c>
      <c r="P72" s="2">
        <f t="shared" si="47"/>
        <v>8.3318619049078529E-2</v>
      </c>
      <c r="Q72" s="7">
        <f>(B63*P69)+(C63*P70)+(D63*P71)+(E63*P72)</f>
        <v>0.33350178262012486</v>
      </c>
      <c r="R72" s="2">
        <f t="shared" si="48"/>
        <v>12.002119231128322</v>
      </c>
      <c r="S72" s="2">
        <f t="shared" si="49"/>
        <v>4.0027281588005783</v>
      </c>
    </row>
    <row r="73" spans="1:19" x14ac:dyDescent="0.35">
      <c r="A73" s="6" t="s">
        <v>25</v>
      </c>
      <c r="B73" s="13">
        <f>SUM(B69:B72)</f>
        <v>8.0429999999999993</v>
      </c>
      <c r="C73" s="13">
        <f t="shared" ref="C73:E73" si="52">SUM(C69:C72)</f>
        <v>3.2029999999999998</v>
      </c>
      <c r="D73" s="13">
        <f t="shared" si="52"/>
        <v>4.9279999999999999</v>
      </c>
      <c r="E73" s="13">
        <f t="shared" si="52"/>
        <v>2.7829999999999999</v>
      </c>
      <c r="K73" s="12" t="s">
        <v>25</v>
      </c>
      <c r="L73" s="7">
        <f>SUM(L69:L72)</f>
        <v>1.0000000000000002</v>
      </c>
      <c r="M73" s="7">
        <f t="shared" ref="M73:P73" si="53">SUM(M69:M72)</f>
        <v>1</v>
      </c>
      <c r="N73" s="7">
        <f t="shared" si="53"/>
        <v>1</v>
      </c>
      <c r="O73" s="7">
        <f t="shared" si="53"/>
        <v>1</v>
      </c>
      <c r="P73" s="7">
        <f t="shared" si="53"/>
        <v>1</v>
      </c>
      <c r="Q73" s="2"/>
      <c r="R73" s="2"/>
      <c r="S73" s="2"/>
    </row>
    <row r="74" spans="1:19" x14ac:dyDescent="0.35">
      <c r="P74" s="14" t="s">
        <v>32</v>
      </c>
      <c r="Q74" s="2">
        <f>SUM(S69:S72)/4</f>
        <v>4.0052990768484174</v>
      </c>
      <c r="R74" s="2"/>
      <c r="S74" s="2"/>
    </row>
    <row r="75" spans="1:19" x14ac:dyDescent="0.35">
      <c r="P75" s="14" t="s">
        <v>31</v>
      </c>
      <c r="Q75" s="2">
        <f>(Q74-4)/(4-1)</f>
        <v>1.7663589494724501E-3</v>
      </c>
      <c r="R75" s="2"/>
      <c r="S75" s="2"/>
    </row>
    <row r="76" spans="1:19" x14ac:dyDescent="0.35">
      <c r="P76" s="14" t="s">
        <v>34</v>
      </c>
      <c r="Q76" s="2">
        <f>Q75/0.9</f>
        <v>1.9626210549693887E-3</v>
      </c>
      <c r="R76" s="2"/>
      <c r="S76" s="2"/>
    </row>
    <row r="77" spans="1:19" x14ac:dyDescent="0.35">
      <c r="Q77" s="1" t="s">
        <v>35</v>
      </c>
    </row>
    <row r="79" spans="1:19" ht="14.5" customHeight="1" x14ac:dyDescent="0.35">
      <c r="K79" s="46" t="s">
        <v>33</v>
      </c>
      <c r="L79" s="47"/>
      <c r="M79" s="47"/>
      <c r="N79" s="47"/>
      <c r="O79" s="47"/>
      <c r="P79" s="47"/>
      <c r="Q79" s="47"/>
      <c r="R79" s="47"/>
      <c r="S79" s="48"/>
    </row>
    <row r="80" spans="1:19" x14ac:dyDescent="0.35">
      <c r="K80" s="6" t="s">
        <v>20</v>
      </c>
      <c r="L80" s="6" t="s">
        <v>2</v>
      </c>
      <c r="M80" s="6" t="s">
        <v>4</v>
      </c>
      <c r="N80" s="6" t="s">
        <v>6</v>
      </c>
      <c r="O80" s="6" t="s">
        <v>8</v>
      </c>
      <c r="P80" s="6" t="s">
        <v>27</v>
      </c>
      <c r="Q80" s="6" t="s">
        <v>28</v>
      </c>
      <c r="R80" s="6" t="s">
        <v>29</v>
      </c>
      <c r="S80" s="6" t="s">
        <v>30</v>
      </c>
    </row>
    <row r="81" spans="11:19" x14ac:dyDescent="0.35">
      <c r="K81" s="6" t="s">
        <v>2</v>
      </c>
      <c r="L81" s="13">
        <f>B69/B73</f>
        <v>0.12433171702101208</v>
      </c>
      <c r="M81" s="13">
        <f t="shared" ref="M81:O81" si="54">C69/C73</f>
        <v>0.11988760536996566</v>
      </c>
      <c r="N81" s="13">
        <f t="shared" si="54"/>
        <v>0.12702922077922077</v>
      </c>
      <c r="O81" s="13">
        <f t="shared" si="54"/>
        <v>0.12648221343873517</v>
      </c>
      <c r="P81" s="2">
        <f>SUM(L81:O81)/4</f>
        <v>0.12443268915223342</v>
      </c>
      <c r="Q81" s="7">
        <f>(B69*P81)+(C69*P82)+(D69*P83)+(E69*P84)</f>
        <v>0.49815241329861815</v>
      </c>
      <c r="R81" s="2">
        <f>1/P81</f>
        <v>8.0364734284298898</v>
      </c>
      <c r="S81" s="2">
        <f>Q81*R81</f>
        <v>4.0033886327825696</v>
      </c>
    </row>
    <row r="82" spans="11:19" ht="14.5" customHeight="1" x14ac:dyDescent="0.35">
      <c r="K82" s="6" t="s">
        <v>4</v>
      </c>
      <c r="L82" s="13">
        <f>B70/B73</f>
        <v>0.32351112768867341</v>
      </c>
      <c r="M82" s="13">
        <f t="shared" ref="M82:O82" si="55">C70/C73</f>
        <v>0.31220730565095223</v>
      </c>
      <c r="N82" s="13">
        <f t="shared" si="55"/>
        <v>0.33563311688311687</v>
      </c>
      <c r="O82" s="13">
        <f t="shared" si="55"/>
        <v>0.29608336327703916</v>
      </c>
      <c r="P82" s="2">
        <f t="shared" ref="P82:P83" si="56">SUM(L82:O82)/4</f>
        <v>0.31685872837494544</v>
      </c>
      <c r="Q82" s="7">
        <f>(B70*P81)+(C70*P82)+(D70*P83)+(E70*P84)</f>
        <v>1.2687670621730018</v>
      </c>
      <c r="R82" s="2">
        <f t="shared" ref="R82:R84" si="57">1/P82</f>
        <v>3.1559806009720504</v>
      </c>
      <c r="S82" s="2">
        <f t="shared" ref="S82:S84" si="58">Q82*R82</f>
        <v>4.0042042353702927</v>
      </c>
    </row>
    <row r="83" spans="11:19" x14ac:dyDescent="0.35">
      <c r="K83" s="6" t="s">
        <v>6</v>
      </c>
      <c r="L83" s="13">
        <f>B71/B73</f>
        <v>0.19855775208255627</v>
      </c>
      <c r="M83" s="13">
        <f t="shared" ref="M83:O83" si="59">C71/C73</f>
        <v>0.1888854199188261</v>
      </c>
      <c r="N83" s="13">
        <f t="shared" si="59"/>
        <v>0.20292207792207792</v>
      </c>
      <c r="O83" s="13">
        <f t="shared" si="59"/>
        <v>0.2181099532878189</v>
      </c>
      <c r="P83" s="2">
        <f t="shared" si="56"/>
        <v>0.2021188008028198</v>
      </c>
      <c r="Q83" s="7">
        <f>(B71*P81)+(C71*P82)+(D71*P83)+(E71*P84)</f>
        <v>0.80898733351946939</v>
      </c>
      <c r="R83" s="2">
        <f t="shared" si="57"/>
        <v>4.9475852618755933</v>
      </c>
      <c r="S83" s="2">
        <f t="shared" si="58"/>
        <v>4.0025338083649622</v>
      </c>
    </row>
    <row r="84" spans="11:19" x14ac:dyDescent="0.35">
      <c r="K84" s="6" t="s">
        <v>8</v>
      </c>
      <c r="L84" s="13">
        <f>B72/B73</f>
        <v>0.35359940320775829</v>
      </c>
      <c r="M84" s="13">
        <f t="shared" ref="M84:O84" si="60">C72/C73</f>
        <v>0.37901966906025603</v>
      </c>
      <c r="N84" s="13">
        <f t="shared" si="60"/>
        <v>0.33441558441558439</v>
      </c>
      <c r="O84" s="13">
        <f t="shared" si="60"/>
        <v>0.35932446999640677</v>
      </c>
      <c r="P84" s="2">
        <f>SUM(L84:O84)/4</f>
        <v>0.35658978167000133</v>
      </c>
      <c r="Q84" s="7">
        <f>(B72*P81)+(C72*P82)+(D72*P83)+(E72*P84)</f>
        <v>1.4282346295891837</v>
      </c>
      <c r="R84" s="2">
        <f t="shared" si="57"/>
        <v>2.8043428370738606</v>
      </c>
      <c r="S84" s="2">
        <f t="shared" si="58"/>
        <v>4.0052595531492656</v>
      </c>
    </row>
    <row r="85" spans="11:19" x14ac:dyDescent="0.35">
      <c r="K85" s="6" t="s">
        <v>25</v>
      </c>
      <c r="L85" s="7">
        <f>SUM(L81:L84)</f>
        <v>1</v>
      </c>
      <c r="M85" s="7">
        <f t="shared" ref="M85:O85" si="61">SUM(M81:M84)</f>
        <v>1</v>
      </c>
      <c r="N85" s="7">
        <f t="shared" si="61"/>
        <v>1</v>
      </c>
      <c r="O85" s="7">
        <f t="shared" si="61"/>
        <v>1</v>
      </c>
      <c r="P85" s="7">
        <f>SUM(P81:P84)</f>
        <v>1</v>
      </c>
      <c r="Q85" s="2"/>
      <c r="R85" s="2"/>
      <c r="S85" s="2"/>
    </row>
    <row r="86" spans="11:19" x14ac:dyDescent="0.35">
      <c r="P86" s="15" t="s">
        <v>32</v>
      </c>
      <c r="Q86" s="2">
        <f>SUM(S81:S84)/4</f>
        <v>4.0038465574167725</v>
      </c>
      <c r="R86" s="2"/>
      <c r="S86" s="2"/>
    </row>
    <row r="87" spans="11:19" x14ac:dyDescent="0.35">
      <c r="P87" s="15" t="s">
        <v>31</v>
      </c>
      <c r="Q87" s="2">
        <f>(Q86-4)/(4-1)</f>
        <v>1.2821858055908446E-3</v>
      </c>
      <c r="R87" s="2"/>
      <c r="S87" s="2"/>
    </row>
    <row r="88" spans="11:19" x14ac:dyDescent="0.35">
      <c r="P88" s="15" t="s">
        <v>34</v>
      </c>
      <c r="Q88" s="2">
        <f>Q87/0.9</f>
        <v>1.4246508951009384E-3</v>
      </c>
      <c r="R88" s="2"/>
      <c r="S88" s="2"/>
    </row>
    <row r="89" spans="11:19" x14ac:dyDescent="0.35">
      <c r="Q89" s="1" t="s">
        <v>35</v>
      </c>
    </row>
  </sheetData>
  <mergeCells count="15">
    <mergeCell ref="K55:S55"/>
    <mergeCell ref="K67:S67"/>
    <mergeCell ref="K79:S79"/>
    <mergeCell ref="A22:E22"/>
    <mergeCell ref="A31:E31"/>
    <mergeCell ref="A40:E40"/>
    <mergeCell ref="A49:E49"/>
    <mergeCell ref="A58:E58"/>
    <mergeCell ref="A67:E67"/>
    <mergeCell ref="P3:Z3"/>
    <mergeCell ref="E5:K5"/>
    <mergeCell ref="K19:S19"/>
    <mergeCell ref="K31:S31"/>
    <mergeCell ref="K43:S43"/>
    <mergeCell ref="V20:A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2022-05-24T12:40:57Z</dcterms:modified>
</cp:coreProperties>
</file>