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agesh/Desktop/"/>
    </mc:Choice>
  </mc:AlternateContent>
  <xr:revisionPtr revIDLastSave="0" documentId="13_ncr:1_{7E82B601-5FFB-DF4D-85AF-013B1A6B0106}" xr6:coauthVersionLast="43" xr6:coauthVersionMax="43" xr10:uidLastSave="{00000000-0000-0000-0000-000000000000}"/>
  <bookViews>
    <workbookView xWindow="0" yWindow="460" windowWidth="67200" windowHeight="37340" xr2:uid="{B49620CC-C533-AD4A-AF87-607983BF28EA}"/>
  </bookViews>
  <sheets>
    <sheet name="CI of Normally Dist Sample" sheetId="2" r:id="rId1"/>
    <sheet name="CI for C - T" sheetId="5" state="hidden" r:id="rId2"/>
    <sheet name="p-Val" sheetId="3" state="hidden" r:id="rId3"/>
    <sheet name="sample" sheetId="4" state="hidden" r:id="rId4"/>
  </sheets>
  <definedNames>
    <definedName name="control_conversions">sample!$D$8</definedName>
    <definedName name="control_p">sample!$F$8</definedName>
    <definedName name="control_se">sample!$I$8</definedName>
    <definedName name="control_visitors">sample!$C$8</definedName>
    <definedName name="p_value">sample!$C$20</definedName>
    <definedName name="se_control">sample!$I$8</definedName>
    <definedName name="se_variation">sample!$I$9</definedName>
    <definedName name="variation_conversions">sample!$D$9</definedName>
    <definedName name="variation_p">sample!$F$9</definedName>
    <definedName name="variation_se">sample!$I$9</definedName>
    <definedName name="variation_visitors">sample!$C$9</definedName>
    <definedName name="z_score">sample!$C$18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6" i="3" l="1"/>
  <c r="H50" i="3"/>
  <c r="R50" i="3"/>
  <c r="H51" i="3"/>
  <c r="R51" i="3"/>
  <c r="H52" i="3"/>
  <c r="R52" i="3"/>
  <c r="H55" i="3"/>
  <c r="C18" i="4"/>
  <c r="R48" i="3"/>
  <c r="R49" i="3" s="1"/>
  <c r="I8" i="4"/>
  <c r="H48" i="3"/>
  <c r="H49" i="3" s="1"/>
  <c r="E59" i="5"/>
  <c r="E58" i="5"/>
  <c r="E56" i="5"/>
  <c r="E55" i="5"/>
  <c r="E53" i="5"/>
  <c r="N40" i="5"/>
  <c r="I40" i="5"/>
  <c r="G40" i="5"/>
  <c r="E40" i="5"/>
  <c r="N39" i="5"/>
  <c r="I39" i="5"/>
  <c r="G39" i="5"/>
  <c r="E39" i="5"/>
  <c r="G33" i="5"/>
  <c r="H33" i="5" s="1"/>
  <c r="N30" i="5"/>
  <c r="N33" i="5" s="1"/>
  <c r="O33" i="5" s="1"/>
  <c r="I30" i="5"/>
  <c r="I33" i="5" s="1"/>
  <c r="J33" i="5" s="1"/>
  <c r="G30" i="5"/>
  <c r="E30" i="5"/>
  <c r="E44" i="5" s="1"/>
  <c r="N29" i="5"/>
  <c r="I29" i="5"/>
  <c r="E46" i="5" s="1"/>
  <c r="G29" i="5"/>
  <c r="E29" i="5"/>
  <c r="O24" i="5"/>
  <c r="J24" i="5"/>
  <c r="H24" i="5"/>
  <c r="F24" i="5"/>
  <c r="O23" i="5"/>
  <c r="J23" i="5"/>
  <c r="H23" i="5"/>
  <c r="F23" i="5"/>
  <c r="O22" i="5"/>
  <c r="J22" i="5"/>
  <c r="H22" i="5"/>
  <c r="F22" i="5"/>
  <c r="O21" i="5"/>
  <c r="J21" i="5"/>
  <c r="H21" i="5"/>
  <c r="F21" i="5"/>
  <c r="O20" i="5"/>
  <c r="J20" i="5"/>
  <c r="H20" i="5"/>
  <c r="F20" i="5"/>
  <c r="O19" i="5"/>
  <c r="J19" i="5"/>
  <c r="H19" i="5"/>
  <c r="F19" i="5"/>
  <c r="O18" i="5"/>
  <c r="J18" i="5"/>
  <c r="H18" i="5"/>
  <c r="F18" i="5"/>
  <c r="O17" i="5"/>
  <c r="J17" i="5"/>
  <c r="H17" i="5"/>
  <c r="F17" i="5"/>
  <c r="O16" i="5"/>
  <c r="J16" i="5"/>
  <c r="H16" i="5"/>
  <c r="F16" i="5"/>
  <c r="O15" i="5"/>
  <c r="J15" i="5"/>
  <c r="H15" i="5"/>
  <c r="F15" i="5"/>
  <c r="O14" i="5"/>
  <c r="J14" i="5"/>
  <c r="H14" i="5"/>
  <c r="F14" i="5"/>
  <c r="O13" i="5"/>
  <c r="J13" i="5"/>
  <c r="H13" i="5"/>
  <c r="F13" i="5"/>
  <c r="O12" i="5"/>
  <c r="J12" i="5"/>
  <c r="H12" i="5"/>
  <c r="F12" i="5"/>
  <c r="O11" i="5"/>
  <c r="J11" i="5"/>
  <c r="H11" i="5"/>
  <c r="F11" i="5"/>
  <c r="O10" i="5"/>
  <c r="J10" i="5"/>
  <c r="H10" i="5"/>
  <c r="F10" i="5"/>
  <c r="O9" i="5"/>
  <c r="J9" i="5"/>
  <c r="H9" i="5"/>
  <c r="F9" i="5"/>
  <c r="O8" i="5"/>
  <c r="J8" i="5"/>
  <c r="H8" i="5"/>
  <c r="F8" i="5"/>
  <c r="O7" i="5"/>
  <c r="J7" i="5"/>
  <c r="H7" i="5"/>
  <c r="F7" i="5"/>
  <c r="O6" i="5"/>
  <c r="J6" i="5"/>
  <c r="H6" i="5"/>
  <c r="F6" i="5"/>
  <c r="O5" i="5"/>
  <c r="J5" i="5"/>
  <c r="H5" i="5"/>
  <c r="F5" i="5"/>
  <c r="O4" i="5"/>
  <c r="J4" i="5"/>
  <c r="H4" i="5"/>
  <c r="F4" i="5"/>
  <c r="P3" i="5"/>
  <c r="Q3" i="5" s="1"/>
  <c r="R3" i="5" s="1"/>
  <c r="O3" i="5"/>
  <c r="O31" i="5" s="1"/>
  <c r="N32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J3" i="5"/>
  <c r="J31" i="5" s="1"/>
  <c r="I32" i="5" s="1"/>
  <c r="I34" i="5" s="1"/>
  <c r="I35" i="5" s="1"/>
  <c r="H3" i="5"/>
  <c r="H31" i="5" s="1"/>
  <c r="G32" i="5" s="1"/>
  <c r="F3" i="5"/>
  <c r="F31" i="5" s="1"/>
  <c r="E45" i="5" l="1"/>
  <c r="E48" i="5" s="1"/>
  <c r="E32" i="5"/>
  <c r="G34" i="5"/>
  <c r="G35" i="5" s="1"/>
  <c r="N34" i="5"/>
  <c r="N35" i="5" s="1"/>
  <c r="T3" i="5"/>
  <c r="Q4" i="5"/>
  <c r="R4" i="5" s="1"/>
  <c r="E47" i="5"/>
  <c r="F47" i="5" s="1"/>
  <c r="E60" i="5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L3" i="5"/>
  <c r="M3" i="5" s="1"/>
  <c r="E33" i="5"/>
  <c r="F33" i="5" s="1"/>
  <c r="F8" i="4"/>
  <c r="F9" i="4"/>
  <c r="I9" i="4" s="1"/>
  <c r="E59" i="2"/>
  <c r="E58" i="2"/>
  <c r="E53" i="2"/>
  <c r="E56" i="2"/>
  <c r="E55" i="2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4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Q5" i="5" l="1"/>
  <c r="R5" i="5" s="1"/>
  <c r="T4" i="5"/>
  <c r="U3" i="5"/>
  <c r="L4" i="5"/>
  <c r="M4" i="5" s="1"/>
  <c r="E34" i="5"/>
  <c r="E35" i="5" s="1"/>
  <c r="E49" i="5"/>
  <c r="E50" i="5" s="1"/>
  <c r="M9" i="4"/>
  <c r="N9" i="4"/>
  <c r="R9" i="4"/>
  <c r="S9" i="4"/>
  <c r="W9" i="4"/>
  <c r="X9" i="4"/>
  <c r="M8" i="4"/>
  <c r="N8" i="4"/>
  <c r="C20" i="4"/>
  <c r="R8" i="4"/>
  <c r="S8" i="4"/>
  <c r="X8" i="4"/>
  <c r="W8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J3" i="2"/>
  <c r="H3" i="2"/>
  <c r="N30" i="2"/>
  <c r="N29" i="2"/>
  <c r="I30" i="2"/>
  <c r="I29" i="2"/>
  <c r="G30" i="2"/>
  <c r="G2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30" i="2"/>
  <c r="L5" i="5" l="1"/>
  <c r="M5" i="5" s="1"/>
  <c r="Q6" i="5"/>
  <c r="R6" i="5" s="1"/>
  <c r="U4" i="5"/>
  <c r="T5" i="5"/>
  <c r="D14" i="4"/>
  <c r="D15" i="4"/>
  <c r="D16" i="4"/>
  <c r="N33" i="2"/>
  <c r="O33" i="2" s="1"/>
  <c r="I33" i="2"/>
  <c r="J33" i="2" s="1"/>
  <c r="F31" i="2"/>
  <c r="H31" i="2"/>
  <c r="G32" i="2" s="1"/>
  <c r="G33" i="2"/>
  <c r="H33" i="2" s="1"/>
  <c r="E44" i="2"/>
  <c r="O31" i="2"/>
  <c r="N32" i="2" s="1"/>
  <c r="J31" i="2"/>
  <c r="I32" i="2" s="1"/>
  <c r="I40" i="2"/>
  <c r="G40" i="2"/>
  <c r="E40" i="2"/>
  <c r="I39" i="2"/>
  <c r="G39" i="2"/>
  <c r="E39" i="2"/>
  <c r="N40" i="2"/>
  <c r="N39" i="2"/>
  <c r="K3" i="2"/>
  <c r="L3" i="2" s="1"/>
  <c r="M3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Q7" i="5" l="1"/>
  <c r="R7" i="5" s="1"/>
  <c r="L6" i="5"/>
  <c r="M6" i="5" s="1"/>
  <c r="T6" i="5"/>
  <c r="U5" i="5"/>
  <c r="G34" i="2"/>
  <c r="G35" i="2" s="1"/>
  <c r="N34" i="2"/>
  <c r="N35" i="2" s="1"/>
  <c r="I34" i="2"/>
  <c r="I35" i="2" s="1"/>
  <c r="E45" i="2"/>
  <c r="Q3" i="2"/>
  <c r="R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L7" i="5" l="1"/>
  <c r="M7" i="5" s="1"/>
  <c r="Q8" i="5"/>
  <c r="R8" i="5" s="1"/>
  <c r="T7" i="5"/>
  <c r="U6" i="5"/>
  <c r="Q4" i="2"/>
  <c r="R4" i="2" s="1"/>
  <c r="T3" i="2"/>
  <c r="L4" i="2"/>
  <c r="M4" i="2" s="1"/>
  <c r="Q9" i="5" l="1"/>
  <c r="R9" i="5" s="1"/>
  <c r="L8" i="5"/>
  <c r="M8" i="5" s="1"/>
  <c r="T8" i="5"/>
  <c r="U7" i="5"/>
  <c r="T4" i="2"/>
  <c r="U3" i="2"/>
  <c r="Q5" i="2"/>
  <c r="R5" i="2" s="1"/>
  <c r="Q6" i="2" s="1"/>
  <c r="R6" i="2" s="1"/>
  <c r="Q7" i="2" s="1"/>
  <c r="R7" i="2" s="1"/>
  <c r="Q8" i="2" s="1"/>
  <c r="R8" i="2" s="1"/>
  <c r="Q9" i="2" s="1"/>
  <c r="R9" i="2" s="1"/>
  <c r="L5" i="2"/>
  <c r="M5" i="2" s="1"/>
  <c r="E29" i="2"/>
  <c r="L9" i="5" l="1"/>
  <c r="M9" i="5" s="1"/>
  <c r="Q10" i="5"/>
  <c r="R10" i="5" s="1"/>
  <c r="U8" i="5"/>
  <c r="T9" i="5"/>
  <c r="E46" i="2"/>
  <c r="E60" i="2" s="1"/>
  <c r="E33" i="2"/>
  <c r="F33" i="2" s="1"/>
  <c r="E32" i="2"/>
  <c r="T5" i="2"/>
  <c r="U4" i="2"/>
  <c r="L6" i="2"/>
  <c r="M6" i="2" s="1"/>
  <c r="Q10" i="2"/>
  <c r="R10" i="2" s="1"/>
  <c r="Q11" i="5" l="1"/>
  <c r="R11" i="5" s="1"/>
  <c r="L10" i="5"/>
  <c r="M10" i="5" s="1"/>
  <c r="T10" i="5"/>
  <c r="U9" i="5"/>
  <c r="E47" i="2"/>
  <c r="F47" i="2" s="1"/>
  <c r="E48" i="2"/>
  <c r="E34" i="2"/>
  <c r="E35" i="2" s="1"/>
  <c r="T6" i="2"/>
  <c r="U5" i="2"/>
  <c r="L7" i="2"/>
  <c r="M7" i="2" s="1"/>
  <c r="Q11" i="2"/>
  <c r="R11" i="2" s="1"/>
  <c r="L11" i="5" l="1"/>
  <c r="M11" i="5" s="1"/>
  <c r="Q12" i="5"/>
  <c r="R12" i="5" s="1"/>
  <c r="T11" i="5"/>
  <c r="U10" i="5"/>
  <c r="E49" i="2"/>
  <c r="E50" i="2" s="1"/>
  <c r="T7" i="2"/>
  <c r="U6" i="2"/>
  <c r="L8" i="2"/>
  <c r="Q12" i="2"/>
  <c r="R12" i="2" s="1"/>
  <c r="Q13" i="5" l="1"/>
  <c r="R13" i="5" s="1"/>
  <c r="L12" i="5"/>
  <c r="M12" i="5" s="1"/>
  <c r="T12" i="5"/>
  <c r="U11" i="5"/>
  <c r="T8" i="2"/>
  <c r="U7" i="2"/>
  <c r="M8" i="2"/>
  <c r="Q13" i="2"/>
  <c r="R13" i="2" s="1"/>
  <c r="L13" i="5" l="1"/>
  <c r="M13" i="5" s="1"/>
  <c r="Q14" i="5"/>
  <c r="R14" i="5" s="1"/>
  <c r="U12" i="5"/>
  <c r="T13" i="5"/>
  <c r="T9" i="2"/>
  <c r="U8" i="2"/>
  <c r="L9" i="2"/>
  <c r="Q14" i="2"/>
  <c r="R14" i="2" s="1"/>
  <c r="Q15" i="5" l="1"/>
  <c r="R15" i="5" s="1"/>
  <c r="L14" i="5"/>
  <c r="M14" i="5" s="1"/>
  <c r="T14" i="5"/>
  <c r="U13" i="5"/>
  <c r="T10" i="2"/>
  <c r="U9" i="2"/>
  <c r="M9" i="2"/>
  <c r="Q15" i="2"/>
  <c r="R15" i="2" s="1"/>
  <c r="L15" i="5" l="1"/>
  <c r="M15" i="5" s="1"/>
  <c r="Q16" i="5"/>
  <c r="R16" i="5" s="1"/>
  <c r="T15" i="5"/>
  <c r="U14" i="5"/>
  <c r="T11" i="2"/>
  <c r="U10" i="2"/>
  <c r="L10" i="2"/>
  <c r="Q16" i="2"/>
  <c r="R16" i="2" s="1"/>
  <c r="Q17" i="5" l="1"/>
  <c r="R17" i="5" s="1"/>
  <c r="L16" i="5"/>
  <c r="M16" i="5" s="1"/>
  <c r="T16" i="5"/>
  <c r="U15" i="5"/>
  <c r="T12" i="2"/>
  <c r="U11" i="2"/>
  <c r="M10" i="2"/>
  <c r="Q17" i="2"/>
  <c r="R17" i="2" s="1"/>
  <c r="L17" i="5" l="1"/>
  <c r="M17" i="5" s="1"/>
  <c r="Q18" i="5"/>
  <c r="R18" i="5" s="1"/>
  <c r="U16" i="5"/>
  <c r="T17" i="5"/>
  <c r="T13" i="2"/>
  <c r="U12" i="2"/>
  <c r="L11" i="2"/>
  <c r="M11" i="2" s="1"/>
  <c r="Q18" i="2"/>
  <c r="R18" i="2" s="1"/>
  <c r="Q19" i="5" l="1"/>
  <c r="R19" i="5" s="1"/>
  <c r="L18" i="5"/>
  <c r="M18" i="5" s="1"/>
  <c r="T18" i="5"/>
  <c r="U17" i="5"/>
  <c r="T14" i="2"/>
  <c r="U13" i="2"/>
  <c r="L12" i="2"/>
  <c r="M12" i="2" s="1"/>
  <c r="Q19" i="2"/>
  <c r="R19" i="2" s="1"/>
  <c r="L19" i="5" l="1"/>
  <c r="M19" i="5" s="1"/>
  <c r="Q20" i="5"/>
  <c r="R20" i="5" s="1"/>
  <c r="U18" i="5"/>
  <c r="T19" i="5"/>
  <c r="T15" i="2"/>
  <c r="U14" i="2"/>
  <c r="L13" i="2"/>
  <c r="M13" i="2" s="1"/>
  <c r="Q20" i="2"/>
  <c r="R20" i="2" s="1"/>
  <c r="Q21" i="5" l="1"/>
  <c r="R21" i="5" s="1"/>
  <c r="L20" i="5"/>
  <c r="M20" i="5" s="1"/>
  <c r="T20" i="5"/>
  <c r="U19" i="5"/>
  <c r="T16" i="2"/>
  <c r="U15" i="2"/>
  <c r="L14" i="2"/>
  <c r="M14" i="2" s="1"/>
  <c r="Q21" i="2"/>
  <c r="R21" i="2" s="1"/>
  <c r="L21" i="5" l="1"/>
  <c r="M21" i="5" s="1"/>
  <c r="Q22" i="5"/>
  <c r="R22" i="5" s="1"/>
  <c r="T21" i="5"/>
  <c r="U20" i="5"/>
  <c r="T17" i="2"/>
  <c r="U16" i="2"/>
  <c r="L15" i="2"/>
  <c r="M15" i="2" s="1"/>
  <c r="Q22" i="2"/>
  <c r="R22" i="2" s="1"/>
  <c r="Q23" i="5" l="1"/>
  <c r="R23" i="5" s="1"/>
  <c r="L22" i="5"/>
  <c r="M22" i="5" s="1"/>
  <c r="T22" i="5"/>
  <c r="U21" i="5"/>
  <c r="T18" i="2"/>
  <c r="U17" i="2"/>
  <c r="L16" i="2"/>
  <c r="M16" i="2" s="1"/>
  <c r="Q23" i="2"/>
  <c r="R23" i="2" s="1"/>
  <c r="L23" i="5" l="1"/>
  <c r="M23" i="5" s="1"/>
  <c r="Q24" i="5"/>
  <c r="R24" i="5" s="1"/>
  <c r="N65" i="5" s="1"/>
  <c r="U22" i="5"/>
  <c r="T23" i="5"/>
  <c r="T19" i="2"/>
  <c r="U18" i="2"/>
  <c r="L17" i="2"/>
  <c r="M17" i="2" s="1"/>
  <c r="Q24" i="2"/>
  <c r="R24" i="2" s="1"/>
  <c r="N65" i="2" s="1"/>
  <c r="L24" i="5" l="1"/>
  <c r="M24" i="5" s="1"/>
  <c r="T24" i="5"/>
  <c r="U24" i="5" s="1"/>
  <c r="N66" i="5" s="1"/>
  <c r="N67" i="5" s="1"/>
  <c r="N68" i="5" s="1"/>
  <c r="U23" i="5"/>
  <c r="T20" i="2"/>
  <c r="U19" i="2"/>
  <c r="L18" i="2"/>
  <c r="M18" i="2" s="1"/>
  <c r="T21" i="2" l="1"/>
  <c r="U20" i="2"/>
  <c r="L19" i="2"/>
  <c r="M19" i="2" s="1"/>
  <c r="T22" i="2" l="1"/>
  <c r="U21" i="2"/>
  <c r="L20" i="2"/>
  <c r="M20" i="2" s="1"/>
  <c r="T23" i="2" l="1"/>
  <c r="U22" i="2"/>
  <c r="L21" i="2"/>
  <c r="M21" i="2" s="1"/>
  <c r="T24" i="2" l="1"/>
  <c r="U24" i="2" s="1"/>
  <c r="N66" i="2" s="1"/>
  <c r="N67" i="2" s="1"/>
  <c r="N68" i="2" s="1"/>
  <c r="U23" i="2"/>
  <c r="L22" i="2"/>
  <c r="M22" i="2" s="1"/>
  <c r="L23" i="2" l="1"/>
  <c r="M23" i="2" s="1"/>
  <c r="L24" i="2" l="1"/>
  <c r="M24" i="2" s="1"/>
</calcChain>
</file>

<file path=xl/sharedStrings.xml><?xml version="1.0" encoding="utf-8"?>
<sst xmlns="http://schemas.openxmlformats.org/spreadsheetml/2006/main" count="129" uniqueCount="63">
  <si>
    <t>Day 1</t>
  </si>
  <si>
    <t>Day 2</t>
  </si>
  <si>
    <t>Day 3</t>
  </si>
  <si>
    <t>Day 4</t>
  </si>
  <si>
    <t>Mean</t>
  </si>
  <si>
    <t>Std Dev</t>
  </si>
  <si>
    <t xml:space="preserve">Population Variance </t>
  </si>
  <si>
    <t>Mean Welford Method</t>
  </si>
  <si>
    <t>Population Variance Welford Method</t>
  </si>
  <si>
    <t xml:space="preserve">Population StDev </t>
  </si>
  <si>
    <t>95% CI</t>
  </si>
  <si>
    <t>Population Std Dev</t>
  </si>
  <si>
    <t>Statistics for whole data set, using all the data</t>
  </si>
  <si>
    <t>Sample Size (N)</t>
  </si>
  <si>
    <t>Variance</t>
  </si>
  <si>
    <t>Standard Deviation</t>
  </si>
  <si>
    <t>Using Formulas</t>
  </si>
  <si>
    <t>Sum of Squared Sum</t>
  </si>
  <si>
    <t>Sum of Samples</t>
  </si>
  <si>
    <t>Sum of Sums</t>
  </si>
  <si>
    <t>Arithmatic mean</t>
  </si>
  <si>
    <t>1/N (Sum of Squared sum)</t>
  </si>
  <si>
    <t>Statistics for whole data set, using metrics from individual data sets</t>
  </si>
  <si>
    <t>*</t>
  </si>
  <si>
    <r>
      <t>Sigma X</t>
    </r>
    <r>
      <rPr>
        <vertAlign val="subscript"/>
        <sz val="12"/>
        <color theme="1"/>
        <rFont val="Calibri (Body)"/>
      </rPr>
      <t>i</t>
    </r>
    <r>
      <rPr>
        <vertAlign val="superscript"/>
        <sz val="12"/>
        <color theme="1"/>
        <rFont val="Calibri (Body)"/>
      </rPr>
      <t>2</t>
    </r>
  </si>
  <si>
    <r>
      <t>Sigma X</t>
    </r>
    <r>
      <rPr>
        <vertAlign val="subscript"/>
        <sz val="12"/>
        <color theme="1"/>
        <rFont val="Calibri (Body)"/>
      </rPr>
      <t>i</t>
    </r>
  </si>
  <si>
    <r>
      <t>1/N (Sigma X</t>
    </r>
    <r>
      <rPr>
        <vertAlign val="subscript"/>
        <sz val="12"/>
        <color theme="1"/>
        <rFont val="Calibri (Body)"/>
      </rPr>
      <t>i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</si>
  <si>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t xml:space="preserve">Mean </t>
  </si>
  <si>
    <t>Incrementally calculating CI using Welford Method, following demonstrates for Day 4 (IGNORE, NO NEED TO USE WELFORD METHOD)</t>
  </si>
  <si>
    <t>Store these metrics for each hour and day</t>
  </si>
  <si>
    <t>Treatment</t>
  </si>
  <si>
    <t>Control</t>
  </si>
  <si>
    <t>Population Variance</t>
  </si>
  <si>
    <t>Sample Variance</t>
  </si>
  <si>
    <t>Sample Std Dev</t>
  </si>
  <si>
    <t>SAMPLE MEAN</t>
  </si>
  <si>
    <t>P-value</t>
  </si>
  <si>
    <t>Z-score</t>
  </si>
  <si>
    <t>99% confidence:</t>
  </si>
  <si>
    <t>95% confidence:</t>
  </si>
  <si>
    <t>90% confidence:</t>
  </si>
  <si>
    <t>Significant At</t>
  </si>
  <si>
    <t>Variation</t>
  </si>
  <si>
    <t>To</t>
  </si>
  <si>
    <t>From</t>
  </si>
  <si>
    <t>Standard Error</t>
  </si>
  <si>
    <t>Conversion Rate</t>
  </si>
  <si>
    <t>Conversions</t>
  </si>
  <si>
    <t>Visitors</t>
  </si>
  <si>
    <t>99% Conversion Rate Limits</t>
  </si>
  <si>
    <t>95% Conversion Rate Limits</t>
  </si>
  <si>
    <t>90% Conversion Rate Limits</t>
  </si>
  <si>
    <t>https://vwo.com/</t>
  </si>
  <si>
    <t>Fill the cells with red background; rest of the cells will update automatically</t>
  </si>
  <si>
    <t>How to use it?</t>
  </si>
  <si>
    <t>Brought to you by:</t>
  </si>
  <si>
    <t>A/B Testing Significance Calculator</t>
  </si>
  <si>
    <t>SAMPLE</t>
  </si>
  <si>
    <t>Average</t>
  </si>
  <si>
    <t>z Score</t>
  </si>
  <si>
    <t>(control_p-variation_p)/SQRT(POWER(control_se,2)+POWER(variation_se,2))</t>
  </si>
  <si>
    <t>ORMDIST(z_score,0,1,TRUE)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</si>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</sst>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6" borderId="0" xfId="0" applyFill="1"/>
    <xf numFmtId="0" fontId="1" fillId="0" borderId="0" xfId="0" applyFont="1" applyAlignment="1"/>
    <xf numFmtId="0" fontId="5" fillId="0" borderId="0" xfId="0" applyFont="1" applyAlignment="1"/>
    <xf numFmtId="0" fontId="1" fillId="6" borderId="0" xfId="0" applyFont="1" applyFill="1" applyAlignment="1"/>
    <xf numFmtId="0" fontId="5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Alignment="1"/>
    <xf numFmtId="0" fontId="11" fillId="0" borderId="0" xfId="1"/>
    <xf numFmtId="0" fontId="11" fillId="0" borderId="1" xfId="1" applyBorder="1"/>
    <xf numFmtId="0" fontId="12" fillId="7" borderId="2" xfId="1" applyFont="1" applyFill="1" applyBorder="1"/>
    <xf numFmtId="0" fontId="13" fillId="0" borderId="3" xfId="1" applyFont="1" applyBorder="1"/>
    <xf numFmtId="0" fontId="11" fillId="0" borderId="4" xfId="1" applyBorder="1"/>
    <xf numFmtId="0" fontId="11" fillId="0" borderId="5" xfId="1" applyBorder="1"/>
    <xf numFmtId="0" fontId="5" fillId="0" borderId="5" xfId="1" applyFont="1" applyBorder="1"/>
    <xf numFmtId="0" fontId="12" fillId="7" borderId="4" xfId="1" applyFont="1" applyFill="1" applyBorder="1" applyAlignment="1">
      <alignment horizontal="center"/>
    </xf>
    <xf numFmtId="0" fontId="11" fillId="0" borderId="6" xfId="1" applyBorder="1"/>
    <xf numFmtId="10" fontId="4" fillId="0" borderId="2" xfId="1" applyNumberFormat="1" applyFont="1" applyBorder="1"/>
    <xf numFmtId="0" fontId="11" fillId="0" borderId="3" xfId="1" applyBorder="1"/>
    <xf numFmtId="0" fontId="11" fillId="0" borderId="2" xfId="1" applyBorder="1"/>
    <xf numFmtId="10" fontId="4" fillId="0" borderId="3" xfId="1" applyNumberFormat="1" applyFont="1" applyBorder="1"/>
    <xf numFmtId="0" fontId="6" fillId="8" borderId="9" xfId="1" applyFont="1" applyFill="1" applyBorder="1" applyAlignment="1">
      <alignment horizontal="center"/>
    </xf>
    <xf numFmtId="10" fontId="4" fillId="0" borderId="0" xfId="1" applyNumberFormat="1" applyFont="1"/>
    <xf numFmtId="10" fontId="4" fillId="0" borderId="5" xfId="1" applyNumberFormat="1" applyFont="1" applyBorder="1"/>
    <xf numFmtId="0" fontId="13" fillId="0" borderId="5" xfId="1" applyFont="1" applyBorder="1"/>
    <xf numFmtId="0" fontId="14" fillId="0" borderId="0" xfId="1" applyFont="1" applyAlignment="1">
      <alignment horizontal="center"/>
    </xf>
    <xf numFmtId="0" fontId="13" fillId="0" borderId="7" xfId="1" applyFont="1" applyBorder="1"/>
    <xf numFmtId="0" fontId="11" fillId="0" borderId="7" xfId="1" applyBorder="1"/>
    <xf numFmtId="0" fontId="13" fillId="0" borderId="8" xfId="1" applyFont="1" applyBorder="1"/>
    <xf numFmtId="0" fontId="13" fillId="0" borderId="6" xfId="1" applyFont="1" applyBorder="1"/>
    <xf numFmtId="0" fontId="4" fillId="0" borderId="8" xfId="1" applyFont="1" applyBorder="1"/>
    <xf numFmtId="0" fontId="17" fillId="0" borderId="0" xfId="1" applyFont="1"/>
    <xf numFmtId="0" fontId="18" fillId="0" borderId="0" xfId="1" applyFont="1"/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9" fontId="14" fillId="0" borderId="5" xfId="1" applyNumberFormat="1" applyFont="1" applyBorder="1" applyAlignment="1">
      <alignment horizontal="center"/>
    </xf>
    <xf numFmtId="9" fontId="14" fillId="0" borderId="0" xfId="1" applyNumberFormat="1" applyFont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6" fillId="0" borderId="0" xfId="1" applyFont="1" applyAlignment="1">
      <alignment horizontal="left"/>
    </xf>
    <xf numFmtId="0" fontId="15" fillId="0" borderId="0" xfId="2" applyAlignment="1" applyProtection="1">
      <alignment horizontal="left"/>
    </xf>
  </cellXfs>
  <cellStyles count="3">
    <cellStyle name="Hyperlink 2" xfId="2" xr:uid="{C14A7664-7E85-FD4A-B815-AA3BDE017EC3}"/>
    <cellStyle name="Normal" xfId="0" builtinId="0"/>
    <cellStyle name="Normal 2" xfId="1" xr:uid="{AC6BD381-CFDE-F947-9D41-1231E56A9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w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12700</xdr:colOff>
      <xdr:row>0</xdr:row>
      <xdr:rowOff>88900</xdr:rowOff>
    </xdr:from>
    <xdr:ext cx="2590800" cy="46990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44258B-6EA0-AD42-94B6-499E6660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2200" y="88900"/>
          <a:ext cx="2590800" cy="469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vwo.com/" TargetMode="External"/><Relationship Id="rId2" Type="http://schemas.openxmlformats.org/officeDocument/2006/relationships/hyperlink" Target="https://vwo.com/" TargetMode="External"/><Relationship Id="rId1" Type="http://schemas.openxmlformats.org/officeDocument/2006/relationships/hyperlink" Target="https://vwo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B5B8-97AF-C441-8617-029E3EE9641A}">
  <sheetPr codeName="Sheet1"/>
  <dimension ref="B2:U68"/>
  <sheetViews>
    <sheetView tabSelected="1" zoomScale="120" zoomScaleNormal="120" workbookViewId="0">
      <selection activeCell="AB27" sqref="AB27"/>
    </sheetView>
  </sheetViews>
  <sheetFormatPr baseColWidth="10" defaultRowHeight="16"/>
  <cols>
    <col min="3" max="3" width="4.33203125" customWidth="1"/>
    <col min="4" max="4" width="27" bestFit="1" customWidth="1"/>
    <col min="5" max="10" width="10.83203125" customWidth="1"/>
    <col min="11" max="12" width="10.83203125" hidden="1" customWidth="1"/>
    <col min="13" max="13" width="7.33203125" hidden="1" customWidth="1"/>
    <col min="15" max="15" width="10.83203125" customWidth="1"/>
    <col min="16" max="21" width="10.83203125" hidden="1" customWidth="1"/>
  </cols>
  <sheetData>
    <row r="2" spans="2:21">
      <c r="B2" t="s">
        <v>4</v>
      </c>
      <c r="C2" t="s">
        <v>5</v>
      </c>
      <c r="E2" s="9" t="s">
        <v>0</v>
      </c>
      <c r="F2" s="9"/>
      <c r="G2" s="10" t="s">
        <v>1</v>
      </c>
      <c r="H2" s="10"/>
      <c r="I2" s="43" t="s">
        <v>2</v>
      </c>
      <c r="J2" s="43"/>
      <c r="K2" s="43"/>
      <c r="L2" s="43"/>
      <c r="M2" s="43"/>
      <c r="N2" s="44" t="s">
        <v>3</v>
      </c>
      <c r="O2" s="44"/>
      <c r="P2" s="44"/>
      <c r="Q2" s="44"/>
      <c r="R2" s="44"/>
      <c r="S2" s="44"/>
      <c r="T2" s="44"/>
      <c r="U2" s="44"/>
    </row>
    <row r="3" spans="2:21">
      <c r="B3">
        <v>80</v>
      </c>
      <c r="C3">
        <v>10</v>
      </c>
      <c r="E3" s="6">
        <v>64.528070532788036</v>
      </c>
      <c r="F3" s="6">
        <f>E3*E3</f>
        <v>4163.8718866844674</v>
      </c>
      <c r="G3" s="5">
        <v>78.003133454847003</v>
      </c>
      <c r="H3" s="5">
        <f>G3*G3</f>
        <v>6084.4888287746717</v>
      </c>
      <c r="I3" s="4">
        <v>70.993649518416262</v>
      </c>
      <c r="J3" s="4">
        <f>I3*I3</f>
        <v>5040.0982719437252</v>
      </c>
      <c r="K3" s="4">
        <f>COUNT(I3)</f>
        <v>1</v>
      </c>
      <c r="L3" s="4">
        <f>I3/K3</f>
        <v>70.993649518416262</v>
      </c>
      <c r="M3" s="4">
        <f>L3</f>
        <v>70.993649518416262</v>
      </c>
      <c r="N3" s="3">
        <v>84.776957593497116</v>
      </c>
      <c r="O3" s="3">
        <f>N3*N3</f>
        <v>7187.1325388096084</v>
      </c>
      <c r="P3" s="3">
        <f>COUNT(N3)</f>
        <v>1</v>
      </c>
      <c r="Q3" s="3">
        <f>N3/P3</f>
        <v>84.776957593497116</v>
      </c>
      <c r="R3" s="3">
        <f>Q3</f>
        <v>84.776957593497116</v>
      </c>
      <c r="S3" s="3"/>
      <c r="T3" s="3">
        <f>N3-R3</f>
        <v>0</v>
      </c>
      <c r="U3" s="3">
        <f>T3/P3</f>
        <v>0</v>
      </c>
    </row>
    <row r="4" spans="2:21">
      <c r="E4" s="6">
        <v>103.58463510617067</v>
      </c>
      <c r="F4" s="6">
        <f t="shared" ref="F4:F24" si="0">E4*E4</f>
        <v>10729.776630078524</v>
      </c>
      <c r="G4" s="5">
        <v>65.359212489292617</v>
      </c>
      <c r="H4" s="5">
        <f t="shared" ref="H4:H24" si="1">G4*G4</f>
        <v>4271.8266572205039</v>
      </c>
      <c r="I4" s="4">
        <v>98.990902664997009</v>
      </c>
      <c r="J4" s="4">
        <f t="shared" ref="J4:J24" si="2">I4*I4</f>
        <v>9799.1988104309112</v>
      </c>
      <c r="K4" s="4">
        <f>COUNT(I4)+K3</f>
        <v>2</v>
      </c>
      <c r="L4" s="4">
        <f>(I4-M3)/K4</f>
        <v>13.998626573290373</v>
      </c>
      <c r="M4" s="4">
        <f>M3+L4</f>
        <v>84.992276091706628</v>
      </c>
      <c r="N4" s="3">
        <v>69.190077435310101</v>
      </c>
      <c r="O4" s="3">
        <f t="shared" ref="O4:O24" si="3">N4*N4</f>
        <v>4787.2668155042084</v>
      </c>
      <c r="P4" s="3">
        <f t="shared" ref="P4:P24" si="4">COUNT(N4)+P3</f>
        <v>2</v>
      </c>
      <c r="Q4" s="3">
        <f t="shared" ref="Q4:Q24" si="5">(N4-R3)/P4</f>
        <v>-7.7934400790935072</v>
      </c>
      <c r="R4" s="3">
        <f>R3+Q4</f>
        <v>76.983517514403616</v>
      </c>
      <c r="S4" s="3"/>
      <c r="T4" s="3">
        <f>T3+(N4-R3)*(N4-R4)</f>
        <v>121.47541653284213</v>
      </c>
      <c r="U4" s="3">
        <f>T4/P4</f>
        <v>60.737708266421066</v>
      </c>
    </row>
    <row r="5" spans="2:21">
      <c r="E5" s="6">
        <v>86.679146076152406</v>
      </c>
      <c r="F5" s="6">
        <f t="shared" si="0"/>
        <v>7513.2743644909669</v>
      </c>
      <c r="G5" s="5">
        <v>80.50219958696006</v>
      </c>
      <c r="H5" s="5">
        <f t="shared" si="1"/>
        <v>6480.6041383387528</v>
      </c>
      <c r="I5" s="4">
        <v>70.386958770275328</v>
      </c>
      <c r="J5" s="4">
        <f t="shared" si="2"/>
        <v>4954.3239649284387</v>
      </c>
      <c r="K5" s="4">
        <f t="shared" ref="K5:K24" si="6">COUNT(I5)+K4</f>
        <v>3</v>
      </c>
      <c r="L5" s="4">
        <f>(I5-M4)/K5</f>
        <v>-4.8684391071437672</v>
      </c>
      <c r="M5" s="4">
        <f>M4+L5</f>
        <v>80.123836984562857</v>
      </c>
      <c r="N5" s="3">
        <v>78.069709520124434</v>
      </c>
      <c r="O5" s="3">
        <f t="shared" si="3"/>
        <v>6094.8795445566075</v>
      </c>
      <c r="P5" s="3">
        <f t="shared" si="4"/>
        <v>3</v>
      </c>
      <c r="Q5" s="3">
        <f t="shared" si="5"/>
        <v>0.36206400190693938</v>
      </c>
      <c r="R5" s="3">
        <f>R4+Q5</f>
        <v>77.34558151631056</v>
      </c>
      <c r="S5" s="3"/>
      <c r="T5" s="3">
        <f t="shared" ref="T5:T24" si="7">T4+(N5-R4)*(N5-R5)</f>
        <v>122.26195858170334</v>
      </c>
      <c r="U5" s="3">
        <f t="shared" ref="U5:U23" si="8">T5/P5</f>
        <v>40.753986193901113</v>
      </c>
    </row>
    <row r="6" spans="2:21">
      <c r="E6" s="6">
        <v>90.083569517620077</v>
      </c>
      <c r="F6" s="6">
        <f t="shared" si="0"/>
        <v>8115.0494970358895</v>
      </c>
      <c r="G6" s="5">
        <v>71.571519560240304</v>
      </c>
      <c r="H6" s="5">
        <f t="shared" si="1"/>
        <v>5122.4824121618603</v>
      </c>
      <c r="I6" s="4">
        <v>70.257649200364114</v>
      </c>
      <c r="J6" s="4">
        <f t="shared" si="2"/>
        <v>4936.137271161424</v>
      </c>
      <c r="K6" s="4">
        <f t="shared" si="6"/>
        <v>4</v>
      </c>
      <c r="L6" s="4">
        <f t="shared" ref="L6:L24" si="9">(I6-M5)/K6</f>
        <v>-2.4665469460496858</v>
      </c>
      <c r="M6" s="4">
        <f t="shared" ref="M6:M24" si="10">M5+L6</f>
        <v>77.657290038513167</v>
      </c>
      <c r="N6" s="3">
        <v>83.962042372257898</v>
      </c>
      <c r="O6" s="3">
        <f t="shared" si="3"/>
        <v>7049.6245593208305</v>
      </c>
      <c r="P6" s="3">
        <f t="shared" si="4"/>
        <v>4</v>
      </c>
      <c r="Q6" s="3">
        <f t="shared" si="5"/>
        <v>1.6541152139868345</v>
      </c>
      <c r="R6" s="3">
        <f t="shared" ref="R6:R24" si="11">R5+Q6</f>
        <v>78.999696730297387</v>
      </c>
      <c r="S6" s="3"/>
      <c r="T6" s="3">
        <f t="shared" si="7"/>
        <v>155.09512427541591</v>
      </c>
      <c r="U6" s="3">
        <f t="shared" si="8"/>
        <v>38.773781068853978</v>
      </c>
    </row>
    <row r="7" spans="2:21">
      <c r="E7" s="6">
        <v>91.488758605744877</v>
      </c>
      <c r="F7" s="6">
        <f t="shared" si="0"/>
        <v>8370.1929512202569</v>
      </c>
      <c r="G7" s="5">
        <v>69.777280365228464</v>
      </c>
      <c r="H7" s="5">
        <f t="shared" si="1"/>
        <v>4868.8688551676978</v>
      </c>
      <c r="I7" s="4">
        <v>76.033765741896772</v>
      </c>
      <c r="J7" s="4">
        <f t="shared" si="2"/>
        <v>5781.1335328936357</v>
      </c>
      <c r="K7" s="4">
        <f t="shared" si="6"/>
        <v>5</v>
      </c>
      <c r="L7" s="4">
        <f t="shared" si="9"/>
        <v>-0.32470485932327903</v>
      </c>
      <c r="M7" s="4">
        <f t="shared" si="10"/>
        <v>77.332585179189891</v>
      </c>
      <c r="N7" s="3">
        <v>93.848202433322754</v>
      </c>
      <c r="O7" s="3">
        <f t="shared" si="3"/>
        <v>8807.4850999659266</v>
      </c>
      <c r="P7" s="3">
        <f t="shared" si="4"/>
        <v>5</v>
      </c>
      <c r="Q7" s="3">
        <f t="shared" si="5"/>
        <v>2.9697011406050735</v>
      </c>
      <c r="R7" s="3">
        <f t="shared" si="11"/>
        <v>81.969397870902455</v>
      </c>
      <c r="S7" s="3"/>
      <c r="T7" s="3">
        <f t="shared" si="7"/>
        <v>331.47762156563749</v>
      </c>
      <c r="U7" s="3">
        <f t="shared" si="8"/>
        <v>66.295524313127501</v>
      </c>
    </row>
    <row r="8" spans="2:21">
      <c r="E8" s="6">
        <v>75.456220124215776</v>
      </c>
      <c r="F8" s="6">
        <f t="shared" si="0"/>
        <v>5693.6411554341057</v>
      </c>
      <c r="G8" s="5">
        <v>79.302461769625552</v>
      </c>
      <c r="H8" s="5">
        <f t="shared" si="1"/>
        <v>6288.8804427229225</v>
      </c>
      <c r="I8" s="4">
        <v>94.969718746472921</v>
      </c>
      <c r="J8" s="4">
        <f t="shared" si="2"/>
        <v>9019.2474787841693</v>
      </c>
      <c r="K8" s="4">
        <f t="shared" si="6"/>
        <v>6</v>
      </c>
      <c r="L8" s="4">
        <f t="shared" si="9"/>
        <v>2.9395222612138383</v>
      </c>
      <c r="M8" s="4">
        <f t="shared" si="10"/>
        <v>80.27210744040373</v>
      </c>
      <c r="N8" s="3">
        <v>75.817779242540396</v>
      </c>
      <c r="O8" s="3">
        <f t="shared" si="3"/>
        <v>5748.3356492705898</v>
      </c>
      <c r="P8" s="3">
        <f t="shared" si="4"/>
        <v>6</v>
      </c>
      <c r="Q8" s="3">
        <f t="shared" si="5"/>
        <v>-1.0252697713936765</v>
      </c>
      <c r="R8" s="3">
        <f t="shared" si="11"/>
        <v>80.944128099508774</v>
      </c>
      <c r="S8" s="3"/>
      <c r="T8" s="3">
        <f t="shared" si="7"/>
        <v>363.01296468964671</v>
      </c>
      <c r="U8" s="3">
        <f t="shared" si="8"/>
        <v>60.502160781607785</v>
      </c>
    </row>
    <row r="9" spans="2:21">
      <c r="E9" s="6">
        <v>79.190440956121321</v>
      </c>
      <c r="F9" s="6">
        <f t="shared" si="0"/>
        <v>6271.1259388249373</v>
      </c>
      <c r="G9" s="5">
        <v>56.471560711599103</v>
      </c>
      <c r="H9" s="5">
        <f t="shared" si="1"/>
        <v>3189.0371692038234</v>
      </c>
      <c r="I9" s="4">
        <v>76.002820171584176</v>
      </c>
      <c r="J9" s="4">
        <f t="shared" si="2"/>
        <v>5776.4286740341622</v>
      </c>
      <c r="K9" s="4">
        <f t="shared" si="6"/>
        <v>7</v>
      </c>
      <c r="L9" s="4">
        <f t="shared" si="9"/>
        <v>-0.60989818125993622</v>
      </c>
      <c r="M9" s="4">
        <f t="shared" si="10"/>
        <v>79.662209259143793</v>
      </c>
      <c r="N9" s="3">
        <v>78.984639550220166</v>
      </c>
      <c r="O9" s="3">
        <f t="shared" si="3"/>
        <v>6238.5732848782036</v>
      </c>
      <c r="P9" s="3">
        <f t="shared" si="4"/>
        <v>7</v>
      </c>
      <c r="Q9" s="3">
        <f t="shared" si="5"/>
        <v>-0.27992693561265825</v>
      </c>
      <c r="R9" s="3">
        <f t="shared" si="11"/>
        <v>80.664201163896109</v>
      </c>
      <c r="S9" s="3"/>
      <c r="T9" s="3">
        <f t="shared" si="7"/>
        <v>366.3040464394694</v>
      </c>
      <c r="U9" s="3">
        <f t="shared" si="8"/>
        <v>52.329149491352773</v>
      </c>
    </row>
    <row r="10" spans="2:21">
      <c r="E10" s="6">
        <v>102.25212174410177</v>
      </c>
      <c r="F10" s="6">
        <f t="shared" si="0"/>
        <v>10455.496401170611</v>
      </c>
      <c r="G10" s="7">
        <v>75.021844245388905</v>
      </c>
      <c r="H10" s="5">
        <f t="shared" si="1"/>
        <v>5628.2771139793922</v>
      </c>
      <c r="I10" s="4">
        <v>62.956492156762501</v>
      </c>
      <c r="J10" s="4">
        <f t="shared" si="2"/>
        <v>3963.5199046844982</v>
      </c>
      <c r="K10" s="4">
        <f t="shared" si="6"/>
        <v>8</v>
      </c>
      <c r="L10" s="4">
        <f t="shared" si="9"/>
        <v>-2.0882146377976616</v>
      </c>
      <c r="M10" s="4">
        <f t="shared" si="10"/>
        <v>77.573994621346131</v>
      </c>
      <c r="N10" s="3">
        <v>72.727837541355626</v>
      </c>
      <c r="O10" s="3">
        <f t="shared" si="3"/>
        <v>5289.3383534418172</v>
      </c>
      <c r="P10" s="3">
        <f t="shared" si="4"/>
        <v>8</v>
      </c>
      <c r="Q10" s="3">
        <f t="shared" si="5"/>
        <v>-0.9920454528175604</v>
      </c>
      <c r="R10" s="3">
        <f t="shared" si="11"/>
        <v>79.672155711078545</v>
      </c>
      <c r="S10" s="3"/>
      <c r="T10" s="3">
        <f t="shared" si="7"/>
        <v>421.41668054500531</v>
      </c>
      <c r="U10" s="3">
        <f t="shared" si="8"/>
        <v>52.677085068125663</v>
      </c>
    </row>
    <row r="11" spans="2:21">
      <c r="E11" s="6">
        <v>71.379847380638225</v>
      </c>
      <c r="F11" s="6">
        <f t="shared" si="0"/>
        <v>5095.0826120832053</v>
      </c>
      <c r="G11" s="5">
        <v>88.646465217394535</v>
      </c>
      <c r="H11" s="5">
        <f t="shared" si="1"/>
        <v>7858.1957955387388</v>
      </c>
      <c r="I11" s="4">
        <v>93.249188126054975</v>
      </c>
      <c r="J11" s="4">
        <f t="shared" si="2"/>
        <v>8695.4110861683912</v>
      </c>
      <c r="K11" s="4">
        <f t="shared" si="6"/>
        <v>9</v>
      </c>
      <c r="L11" s="4">
        <f t="shared" si="9"/>
        <v>1.7416881671898716</v>
      </c>
      <c r="M11" s="4">
        <f t="shared" si="10"/>
        <v>79.315682788536009</v>
      </c>
      <c r="N11" s="3">
        <v>84.110475205507285</v>
      </c>
      <c r="O11" s="3">
        <f t="shared" si="3"/>
        <v>7074.5720392962558</v>
      </c>
      <c r="P11" s="3">
        <f t="shared" si="4"/>
        <v>9</v>
      </c>
      <c r="Q11" s="3">
        <f t="shared" si="5"/>
        <v>0.49314661049208219</v>
      </c>
      <c r="R11" s="3">
        <f t="shared" si="11"/>
        <v>80.165302321570621</v>
      </c>
      <c r="S11" s="3"/>
      <c r="T11" s="3">
        <f t="shared" si="7"/>
        <v>438.92661826467304</v>
      </c>
      <c r="U11" s="3">
        <f t="shared" si="8"/>
        <v>48.76962425163034</v>
      </c>
    </row>
    <row r="12" spans="2:21">
      <c r="E12" s="6">
        <v>89.010081118140192</v>
      </c>
      <c r="F12" s="6">
        <f t="shared" si="0"/>
        <v>7922.7945406578974</v>
      </c>
      <c r="G12" s="5">
        <v>89.688016532414906</v>
      </c>
      <c r="H12" s="5">
        <f t="shared" si="1"/>
        <v>8043.9403095187299</v>
      </c>
      <c r="I12" s="4">
        <v>54.331746215268581</v>
      </c>
      <c r="J12" s="4">
        <f t="shared" si="2"/>
        <v>2951.9386468003518</v>
      </c>
      <c r="K12" s="4">
        <f t="shared" si="6"/>
        <v>10</v>
      </c>
      <c r="L12" s="4">
        <f t="shared" si="9"/>
        <v>-2.4983936573267429</v>
      </c>
      <c r="M12" s="4">
        <f t="shared" si="10"/>
        <v>76.817289131209264</v>
      </c>
      <c r="N12" s="3">
        <v>83.62520240983288</v>
      </c>
      <c r="O12" s="3">
        <f t="shared" si="3"/>
        <v>6993.1744780855188</v>
      </c>
      <c r="P12" s="3">
        <f t="shared" si="4"/>
        <v>10</v>
      </c>
      <c r="Q12" s="3">
        <f t="shared" si="5"/>
        <v>0.34599000882622588</v>
      </c>
      <c r="R12" s="3">
        <f t="shared" si="11"/>
        <v>80.511292330396842</v>
      </c>
      <c r="S12" s="3"/>
      <c r="T12" s="3">
        <f t="shared" si="7"/>
        <v>449.70043602335454</v>
      </c>
      <c r="U12" s="3">
        <f t="shared" si="8"/>
        <v>44.970043602335451</v>
      </c>
    </row>
    <row r="13" spans="2:21">
      <c r="E13" s="6">
        <v>81.319653099302755</v>
      </c>
      <c r="F13" s="6">
        <f t="shared" si="0"/>
        <v>6612.8859801909402</v>
      </c>
      <c r="G13" s="5">
        <v>69.947844805578711</v>
      </c>
      <c r="H13" s="5">
        <f t="shared" si="1"/>
        <v>4892.7009929453243</v>
      </c>
      <c r="I13" s="4">
        <v>82.733535078757654</v>
      </c>
      <c r="J13" s="4">
        <f t="shared" si="2"/>
        <v>6844.8378266280233</v>
      </c>
      <c r="K13" s="4">
        <f t="shared" si="6"/>
        <v>11</v>
      </c>
      <c r="L13" s="4">
        <f t="shared" si="9"/>
        <v>0.53784054068621723</v>
      </c>
      <c r="M13" s="4">
        <f t="shared" si="10"/>
        <v>77.355129671895483</v>
      </c>
      <c r="N13" s="3">
        <v>86.37386205955346</v>
      </c>
      <c r="O13" s="3">
        <f t="shared" si="3"/>
        <v>7460.4440470827685</v>
      </c>
      <c r="P13" s="3">
        <f t="shared" si="4"/>
        <v>11</v>
      </c>
      <c r="Q13" s="3">
        <f t="shared" si="5"/>
        <v>0.53296088446878354</v>
      </c>
      <c r="R13" s="3">
        <f t="shared" si="11"/>
        <v>81.04425321486562</v>
      </c>
      <c r="S13" s="3"/>
      <c r="T13" s="3">
        <f t="shared" si="7"/>
        <v>480.94563950446684</v>
      </c>
      <c r="U13" s="3">
        <f t="shared" si="8"/>
        <v>43.722330864042441</v>
      </c>
    </row>
    <row r="14" spans="2:21">
      <c r="E14" s="6">
        <v>101.21910606433971</v>
      </c>
      <c r="F14" s="6">
        <f t="shared" si="0"/>
        <v>10245.307432464053</v>
      </c>
      <c r="G14" s="5">
        <v>73.079125382645088</v>
      </c>
      <c r="H14" s="5">
        <f t="shared" si="1"/>
        <v>5340.5585666923616</v>
      </c>
      <c r="I14" s="4">
        <v>77.910131396409838</v>
      </c>
      <c r="J14" s="4">
        <f t="shared" si="2"/>
        <v>6069.9885742058459</v>
      </c>
      <c r="K14" s="4">
        <f t="shared" si="6"/>
        <v>12</v>
      </c>
      <c r="L14" s="4">
        <f t="shared" si="9"/>
        <v>4.6250143709529588E-2</v>
      </c>
      <c r="M14" s="4">
        <f t="shared" si="10"/>
        <v>77.401379815605011</v>
      </c>
      <c r="N14" s="3">
        <v>88.722715834252554</v>
      </c>
      <c r="O14" s="3">
        <f t="shared" si="3"/>
        <v>7871.7203050055286</v>
      </c>
      <c r="P14" s="3">
        <f t="shared" si="4"/>
        <v>12</v>
      </c>
      <c r="Q14" s="3">
        <f t="shared" si="5"/>
        <v>0.63987188494891123</v>
      </c>
      <c r="R14" s="3">
        <f t="shared" si="11"/>
        <v>81.684125099814537</v>
      </c>
      <c r="S14" s="3"/>
      <c r="T14" s="3">
        <f t="shared" si="7"/>
        <v>534.99119535201237</v>
      </c>
      <c r="U14" s="3">
        <f t="shared" si="8"/>
        <v>44.5825996126677</v>
      </c>
    </row>
    <row r="15" spans="2:21">
      <c r="E15" s="6">
        <v>59.963552123433701</v>
      </c>
      <c r="F15" s="6">
        <f t="shared" si="0"/>
        <v>3595.6275832597503</v>
      </c>
      <c r="G15" s="5">
        <v>79.065106812643577</v>
      </c>
      <c r="H15" s="5">
        <f t="shared" si="1"/>
        <v>6251.2911152947381</v>
      </c>
      <c r="I15" s="4">
        <v>97.974901390100655</v>
      </c>
      <c r="J15" s="4">
        <f t="shared" si="2"/>
        <v>9599.0813023999472</v>
      </c>
      <c r="K15" s="4">
        <f t="shared" si="6"/>
        <v>13</v>
      </c>
      <c r="L15" s="4">
        <f t="shared" si="9"/>
        <v>1.582578582653511</v>
      </c>
      <c r="M15" s="4">
        <f t="shared" si="10"/>
        <v>78.983958398258522</v>
      </c>
      <c r="N15" s="3">
        <v>97.514041287329619</v>
      </c>
      <c r="O15" s="3">
        <f t="shared" si="3"/>
        <v>9508.9882481870263</v>
      </c>
      <c r="P15" s="3">
        <f t="shared" si="4"/>
        <v>13</v>
      </c>
      <c r="Q15" s="3">
        <f t="shared" si="5"/>
        <v>1.2176858605780831</v>
      </c>
      <c r="R15" s="3">
        <f t="shared" si="11"/>
        <v>82.901810960392623</v>
      </c>
      <c r="S15" s="3"/>
      <c r="T15" s="3">
        <f t="shared" si="7"/>
        <v>766.30157674009115</v>
      </c>
      <c r="U15" s="3">
        <f t="shared" si="8"/>
        <v>58.946275133853163</v>
      </c>
    </row>
    <row r="16" spans="2:21">
      <c r="E16" s="6">
        <v>89.194840107685252</v>
      </c>
      <c r="F16" s="6">
        <f t="shared" si="0"/>
        <v>7955.7195018355378</v>
      </c>
      <c r="G16" s="5">
        <v>64.817938622748386</v>
      </c>
      <c r="H16" s="5">
        <f t="shared" si="1"/>
        <v>4201.3651673023769</v>
      </c>
      <c r="I16" s="4">
        <v>68.734630875024976</v>
      </c>
      <c r="J16" s="4">
        <f t="shared" si="2"/>
        <v>4724.4494815259368</v>
      </c>
      <c r="K16" s="4">
        <f t="shared" si="6"/>
        <v>14</v>
      </c>
      <c r="L16" s="4">
        <f t="shared" si="9"/>
        <v>-0.73209482308811047</v>
      </c>
      <c r="M16" s="4">
        <f t="shared" si="10"/>
        <v>78.251863575170418</v>
      </c>
      <c r="N16" s="3">
        <v>72.050523376255782</v>
      </c>
      <c r="O16" s="3">
        <f t="shared" si="3"/>
        <v>5191.2779187923807</v>
      </c>
      <c r="P16" s="3">
        <f t="shared" si="4"/>
        <v>14</v>
      </c>
      <c r="Q16" s="3">
        <f t="shared" si="5"/>
        <v>-0.77509197029548871</v>
      </c>
      <c r="R16" s="3">
        <f t="shared" si="11"/>
        <v>82.126718990097132</v>
      </c>
      <c r="S16" s="3"/>
      <c r="T16" s="3">
        <f t="shared" si="7"/>
        <v>875.64127309990192</v>
      </c>
      <c r="U16" s="3">
        <f t="shared" si="8"/>
        <v>62.545805221421567</v>
      </c>
    </row>
    <row r="17" spans="3:21">
      <c r="E17" s="6">
        <v>80.757022467628943</v>
      </c>
      <c r="F17" s="6">
        <f t="shared" si="0"/>
        <v>6521.6966778371261</v>
      </c>
      <c r="G17" s="5">
        <v>64.581590537425939</v>
      </c>
      <c r="H17" s="5">
        <f t="shared" si="1"/>
        <v>4170.7818363437436</v>
      </c>
      <c r="I17" s="4">
        <v>82.918851984777717</v>
      </c>
      <c r="J17" s="4">
        <f t="shared" si="2"/>
        <v>6875.5360144734759</v>
      </c>
      <c r="K17" s="4">
        <f t="shared" si="6"/>
        <v>15</v>
      </c>
      <c r="L17" s="4">
        <f t="shared" si="9"/>
        <v>0.31113256064048661</v>
      </c>
      <c r="M17" s="4">
        <f t="shared" si="10"/>
        <v>78.562996135810906</v>
      </c>
      <c r="N17" s="3">
        <v>89.936607782995083</v>
      </c>
      <c r="O17" s="3">
        <f t="shared" si="3"/>
        <v>8088.5934195122918</v>
      </c>
      <c r="P17" s="3">
        <f t="shared" si="4"/>
        <v>15</v>
      </c>
      <c r="Q17" s="3">
        <f t="shared" si="5"/>
        <v>0.52065925285986336</v>
      </c>
      <c r="R17" s="3">
        <f t="shared" si="11"/>
        <v>82.647378242956989</v>
      </c>
      <c r="S17" s="3"/>
      <c r="T17" s="3">
        <f t="shared" si="7"/>
        <v>932.56934519350614</v>
      </c>
      <c r="U17" s="3">
        <f t="shared" si="8"/>
        <v>62.171289679567074</v>
      </c>
    </row>
    <row r="18" spans="3:21">
      <c r="E18" s="6">
        <v>84.194479494680209</v>
      </c>
      <c r="F18" s="6">
        <f t="shared" si="0"/>
        <v>7088.7103773801264</v>
      </c>
      <c r="G18" s="5">
        <v>93.252061553200761</v>
      </c>
      <c r="H18" s="5">
        <f t="shared" si="1"/>
        <v>8695.9469839219437</v>
      </c>
      <c r="I18" s="4">
        <v>73.624734874943385</v>
      </c>
      <c r="J18" s="4">
        <f t="shared" si="2"/>
        <v>5420.601585405705</v>
      </c>
      <c r="K18" s="4">
        <f t="shared" si="6"/>
        <v>16</v>
      </c>
      <c r="L18" s="4">
        <f t="shared" si="9"/>
        <v>-0.30864132880422002</v>
      </c>
      <c r="M18" s="4">
        <f t="shared" si="10"/>
        <v>78.254354807006692</v>
      </c>
      <c r="N18" s="3">
        <v>75.825244744498917</v>
      </c>
      <c r="O18" s="3">
        <f t="shared" si="3"/>
        <v>5749.467740563161</v>
      </c>
      <c r="P18" s="3">
        <f t="shared" si="4"/>
        <v>16</v>
      </c>
      <c r="Q18" s="3">
        <f t="shared" si="5"/>
        <v>-0.42638334365362951</v>
      </c>
      <c r="R18" s="3">
        <f t="shared" si="11"/>
        <v>82.220994899303363</v>
      </c>
      <c r="S18" s="3"/>
      <c r="T18" s="3">
        <f t="shared" si="7"/>
        <v>976.20200657236592</v>
      </c>
      <c r="U18" s="3">
        <f t="shared" si="8"/>
        <v>61.01262541077287</v>
      </c>
    </row>
    <row r="19" spans="3:21">
      <c r="E19" s="6">
        <v>83.488655188999559</v>
      </c>
      <c r="F19" s="6">
        <f t="shared" si="0"/>
        <v>6970.3555452676628</v>
      </c>
      <c r="G19" s="5">
        <v>88.822077332374406</v>
      </c>
      <c r="H19" s="5">
        <f t="shared" si="1"/>
        <v>7889.3614216382994</v>
      </c>
      <c r="I19" s="4">
        <v>56.647060127150418</v>
      </c>
      <c r="J19" s="4">
        <f t="shared" si="2"/>
        <v>3208.8894210489948</v>
      </c>
      <c r="K19" s="4">
        <f t="shared" si="6"/>
        <v>17</v>
      </c>
      <c r="L19" s="4">
        <f t="shared" si="9"/>
        <v>-1.2710173341091926</v>
      </c>
      <c r="M19" s="4">
        <f t="shared" si="10"/>
        <v>76.983337472897503</v>
      </c>
      <c r="N19" s="3">
        <v>75.386900714568924</v>
      </c>
      <c r="O19" s="3">
        <f t="shared" si="3"/>
        <v>5683.1847993482725</v>
      </c>
      <c r="P19" s="3">
        <f t="shared" si="4"/>
        <v>17</v>
      </c>
      <c r="Q19" s="3">
        <f t="shared" si="5"/>
        <v>-0.40200554027849644</v>
      </c>
      <c r="R19" s="3">
        <f t="shared" si="11"/>
        <v>81.818989359024869</v>
      </c>
      <c r="S19" s="3"/>
      <c r="T19" s="3">
        <f t="shared" si="7"/>
        <v>1020.1595061731388</v>
      </c>
      <c r="U19" s="3">
        <f t="shared" si="8"/>
        <v>60.009382716066987</v>
      </c>
    </row>
    <row r="20" spans="3:21">
      <c r="E20" s="6">
        <v>83.490184409961472</v>
      </c>
      <c r="F20" s="6">
        <f t="shared" si="0"/>
        <v>6970.6108928093736</v>
      </c>
      <c r="G20" s="5">
        <v>86.26010820775069</v>
      </c>
      <c r="H20" s="5">
        <f t="shared" si="1"/>
        <v>7440.8062680128578</v>
      </c>
      <c r="I20" s="4">
        <v>70.249833472134952</v>
      </c>
      <c r="J20" s="4">
        <f t="shared" si="2"/>
        <v>4935.0391028626927</v>
      </c>
      <c r="K20" s="4">
        <f t="shared" si="6"/>
        <v>18</v>
      </c>
      <c r="L20" s="4">
        <f t="shared" si="9"/>
        <v>-0.3740835555979195</v>
      </c>
      <c r="M20" s="4">
        <f t="shared" si="10"/>
        <v>76.609253917299583</v>
      </c>
      <c r="N20" s="3">
        <v>75.099932671658706</v>
      </c>
      <c r="O20" s="3">
        <f t="shared" si="3"/>
        <v>5639.9998872876704</v>
      </c>
      <c r="P20" s="3">
        <f t="shared" si="4"/>
        <v>18</v>
      </c>
      <c r="Q20" s="3">
        <f t="shared" si="5"/>
        <v>-0.37328092707589788</v>
      </c>
      <c r="R20" s="3">
        <f t="shared" si="11"/>
        <v>81.445708431948972</v>
      </c>
      <c r="S20" s="3"/>
      <c r="T20" s="3">
        <f t="shared" si="7"/>
        <v>1062.7971332318432</v>
      </c>
      <c r="U20" s="3">
        <f t="shared" si="8"/>
        <v>59.044285179546847</v>
      </c>
    </row>
    <row r="21" spans="3:21">
      <c r="E21" s="6">
        <v>87.21136307771954</v>
      </c>
      <c r="F21" s="6">
        <f t="shared" si="0"/>
        <v>7605.8218498738233</v>
      </c>
      <c r="G21" s="5">
        <v>92.565974064146403</v>
      </c>
      <c r="H21" s="5">
        <f t="shared" si="1"/>
        <v>8568.4595544442236</v>
      </c>
      <c r="I21" s="4">
        <v>58.630087823980539</v>
      </c>
      <c r="J21" s="4">
        <f t="shared" si="2"/>
        <v>3437.4871982476711</v>
      </c>
      <c r="K21" s="4">
        <f t="shared" si="6"/>
        <v>19</v>
      </c>
      <c r="L21" s="4">
        <f t="shared" si="9"/>
        <v>-0.94627189964837077</v>
      </c>
      <c r="M21" s="4">
        <f t="shared" si="10"/>
        <v>75.662982017651217</v>
      </c>
      <c r="N21" s="3">
        <v>80.159526768978992</v>
      </c>
      <c r="O21" s="3">
        <f t="shared" si="3"/>
        <v>6425.5497318266598</v>
      </c>
      <c r="P21" s="3">
        <f t="shared" si="4"/>
        <v>19</v>
      </c>
      <c r="Q21" s="3">
        <f t="shared" si="5"/>
        <v>-6.7693771735262115E-2</v>
      </c>
      <c r="R21" s="3">
        <f t="shared" si="11"/>
        <v>81.378014660213708</v>
      </c>
      <c r="S21" s="3"/>
      <c r="T21" s="3">
        <f t="shared" si="7"/>
        <v>1064.3643300141002</v>
      </c>
      <c r="U21" s="3">
        <f t="shared" si="8"/>
        <v>56.01917526390001</v>
      </c>
    </row>
    <row r="22" spans="3:21">
      <c r="E22" s="6">
        <v>82.908911446883323</v>
      </c>
      <c r="F22" s="6">
        <f t="shared" si="0"/>
        <v>6873.8875973071408</v>
      </c>
      <c r="G22" s="5">
        <v>56.450950613125642</v>
      </c>
      <c r="H22" s="5">
        <f t="shared" si="1"/>
        <v>3186.7098251255502</v>
      </c>
      <c r="I22" s="4">
        <v>81.118176093355444</v>
      </c>
      <c r="J22" s="4">
        <f t="shared" si="2"/>
        <v>6580.1584927126223</v>
      </c>
      <c r="K22" s="4">
        <f t="shared" si="6"/>
        <v>20</v>
      </c>
      <c r="L22" s="4">
        <f t="shared" si="9"/>
        <v>0.27275970378521136</v>
      </c>
      <c r="M22" s="4">
        <f t="shared" si="10"/>
        <v>75.935741721436429</v>
      </c>
      <c r="N22" s="3">
        <v>69.947535987426235</v>
      </c>
      <c r="O22" s="3">
        <f t="shared" si="3"/>
        <v>4892.6577907122883</v>
      </c>
      <c r="P22" s="3">
        <f t="shared" si="4"/>
        <v>20</v>
      </c>
      <c r="Q22" s="3">
        <f t="shared" si="5"/>
        <v>-0.57152393363937359</v>
      </c>
      <c r="R22" s="3">
        <f t="shared" si="11"/>
        <v>80.806490726574339</v>
      </c>
      <c r="S22" s="3"/>
      <c r="T22" s="3">
        <f t="shared" si="7"/>
        <v>1188.4873805686971</v>
      </c>
      <c r="U22" s="3">
        <f t="shared" si="8"/>
        <v>59.424369028434853</v>
      </c>
    </row>
    <row r="23" spans="3:21">
      <c r="E23" s="6">
        <v>76.224601554843503</v>
      </c>
      <c r="F23" s="6">
        <f t="shared" si="0"/>
        <v>5810.1898821946506</v>
      </c>
      <c r="G23" s="5">
        <v>65.344131648663804</v>
      </c>
      <c r="H23" s="5">
        <f t="shared" si="1"/>
        <v>4269.8555409179071</v>
      </c>
      <c r="I23" s="4">
        <v>87.9200706745237</v>
      </c>
      <c r="J23" s="4">
        <f t="shared" si="2"/>
        <v>7729.9388274132425</v>
      </c>
      <c r="K23" s="4">
        <f t="shared" si="6"/>
        <v>21</v>
      </c>
      <c r="L23" s="4">
        <f t="shared" si="9"/>
        <v>0.57068233109939381</v>
      </c>
      <c r="M23" s="4">
        <f t="shared" si="10"/>
        <v>76.50642405253582</v>
      </c>
      <c r="N23" s="3">
        <v>72.237657043949369</v>
      </c>
      <c r="O23" s="3">
        <f t="shared" si="3"/>
        <v>5218.2790951992483</v>
      </c>
      <c r="P23" s="3">
        <f t="shared" si="4"/>
        <v>21</v>
      </c>
      <c r="Q23" s="3">
        <f t="shared" si="5"/>
        <v>-0.40803969917261762</v>
      </c>
      <c r="R23" s="3">
        <f t="shared" si="11"/>
        <v>80.39845102740172</v>
      </c>
      <c r="S23" s="3"/>
      <c r="T23" s="3">
        <f t="shared" si="7"/>
        <v>1258.4158669310668</v>
      </c>
      <c r="U23" s="3">
        <f t="shared" si="8"/>
        <v>59.924565091955564</v>
      </c>
    </row>
    <row r="24" spans="3:21">
      <c r="E24" s="6">
        <v>80.544087894848786</v>
      </c>
      <c r="F24" s="6">
        <f t="shared" si="0"/>
        <v>6487.3500948131268</v>
      </c>
      <c r="G24" s="5">
        <v>72.474173850326864</v>
      </c>
      <c r="H24" s="5">
        <f t="shared" si="1"/>
        <v>5252.505875287402</v>
      </c>
      <c r="I24" s="4">
        <v>74.77848287533665</v>
      </c>
      <c r="J24" s="4">
        <f t="shared" si="2"/>
        <v>5591.8215011370166</v>
      </c>
      <c r="K24" s="4">
        <f t="shared" si="6"/>
        <v>22</v>
      </c>
      <c r="L24" s="4">
        <f t="shared" si="9"/>
        <v>-7.8542780781780466E-2</v>
      </c>
      <c r="M24" s="4">
        <f t="shared" si="10"/>
        <v>76.427881271754046</v>
      </c>
      <c r="N24" s="3">
        <v>84.470368288145508</v>
      </c>
      <c r="O24" s="3">
        <f t="shared" si="3"/>
        <v>7135.2431187349384</v>
      </c>
      <c r="P24" s="3">
        <f t="shared" si="4"/>
        <v>22</v>
      </c>
      <c r="Q24" s="3">
        <f t="shared" si="5"/>
        <v>0.18508714821562675</v>
      </c>
      <c r="R24" s="3">
        <f t="shared" si="11"/>
        <v>80.583538175617349</v>
      </c>
      <c r="S24" s="3"/>
      <c r="T24" s="3">
        <f t="shared" si="7"/>
        <v>1274.2427175558489</v>
      </c>
      <c r="U24" s="3">
        <f>T24/P24</f>
        <v>57.920123525265858</v>
      </c>
    </row>
    <row r="28" spans="3:21">
      <c r="C28" s="12" t="s">
        <v>29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3:21">
      <c r="C29" t="s">
        <v>23</v>
      </c>
      <c r="D29" t="s">
        <v>13</v>
      </c>
      <c r="E29">
        <f>COUNT(E3:E24)</f>
        <v>22</v>
      </c>
      <c r="G29">
        <f>COUNT(G3:G24)</f>
        <v>22</v>
      </c>
      <c r="I29">
        <f>COUNT(I3:I24)</f>
        <v>22</v>
      </c>
      <c r="N29">
        <f>COUNT(N3:N24)</f>
        <v>22</v>
      </c>
    </row>
    <row r="30" spans="3:21" ht="18">
      <c r="C30" t="s">
        <v>23</v>
      </c>
      <c r="D30" t="s">
        <v>25</v>
      </c>
      <c r="E30">
        <f>SUM(E3:E24)</f>
        <v>1844.1693480920201</v>
      </c>
      <c r="G30">
        <f>SUM(G3:G24)</f>
        <v>1661.0047773636213</v>
      </c>
      <c r="I30">
        <f>SUM(I3:I24)</f>
        <v>1681.4133879785888</v>
      </c>
      <c r="N30">
        <f>SUM(N3:N24)</f>
        <v>1772.8378398635814</v>
      </c>
    </row>
    <row r="31" spans="3:21" ht="20">
      <c r="C31" t="s">
        <v>23</v>
      </c>
      <c r="D31" t="s">
        <v>24</v>
      </c>
      <c r="F31">
        <f>SUM(F3:F24)</f>
        <v>157068.46939291415</v>
      </c>
      <c r="H31">
        <f>SUM(H3:H24)</f>
        <v>127996.94487055382</v>
      </c>
      <c r="J31">
        <f>SUM(J3:J24)</f>
        <v>131935.26696989086</v>
      </c>
      <c r="O31">
        <f>SUM(O3:O24)</f>
        <v>144135.7884653818</v>
      </c>
    </row>
    <row r="32" spans="3:21" ht="20">
      <c r="D32" t="s">
        <v>26</v>
      </c>
      <c r="E32">
        <f>F31/E29</f>
        <v>7139.4758814960978</v>
      </c>
      <c r="G32">
        <f>H31/G29</f>
        <v>5818.0429486615376</v>
      </c>
      <c r="I32">
        <f>J31/I29</f>
        <v>5997.0575895404936</v>
      </c>
      <c r="N32">
        <f>O31/N29</f>
        <v>6551.6267484264454</v>
      </c>
    </row>
    <row r="33" spans="3:21">
      <c r="D33" t="s">
        <v>27</v>
      </c>
      <c r="E33">
        <f>E30/E29</f>
        <v>83.825879458728181</v>
      </c>
      <c r="F33">
        <f>E33*E33</f>
        <v>7026.7780670292268</v>
      </c>
      <c r="G33">
        <f>G30/G29</f>
        <v>75.500217152891878</v>
      </c>
      <c r="H33">
        <f>G33*G33</f>
        <v>5700.2827901338287</v>
      </c>
      <c r="I33">
        <f>I30/I29</f>
        <v>76.427881271754032</v>
      </c>
      <c r="J33">
        <f>I33*I33</f>
        <v>5841.2210356893311</v>
      </c>
      <c r="N33">
        <f>N30/N29</f>
        <v>80.583538175617335</v>
      </c>
      <c r="O33">
        <f>N33*N33</f>
        <v>6493.7066249011759</v>
      </c>
    </row>
    <row r="34" spans="3:21">
      <c r="D34" t="s">
        <v>14</v>
      </c>
      <c r="E34">
        <f>E32-F33</f>
        <v>112.69781446687102</v>
      </c>
      <c r="G34">
        <f>G32-H33</f>
        <v>117.76015852770888</v>
      </c>
      <c r="I34">
        <f>I32-J33</f>
        <v>155.83655385116253</v>
      </c>
      <c r="N34">
        <f>N32-O33</f>
        <v>57.920123525269446</v>
      </c>
    </row>
    <row r="35" spans="3:21">
      <c r="D35" t="s">
        <v>15</v>
      </c>
      <c r="E35">
        <f>SQRT(E34)</f>
        <v>10.615922685611036</v>
      </c>
      <c r="G35">
        <f>SQRT(G34)</f>
        <v>10.851735277259065</v>
      </c>
      <c r="I35">
        <f>SQRT(I34)</f>
        <v>12.483451199534628</v>
      </c>
      <c r="N35">
        <f>SQRT(N34)</f>
        <v>7.6105271516018815</v>
      </c>
    </row>
    <row r="38" spans="3:21">
      <c r="C38" s="13" t="s">
        <v>16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3:21">
      <c r="D39" s="1" t="s">
        <v>6</v>
      </c>
      <c r="E39" s="1">
        <f>_xlfn.VAR.P(E3:E24)</f>
        <v>112.69781446687045</v>
      </c>
      <c r="F39" s="1"/>
      <c r="G39" s="1">
        <f>_xlfn.VAR.P(G3:G24)</f>
        <v>117.76015852770887</v>
      </c>
      <c r="H39" s="1"/>
      <c r="I39" s="1">
        <f>_xlfn.VAR.P(I3:I24)</f>
        <v>155.83655385116177</v>
      </c>
      <c r="J39" s="1"/>
      <c r="K39" s="1"/>
      <c r="L39" s="1"/>
      <c r="M39" s="1"/>
      <c r="N39" s="1">
        <f>_xlfn.VAR.P(N3:N24)</f>
        <v>57.920123525265851</v>
      </c>
    </row>
    <row r="40" spans="3:21">
      <c r="D40" s="2" t="s">
        <v>11</v>
      </c>
      <c r="E40" s="2">
        <f>_xlfn.STDEV.P(E3:E24)</f>
        <v>10.615922685611009</v>
      </c>
      <c r="F40" s="2"/>
      <c r="G40" s="2">
        <f>_xlfn.STDEV.P(G3:G24)</f>
        <v>10.851735277259065</v>
      </c>
      <c r="H40" s="2"/>
      <c r="I40" s="2">
        <f>_xlfn.STDEV.P(I3:I24)</f>
        <v>12.483451199534597</v>
      </c>
      <c r="J40" s="2"/>
      <c r="K40" s="2"/>
      <c r="L40" s="2"/>
      <c r="M40" s="2"/>
      <c r="N40" s="2">
        <f>_xlfn.STDEV.P(N3:N24)</f>
        <v>7.6105271516016453</v>
      </c>
    </row>
    <row r="43" spans="3:21">
      <c r="C43" s="12" t="s">
        <v>22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3:21">
      <c r="D44" t="s">
        <v>19</v>
      </c>
      <c r="E44">
        <f>E30+G30+I30+N30</f>
        <v>6959.4253532978119</v>
      </c>
    </row>
    <row r="45" spans="3:21">
      <c r="D45" t="s">
        <v>17</v>
      </c>
      <c r="E45">
        <f>F31+H31+J31+O31</f>
        <v>561136.46969874064</v>
      </c>
    </row>
    <row r="46" spans="3:21">
      <c r="D46" t="s">
        <v>18</v>
      </c>
      <c r="E46">
        <f>E29+G29+I29+N29</f>
        <v>88</v>
      </c>
    </row>
    <row r="47" spans="3:21">
      <c r="D47" t="s">
        <v>20</v>
      </c>
      <c r="E47">
        <f>E44/E46</f>
        <v>79.084379014747867</v>
      </c>
      <c r="F47">
        <f>E47*E47</f>
        <v>6254.3390041482926</v>
      </c>
    </row>
    <row r="48" spans="3:21">
      <c r="D48" t="s">
        <v>21</v>
      </c>
      <c r="E48">
        <f>E45/E46</f>
        <v>6376.5507920311438</v>
      </c>
    </row>
    <row r="49" spans="3:21">
      <c r="D49" t="s">
        <v>14</v>
      </c>
      <c r="E49">
        <f>E48-F47</f>
        <v>122.21178788285124</v>
      </c>
    </row>
    <row r="50" spans="3:21">
      <c r="D50" t="s">
        <v>15</v>
      </c>
      <c r="E50">
        <f>SQRT(E49)</f>
        <v>11.054944047024899</v>
      </c>
    </row>
    <row r="52" spans="3:21">
      <c r="C52" s="12" t="s">
        <v>12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3:21">
      <c r="C53" s="12"/>
      <c r="D53" s="12" t="s">
        <v>35</v>
      </c>
      <c r="E53" s="12">
        <f>AVERAGE(E3:E24,G3:G24,I3:I24,N3:N24)</f>
        <v>79.084379014747853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3:2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3:21">
      <c r="C55" s="12"/>
      <c r="D55" s="17" t="s">
        <v>33</v>
      </c>
      <c r="E55" s="17">
        <f>_xlfn.VAR.S(E3:E24,G3:G24,I3:I24,N3:N24)</f>
        <v>123.61652107690675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3:21">
      <c r="C56" s="12"/>
      <c r="D56" s="17" t="s">
        <v>34</v>
      </c>
      <c r="E56" s="17">
        <f>_xlfn.STDEV.S(E3:E24,G3:G24,I3:I24,N3:N24)</f>
        <v>11.118296680557988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3:21">
      <c r="C57" s="12"/>
      <c r="D57" s="17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3:21">
      <c r="C58" s="12"/>
      <c r="D58" s="17" t="s">
        <v>32</v>
      </c>
      <c r="E58" s="17">
        <f>_xlfn.VAR.P(E3:E24,G3:G24,I3:I24,N3:N24)</f>
        <v>122.21178788285076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3:21">
      <c r="D59" s="1" t="s">
        <v>11</v>
      </c>
      <c r="E59" s="1">
        <f>_xlfn.STDEV.P(E3:E24,G3:G24,I3:I24,N3:N24)</f>
        <v>11.054944047024877</v>
      </c>
    </row>
    <row r="60" spans="3:21">
      <c r="D60" s="1" t="s">
        <v>10</v>
      </c>
      <c r="E60" s="1">
        <f>_xlfn.CONFIDENCE.NORM(0.05,E59,E46)</f>
        <v>2.3097411074801917</v>
      </c>
    </row>
    <row r="64" spans="3:21">
      <c r="C64" s="14" t="s">
        <v>28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3:21">
      <c r="C65" s="11"/>
      <c r="D65" s="11" t="s">
        <v>7</v>
      </c>
      <c r="E65" s="11"/>
      <c r="F65" s="11"/>
      <c r="G65" s="11"/>
      <c r="H65" s="11"/>
      <c r="I65" s="11"/>
      <c r="J65" s="11"/>
      <c r="K65" s="11"/>
      <c r="L65" s="11"/>
      <c r="M65" s="11"/>
      <c r="N65" s="11">
        <f>R24</f>
        <v>80.583538175617349</v>
      </c>
      <c r="O65" s="11"/>
      <c r="P65" s="11"/>
      <c r="Q65" s="11"/>
      <c r="R65" s="11"/>
      <c r="S65" s="11"/>
      <c r="T65" s="11"/>
      <c r="U65" s="11"/>
    </row>
    <row r="66" spans="3:21">
      <c r="C66" s="11"/>
      <c r="D66" s="11" t="s">
        <v>8</v>
      </c>
      <c r="E66" s="11"/>
      <c r="F66" s="11"/>
      <c r="G66" s="11"/>
      <c r="H66" s="11"/>
      <c r="I66" s="11"/>
      <c r="J66" s="11"/>
      <c r="K66" s="11"/>
      <c r="L66" s="11"/>
      <c r="M66" s="11"/>
      <c r="N66" s="11">
        <f>U24</f>
        <v>57.920123525265858</v>
      </c>
      <c r="O66" s="11"/>
      <c r="P66" s="11"/>
      <c r="Q66" s="11"/>
      <c r="R66" s="11"/>
      <c r="S66" s="11"/>
      <c r="T66" s="11"/>
      <c r="U66" s="11"/>
    </row>
    <row r="67" spans="3:21">
      <c r="C67" s="11"/>
      <c r="D67" s="11" t="s">
        <v>9</v>
      </c>
      <c r="E67" s="11"/>
      <c r="F67" s="11"/>
      <c r="G67" s="11"/>
      <c r="H67" s="11"/>
      <c r="I67" s="11"/>
      <c r="J67" s="11"/>
      <c r="K67" s="11"/>
      <c r="L67" s="11"/>
      <c r="M67" s="11"/>
      <c r="N67" s="11">
        <f>SQRT(N66)</f>
        <v>7.6105271516016453</v>
      </c>
      <c r="O67" s="11"/>
      <c r="P67" s="11"/>
      <c r="Q67" s="11"/>
      <c r="R67" s="11"/>
      <c r="S67" s="11"/>
      <c r="T67" s="11"/>
      <c r="U67" s="11"/>
    </row>
    <row r="68" spans="3:21">
      <c r="C68" s="11"/>
      <c r="D68" s="11" t="s">
        <v>10</v>
      </c>
      <c r="E68" s="11"/>
      <c r="F68" s="11"/>
      <c r="G68" s="11"/>
      <c r="H68" s="11"/>
      <c r="I68" s="11"/>
      <c r="J68" s="11"/>
      <c r="K68" s="11"/>
      <c r="L68" s="11"/>
      <c r="M68" s="11"/>
      <c r="N68" s="11">
        <f>_xlfn.CONFIDENCE.NORM(0.05,N67,N29)</f>
        <v>3.1801784499088734</v>
      </c>
      <c r="O68" s="11"/>
      <c r="P68" s="11"/>
      <c r="Q68" s="11"/>
      <c r="R68" s="11"/>
      <c r="S68" s="11"/>
      <c r="T68" s="11"/>
      <c r="U68" s="11"/>
    </row>
  </sheetData>
  <mergeCells count="2">
    <mergeCell ref="I2:M2"/>
    <mergeCell ref="N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B7DC-E455-BC41-BA6E-9C352304435C}">
  <dimension ref="B2:U68"/>
  <sheetViews>
    <sheetView zoomScale="120" zoomScaleNormal="120" workbookViewId="0">
      <selection activeCell="E59" sqref="E59"/>
    </sheetView>
  </sheetViews>
  <sheetFormatPr baseColWidth="10" defaultRowHeight="16"/>
  <cols>
    <col min="3" max="3" width="4.33203125" customWidth="1"/>
    <col min="4" max="4" width="27" bestFit="1" customWidth="1"/>
    <col min="5" max="12" width="10.83203125" customWidth="1"/>
    <col min="13" max="13" width="7.33203125" customWidth="1"/>
  </cols>
  <sheetData>
    <row r="2" spans="2:21">
      <c r="B2" t="s">
        <v>4</v>
      </c>
      <c r="C2" t="s">
        <v>5</v>
      </c>
      <c r="E2" s="9" t="s">
        <v>0</v>
      </c>
      <c r="F2" s="9"/>
      <c r="G2" s="10" t="s">
        <v>1</v>
      </c>
      <c r="H2" s="10"/>
      <c r="I2" s="43" t="s">
        <v>2</v>
      </c>
      <c r="J2" s="43"/>
      <c r="K2" s="43"/>
      <c r="L2" s="43"/>
      <c r="M2" s="43"/>
      <c r="N2" s="44" t="s">
        <v>3</v>
      </c>
      <c r="O2" s="44"/>
      <c r="P2" s="44"/>
      <c r="Q2" s="44"/>
      <c r="R2" s="44"/>
      <c r="S2" s="44"/>
      <c r="T2" s="44"/>
      <c r="U2" s="44"/>
    </row>
    <row r="3" spans="2:21">
      <c r="B3">
        <v>80</v>
      </c>
      <c r="C3">
        <v>10</v>
      </c>
      <c r="E3" s="6">
        <v>64.528070532788036</v>
      </c>
      <c r="F3" s="6">
        <f>E3*E3</f>
        <v>4163.8718866844674</v>
      </c>
      <c r="G3" s="5">
        <v>78.003133454847003</v>
      </c>
      <c r="H3" s="5">
        <f>G3*G3</f>
        <v>6084.4888287746717</v>
      </c>
      <c r="I3" s="4">
        <v>70.993649518416262</v>
      </c>
      <c r="J3" s="4">
        <f>I3*I3</f>
        <v>5040.0982719437252</v>
      </c>
      <c r="K3" s="4">
        <f>COUNT(I3)</f>
        <v>1</v>
      </c>
      <c r="L3" s="4">
        <f>I3/K3</f>
        <v>70.993649518416262</v>
      </c>
      <c r="M3" s="4">
        <f>L3</f>
        <v>70.993649518416262</v>
      </c>
      <c r="N3" s="3">
        <v>84.776957593497116</v>
      </c>
      <c r="O3" s="3">
        <f>N3*N3</f>
        <v>7187.1325388096084</v>
      </c>
      <c r="P3" s="3">
        <f>COUNT(N3)</f>
        <v>1</v>
      </c>
      <c r="Q3" s="3">
        <f>N3/P3</f>
        <v>84.776957593497116</v>
      </c>
      <c r="R3" s="3">
        <f>Q3</f>
        <v>84.776957593497116</v>
      </c>
      <c r="S3" s="3"/>
      <c r="T3" s="3">
        <f>N3-R3</f>
        <v>0</v>
      </c>
      <c r="U3" s="3">
        <f>T3/P3</f>
        <v>0</v>
      </c>
    </row>
    <row r="4" spans="2:21">
      <c r="E4" s="6">
        <v>103.58463510617067</v>
      </c>
      <c r="F4" s="6">
        <f t="shared" ref="F4:F24" si="0">E4*E4</f>
        <v>10729.776630078524</v>
      </c>
      <c r="G4" s="5">
        <v>65.359212489292617</v>
      </c>
      <c r="H4" s="5">
        <f t="shared" ref="H4:H24" si="1">G4*G4</f>
        <v>4271.8266572205039</v>
      </c>
      <c r="I4" s="4">
        <v>98.990902664997009</v>
      </c>
      <c r="J4" s="4">
        <f t="shared" ref="J4:J24" si="2">I4*I4</f>
        <v>9799.1988104309112</v>
      </c>
      <c r="K4" s="4">
        <f>COUNT(I4)+K3</f>
        <v>2</v>
      </c>
      <c r="L4" s="4">
        <f>(I4-M3)/K4</f>
        <v>13.998626573290373</v>
      </c>
      <c r="M4" s="4">
        <f>M3+L4</f>
        <v>84.992276091706628</v>
      </c>
      <c r="N4" s="3">
        <v>69.190077435310101</v>
      </c>
      <c r="O4" s="3">
        <f t="shared" ref="O4:O24" si="3">N4*N4</f>
        <v>4787.2668155042084</v>
      </c>
      <c r="P4" s="3">
        <f t="shared" ref="P4:P24" si="4">COUNT(N4)+P3</f>
        <v>2</v>
      </c>
      <c r="Q4" s="3">
        <f t="shared" ref="Q4:Q24" si="5">(N4-R3)/P4</f>
        <v>-7.7934400790935072</v>
      </c>
      <c r="R4" s="3">
        <f>R3+Q4</f>
        <v>76.983517514403616</v>
      </c>
      <c r="S4" s="3"/>
      <c r="T4" s="3">
        <f>T3+(N4-R3)*(N4-R4)</f>
        <v>121.47541653284213</v>
      </c>
      <c r="U4" s="3">
        <f>T4/P4</f>
        <v>60.737708266421066</v>
      </c>
    </row>
    <row r="5" spans="2:21">
      <c r="E5" s="6">
        <v>86.679146076152406</v>
      </c>
      <c r="F5" s="6">
        <f t="shared" si="0"/>
        <v>7513.2743644909669</v>
      </c>
      <c r="G5" s="5">
        <v>80.50219958696006</v>
      </c>
      <c r="H5" s="5">
        <f t="shared" si="1"/>
        <v>6480.6041383387528</v>
      </c>
      <c r="I5" s="4">
        <v>70.386958770275328</v>
      </c>
      <c r="J5" s="4">
        <f t="shared" si="2"/>
        <v>4954.3239649284387</v>
      </c>
      <c r="K5" s="4">
        <f t="shared" ref="K5:K24" si="6">COUNT(I5)+K4</f>
        <v>3</v>
      </c>
      <c r="L5" s="4">
        <f>(I5-M4)/K5</f>
        <v>-4.8684391071437672</v>
      </c>
      <c r="M5" s="4">
        <f>M4+L5</f>
        <v>80.123836984562857</v>
      </c>
      <c r="N5" s="3">
        <v>78.069709520124434</v>
      </c>
      <c r="O5" s="3">
        <f t="shared" si="3"/>
        <v>6094.8795445566075</v>
      </c>
      <c r="P5" s="3">
        <f t="shared" si="4"/>
        <v>3</v>
      </c>
      <c r="Q5" s="3">
        <f t="shared" si="5"/>
        <v>0.36206400190693938</v>
      </c>
      <c r="R5" s="3">
        <f>R4+Q5</f>
        <v>77.34558151631056</v>
      </c>
      <c r="S5" s="3"/>
      <c r="T5" s="3">
        <f t="shared" ref="T5:T24" si="7">T4+(N5-R4)*(N5-R5)</f>
        <v>122.26195858170334</v>
      </c>
      <c r="U5" s="3">
        <f t="shared" ref="U5:U23" si="8">T5/P5</f>
        <v>40.753986193901113</v>
      </c>
    </row>
    <row r="6" spans="2:21">
      <c r="E6" s="6">
        <v>90.083569517620077</v>
      </c>
      <c r="F6" s="6">
        <f t="shared" si="0"/>
        <v>8115.0494970358895</v>
      </c>
      <c r="G6" s="5">
        <v>71.571519560240304</v>
      </c>
      <c r="H6" s="5">
        <f t="shared" si="1"/>
        <v>5122.4824121618603</v>
      </c>
      <c r="I6" s="4">
        <v>70.257649200364114</v>
      </c>
      <c r="J6" s="4">
        <f t="shared" si="2"/>
        <v>4936.137271161424</v>
      </c>
      <c r="K6" s="4">
        <f t="shared" si="6"/>
        <v>4</v>
      </c>
      <c r="L6" s="4">
        <f t="shared" ref="L6:L24" si="9">(I6-M5)/K6</f>
        <v>-2.4665469460496858</v>
      </c>
      <c r="M6" s="4">
        <f t="shared" ref="M6:M24" si="10">M5+L6</f>
        <v>77.657290038513167</v>
      </c>
      <c r="N6" s="3">
        <v>83.962042372257898</v>
      </c>
      <c r="O6" s="3">
        <f t="shared" si="3"/>
        <v>7049.6245593208305</v>
      </c>
      <c r="P6" s="3">
        <f t="shared" si="4"/>
        <v>4</v>
      </c>
      <c r="Q6" s="3">
        <f t="shared" si="5"/>
        <v>1.6541152139868345</v>
      </c>
      <c r="R6" s="3">
        <f t="shared" ref="R6:R24" si="11">R5+Q6</f>
        <v>78.999696730297387</v>
      </c>
      <c r="S6" s="3"/>
      <c r="T6" s="3">
        <f t="shared" si="7"/>
        <v>155.09512427541591</v>
      </c>
      <c r="U6" s="3">
        <f t="shared" si="8"/>
        <v>38.773781068853978</v>
      </c>
    </row>
    <row r="7" spans="2:21">
      <c r="E7" s="6">
        <v>91.488758605744877</v>
      </c>
      <c r="F7" s="6">
        <f t="shared" si="0"/>
        <v>8370.1929512202569</v>
      </c>
      <c r="G7" s="5">
        <v>69.777280365228464</v>
      </c>
      <c r="H7" s="5">
        <f t="shared" si="1"/>
        <v>4868.8688551676978</v>
      </c>
      <c r="I7" s="4">
        <v>76.033765741896772</v>
      </c>
      <c r="J7" s="4">
        <f t="shared" si="2"/>
        <v>5781.1335328936357</v>
      </c>
      <c r="K7" s="4">
        <f t="shared" si="6"/>
        <v>5</v>
      </c>
      <c r="L7" s="4">
        <f t="shared" si="9"/>
        <v>-0.32470485932327903</v>
      </c>
      <c r="M7" s="4">
        <f t="shared" si="10"/>
        <v>77.332585179189891</v>
      </c>
      <c r="N7" s="3">
        <v>93.848202433322754</v>
      </c>
      <c r="O7" s="3">
        <f t="shared" si="3"/>
        <v>8807.4850999659266</v>
      </c>
      <c r="P7" s="3">
        <f t="shared" si="4"/>
        <v>5</v>
      </c>
      <c r="Q7" s="3">
        <f t="shared" si="5"/>
        <v>2.9697011406050735</v>
      </c>
      <c r="R7" s="3">
        <f t="shared" si="11"/>
        <v>81.969397870902455</v>
      </c>
      <c r="S7" s="3"/>
      <c r="T7" s="3">
        <f t="shared" si="7"/>
        <v>331.47762156563749</v>
      </c>
      <c r="U7" s="3">
        <f t="shared" si="8"/>
        <v>66.295524313127501</v>
      </c>
    </row>
    <row r="8" spans="2:21">
      <c r="E8" s="6">
        <v>75.456220124215776</v>
      </c>
      <c r="F8" s="6">
        <f t="shared" si="0"/>
        <v>5693.6411554341057</v>
      </c>
      <c r="G8" s="5">
        <v>79.302461769625552</v>
      </c>
      <c r="H8" s="5">
        <f t="shared" si="1"/>
        <v>6288.8804427229225</v>
      </c>
      <c r="I8" s="4">
        <v>94.969718746472921</v>
      </c>
      <c r="J8" s="4">
        <f t="shared" si="2"/>
        <v>9019.2474787841693</v>
      </c>
      <c r="K8" s="4">
        <f t="shared" si="6"/>
        <v>6</v>
      </c>
      <c r="L8" s="4">
        <f t="shared" si="9"/>
        <v>2.9395222612138383</v>
      </c>
      <c r="M8" s="4">
        <f t="shared" si="10"/>
        <v>80.27210744040373</v>
      </c>
      <c r="N8" s="3">
        <v>75.817779242540396</v>
      </c>
      <c r="O8" s="3">
        <f t="shared" si="3"/>
        <v>5748.3356492705898</v>
      </c>
      <c r="P8" s="3">
        <f t="shared" si="4"/>
        <v>6</v>
      </c>
      <c r="Q8" s="3">
        <f t="shared" si="5"/>
        <v>-1.0252697713936765</v>
      </c>
      <c r="R8" s="3">
        <f t="shared" si="11"/>
        <v>80.944128099508774</v>
      </c>
      <c r="S8" s="3"/>
      <c r="T8" s="3">
        <f t="shared" si="7"/>
        <v>363.01296468964671</v>
      </c>
      <c r="U8" s="3">
        <f t="shared" si="8"/>
        <v>60.502160781607785</v>
      </c>
    </row>
    <row r="9" spans="2:21">
      <c r="E9" s="6">
        <v>79.190440956121321</v>
      </c>
      <c r="F9" s="6">
        <f t="shared" si="0"/>
        <v>6271.1259388249373</v>
      </c>
      <c r="G9" s="5">
        <v>56.471560711599103</v>
      </c>
      <c r="H9" s="5">
        <f t="shared" si="1"/>
        <v>3189.0371692038234</v>
      </c>
      <c r="I9" s="4">
        <v>76.002820171584176</v>
      </c>
      <c r="J9" s="4">
        <f t="shared" si="2"/>
        <v>5776.4286740341622</v>
      </c>
      <c r="K9" s="4">
        <f t="shared" si="6"/>
        <v>7</v>
      </c>
      <c r="L9" s="4">
        <f t="shared" si="9"/>
        <v>-0.60989818125993622</v>
      </c>
      <c r="M9" s="4">
        <f t="shared" si="10"/>
        <v>79.662209259143793</v>
      </c>
      <c r="N9" s="3">
        <v>78.984639550220166</v>
      </c>
      <c r="O9" s="3">
        <f t="shared" si="3"/>
        <v>6238.5732848782036</v>
      </c>
      <c r="P9" s="3">
        <f t="shared" si="4"/>
        <v>7</v>
      </c>
      <c r="Q9" s="3">
        <f t="shared" si="5"/>
        <v>-0.27992693561265825</v>
      </c>
      <c r="R9" s="3">
        <f t="shared" si="11"/>
        <v>80.664201163896109</v>
      </c>
      <c r="S9" s="3"/>
      <c r="T9" s="3">
        <f t="shared" si="7"/>
        <v>366.3040464394694</v>
      </c>
      <c r="U9" s="3">
        <f t="shared" si="8"/>
        <v>52.329149491352773</v>
      </c>
    </row>
    <row r="10" spans="2:21">
      <c r="E10" s="6">
        <v>102.25212174410177</v>
      </c>
      <c r="F10" s="6">
        <f t="shared" si="0"/>
        <v>10455.496401170611</v>
      </c>
      <c r="G10" s="7">
        <v>75.021844245388905</v>
      </c>
      <c r="H10" s="5">
        <f t="shared" si="1"/>
        <v>5628.2771139793922</v>
      </c>
      <c r="I10" s="4">
        <v>62.956492156762501</v>
      </c>
      <c r="J10" s="4">
        <f t="shared" si="2"/>
        <v>3963.5199046844982</v>
      </c>
      <c r="K10" s="4">
        <f t="shared" si="6"/>
        <v>8</v>
      </c>
      <c r="L10" s="4">
        <f t="shared" si="9"/>
        <v>-2.0882146377976616</v>
      </c>
      <c r="M10" s="4">
        <f t="shared" si="10"/>
        <v>77.573994621346131</v>
      </c>
      <c r="N10" s="3">
        <v>72.727837541355626</v>
      </c>
      <c r="O10" s="3">
        <f t="shared" si="3"/>
        <v>5289.3383534418172</v>
      </c>
      <c r="P10" s="3">
        <f t="shared" si="4"/>
        <v>8</v>
      </c>
      <c r="Q10" s="3">
        <f t="shared" si="5"/>
        <v>-0.9920454528175604</v>
      </c>
      <c r="R10" s="3">
        <f t="shared" si="11"/>
        <v>79.672155711078545</v>
      </c>
      <c r="S10" s="3"/>
      <c r="T10" s="3">
        <f t="shared" si="7"/>
        <v>421.41668054500531</v>
      </c>
      <c r="U10" s="3">
        <f t="shared" si="8"/>
        <v>52.677085068125663</v>
      </c>
    </row>
    <row r="11" spans="2:21">
      <c r="E11" s="6">
        <v>71.379847380638225</v>
      </c>
      <c r="F11" s="6">
        <f t="shared" si="0"/>
        <v>5095.0826120832053</v>
      </c>
      <c r="G11" s="5">
        <v>88.646465217394535</v>
      </c>
      <c r="H11" s="5">
        <f t="shared" si="1"/>
        <v>7858.1957955387388</v>
      </c>
      <c r="I11" s="4">
        <v>93.249188126054975</v>
      </c>
      <c r="J11" s="4">
        <f t="shared" si="2"/>
        <v>8695.4110861683912</v>
      </c>
      <c r="K11" s="4">
        <f t="shared" si="6"/>
        <v>9</v>
      </c>
      <c r="L11" s="4">
        <f t="shared" si="9"/>
        <v>1.7416881671898716</v>
      </c>
      <c r="M11" s="4">
        <f t="shared" si="10"/>
        <v>79.315682788536009</v>
      </c>
      <c r="N11" s="3">
        <v>84.110475205507285</v>
      </c>
      <c r="O11" s="3">
        <f t="shared" si="3"/>
        <v>7074.5720392962558</v>
      </c>
      <c r="P11" s="3">
        <f t="shared" si="4"/>
        <v>9</v>
      </c>
      <c r="Q11" s="3">
        <f t="shared" si="5"/>
        <v>0.49314661049208219</v>
      </c>
      <c r="R11" s="3">
        <f t="shared" si="11"/>
        <v>80.165302321570621</v>
      </c>
      <c r="S11" s="3"/>
      <c r="T11" s="3">
        <f t="shared" si="7"/>
        <v>438.92661826467304</v>
      </c>
      <c r="U11" s="3">
        <f t="shared" si="8"/>
        <v>48.76962425163034</v>
      </c>
    </row>
    <row r="12" spans="2:21">
      <c r="E12" s="6">
        <v>89.010081118140192</v>
      </c>
      <c r="F12" s="6">
        <f t="shared" si="0"/>
        <v>7922.7945406578974</v>
      </c>
      <c r="G12" s="5">
        <v>89.688016532414906</v>
      </c>
      <c r="H12" s="5">
        <f t="shared" si="1"/>
        <v>8043.9403095187299</v>
      </c>
      <c r="I12" s="4">
        <v>54.331746215268581</v>
      </c>
      <c r="J12" s="4">
        <f t="shared" si="2"/>
        <v>2951.9386468003518</v>
      </c>
      <c r="K12" s="4">
        <f t="shared" si="6"/>
        <v>10</v>
      </c>
      <c r="L12" s="4">
        <f t="shared" si="9"/>
        <v>-2.4983936573267429</v>
      </c>
      <c r="M12" s="4">
        <f t="shared" si="10"/>
        <v>76.817289131209264</v>
      </c>
      <c r="N12" s="3">
        <v>83.62520240983288</v>
      </c>
      <c r="O12" s="3">
        <f t="shared" si="3"/>
        <v>6993.1744780855188</v>
      </c>
      <c r="P12" s="3">
        <f t="shared" si="4"/>
        <v>10</v>
      </c>
      <c r="Q12" s="3">
        <f t="shared" si="5"/>
        <v>0.34599000882622588</v>
      </c>
      <c r="R12" s="3">
        <f t="shared" si="11"/>
        <v>80.511292330396842</v>
      </c>
      <c r="S12" s="3"/>
      <c r="T12" s="3">
        <f t="shared" si="7"/>
        <v>449.70043602335454</v>
      </c>
      <c r="U12" s="3">
        <f t="shared" si="8"/>
        <v>44.970043602335451</v>
      </c>
    </row>
    <row r="13" spans="2:21">
      <c r="E13" s="6">
        <v>81.319653099302755</v>
      </c>
      <c r="F13" s="6">
        <f t="shared" si="0"/>
        <v>6612.8859801909402</v>
      </c>
      <c r="G13" s="5">
        <v>69.947844805578711</v>
      </c>
      <c r="H13" s="5">
        <f t="shared" si="1"/>
        <v>4892.7009929453243</v>
      </c>
      <c r="I13" s="4">
        <v>82.733535078757654</v>
      </c>
      <c r="J13" s="4">
        <f t="shared" si="2"/>
        <v>6844.8378266280233</v>
      </c>
      <c r="K13" s="4">
        <f t="shared" si="6"/>
        <v>11</v>
      </c>
      <c r="L13" s="4">
        <f t="shared" si="9"/>
        <v>0.53784054068621723</v>
      </c>
      <c r="M13" s="4">
        <f t="shared" si="10"/>
        <v>77.355129671895483</v>
      </c>
      <c r="N13" s="3">
        <v>86.37386205955346</v>
      </c>
      <c r="O13" s="3">
        <f t="shared" si="3"/>
        <v>7460.4440470827685</v>
      </c>
      <c r="P13" s="3">
        <f t="shared" si="4"/>
        <v>11</v>
      </c>
      <c r="Q13" s="3">
        <f t="shared" si="5"/>
        <v>0.53296088446878354</v>
      </c>
      <c r="R13" s="3">
        <f t="shared" si="11"/>
        <v>81.04425321486562</v>
      </c>
      <c r="S13" s="3"/>
      <c r="T13" s="3">
        <f t="shared" si="7"/>
        <v>480.94563950446684</v>
      </c>
      <c r="U13" s="3">
        <f t="shared" si="8"/>
        <v>43.722330864042441</v>
      </c>
    </row>
    <row r="14" spans="2:21">
      <c r="E14" s="6">
        <v>101.21910606433971</v>
      </c>
      <c r="F14" s="6">
        <f t="shared" si="0"/>
        <v>10245.307432464053</v>
      </c>
      <c r="G14" s="5">
        <v>73.079125382645088</v>
      </c>
      <c r="H14" s="5">
        <f t="shared" si="1"/>
        <v>5340.5585666923616</v>
      </c>
      <c r="I14" s="4">
        <v>77.910131396409838</v>
      </c>
      <c r="J14" s="4">
        <f t="shared" si="2"/>
        <v>6069.9885742058459</v>
      </c>
      <c r="K14" s="4">
        <f t="shared" si="6"/>
        <v>12</v>
      </c>
      <c r="L14" s="4">
        <f t="shared" si="9"/>
        <v>4.6250143709529588E-2</v>
      </c>
      <c r="M14" s="4">
        <f t="shared" si="10"/>
        <v>77.401379815605011</v>
      </c>
      <c r="N14" s="3">
        <v>88.722715834252554</v>
      </c>
      <c r="O14" s="3">
        <f t="shared" si="3"/>
        <v>7871.7203050055286</v>
      </c>
      <c r="P14" s="3">
        <f t="shared" si="4"/>
        <v>12</v>
      </c>
      <c r="Q14" s="3">
        <f t="shared" si="5"/>
        <v>0.63987188494891123</v>
      </c>
      <c r="R14" s="3">
        <f t="shared" si="11"/>
        <v>81.684125099814537</v>
      </c>
      <c r="S14" s="3"/>
      <c r="T14" s="3">
        <f t="shared" si="7"/>
        <v>534.99119535201237</v>
      </c>
      <c r="U14" s="3">
        <f t="shared" si="8"/>
        <v>44.5825996126677</v>
      </c>
    </row>
    <row r="15" spans="2:21">
      <c r="E15" s="6">
        <v>59.963552123433701</v>
      </c>
      <c r="F15" s="6">
        <f t="shared" si="0"/>
        <v>3595.6275832597503</v>
      </c>
      <c r="G15" s="5">
        <v>79.065106812643577</v>
      </c>
      <c r="H15" s="5">
        <f t="shared" si="1"/>
        <v>6251.2911152947381</v>
      </c>
      <c r="I15" s="4">
        <v>97.974901390100655</v>
      </c>
      <c r="J15" s="4">
        <f t="shared" si="2"/>
        <v>9599.0813023999472</v>
      </c>
      <c r="K15" s="4">
        <f t="shared" si="6"/>
        <v>13</v>
      </c>
      <c r="L15" s="4">
        <f t="shared" si="9"/>
        <v>1.582578582653511</v>
      </c>
      <c r="M15" s="4">
        <f t="shared" si="10"/>
        <v>78.983958398258522</v>
      </c>
      <c r="N15" s="3">
        <v>97.514041287329619</v>
      </c>
      <c r="O15" s="3">
        <f t="shared" si="3"/>
        <v>9508.9882481870263</v>
      </c>
      <c r="P15" s="3">
        <f t="shared" si="4"/>
        <v>13</v>
      </c>
      <c r="Q15" s="3">
        <f t="shared" si="5"/>
        <v>1.2176858605780831</v>
      </c>
      <c r="R15" s="3">
        <f t="shared" si="11"/>
        <v>82.901810960392623</v>
      </c>
      <c r="S15" s="3"/>
      <c r="T15" s="3">
        <f t="shared" si="7"/>
        <v>766.30157674009115</v>
      </c>
      <c r="U15" s="3">
        <f t="shared" si="8"/>
        <v>58.946275133853163</v>
      </c>
    </row>
    <row r="16" spans="2:21">
      <c r="E16" s="6">
        <v>89.194840107685252</v>
      </c>
      <c r="F16" s="6">
        <f t="shared" si="0"/>
        <v>7955.7195018355378</v>
      </c>
      <c r="G16" s="5">
        <v>64.817938622748386</v>
      </c>
      <c r="H16" s="5">
        <f t="shared" si="1"/>
        <v>4201.3651673023769</v>
      </c>
      <c r="I16" s="4">
        <v>68.734630875024976</v>
      </c>
      <c r="J16" s="4">
        <f t="shared" si="2"/>
        <v>4724.4494815259368</v>
      </c>
      <c r="K16" s="4">
        <f t="shared" si="6"/>
        <v>14</v>
      </c>
      <c r="L16" s="4">
        <f t="shared" si="9"/>
        <v>-0.73209482308811047</v>
      </c>
      <c r="M16" s="4">
        <f t="shared" si="10"/>
        <v>78.251863575170418</v>
      </c>
      <c r="N16" s="3">
        <v>72.050523376255782</v>
      </c>
      <c r="O16" s="3">
        <f t="shared" si="3"/>
        <v>5191.2779187923807</v>
      </c>
      <c r="P16" s="3">
        <f t="shared" si="4"/>
        <v>14</v>
      </c>
      <c r="Q16" s="3">
        <f t="shared" si="5"/>
        <v>-0.77509197029548871</v>
      </c>
      <c r="R16" s="3">
        <f t="shared" si="11"/>
        <v>82.126718990097132</v>
      </c>
      <c r="S16" s="3"/>
      <c r="T16" s="3">
        <f t="shared" si="7"/>
        <v>875.64127309990192</v>
      </c>
      <c r="U16" s="3">
        <f t="shared" si="8"/>
        <v>62.545805221421567</v>
      </c>
    </row>
    <row r="17" spans="3:21">
      <c r="E17" s="6">
        <v>80.757022467628943</v>
      </c>
      <c r="F17" s="6">
        <f t="shared" si="0"/>
        <v>6521.6966778371261</v>
      </c>
      <c r="G17" s="5">
        <v>64.581590537425939</v>
      </c>
      <c r="H17" s="5">
        <f t="shared" si="1"/>
        <v>4170.7818363437436</v>
      </c>
      <c r="I17" s="4">
        <v>82.918851984777717</v>
      </c>
      <c r="J17" s="4">
        <f t="shared" si="2"/>
        <v>6875.5360144734759</v>
      </c>
      <c r="K17" s="4">
        <f t="shared" si="6"/>
        <v>15</v>
      </c>
      <c r="L17" s="4">
        <f t="shared" si="9"/>
        <v>0.31113256064048661</v>
      </c>
      <c r="M17" s="4">
        <f t="shared" si="10"/>
        <v>78.562996135810906</v>
      </c>
      <c r="N17" s="3">
        <v>89.936607782995083</v>
      </c>
      <c r="O17" s="3">
        <f t="shared" si="3"/>
        <v>8088.5934195122918</v>
      </c>
      <c r="P17" s="3">
        <f t="shared" si="4"/>
        <v>15</v>
      </c>
      <c r="Q17" s="3">
        <f t="shared" si="5"/>
        <v>0.52065925285986336</v>
      </c>
      <c r="R17" s="3">
        <f t="shared" si="11"/>
        <v>82.647378242956989</v>
      </c>
      <c r="S17" s="3"/>
      <c r="T17" s="3">
        <f t="shared" si="7"/>
        <v>932.56934519350614</v>
      </c>
      <c r="U17" s="3">
        <f t="shared" si="8"/>
        <v>62.171289679567074</v>
      </c>
    </row>
    <row r="18" spans="3:21">
      <c r="E18" s="6">
        <v>84.194479494680209</v>
      </c>
      <c r="F18" s="6">
        <f t="shared" si="0"/>
        <v>7088.7103773801264</v>
      </c>
      <c r="G18" s="5">
        <v>93.252061553200761</v>
      </c>
      <c r="H18" s="5">
        <f t="shared" si="1"/>
        <v>8695.9469839219437</v>
      </c>
      <c r="I18" s="4">
        <v>73.624734874943385</v>
      </c>
      <c r="J18" s="4">
        <f t="shared" si="2"/>
        <v>5420.601585405705</v>
      </c>
      <c r="K18" s="4">
        <f t="shared" si="6"/>
        <v>16</v>
      </c>
      <c r="L18" s="4">
        <f t="shared" si="9"/>
        <v>-0.30864132880422002</v>
      </c>
      <c r="M18" s="4">
        <f t="shared" si="10"/>
        <v>78.254354807006692</v>
      </c>
      <c r="N18" s="3">
        <v>75.825244744498917</v>
      </c>
      <c r="O18" s="3">
        <f t="shared" si="3"/>
        <v>5749.467740563161</v>
      </c>
      <c r="P18" s="3">
        <f t="shared" si="4"/>
        <v>16</v>
      </c>
      <c r="Q18" s="3">
        <f t="shared" si="5"/>
        <v>-0.42638334365362951</v>
      </c>
      <c r="R18" s="3">
        <f t="shared" si="11"/>
        <v>82.220994899303363</v>
      </c>
      <c r="S18" s="3"/>
      <c r="T18" s="3">
        <f t="shared" si="7"/>
        <v>976.20200657236592</v>
      </c>
      <c r="U18" s="3">
        <f t="shared" si="8"/>
        <v>61.01262541077287</v>
      </c>
    </row>
    <row r="19" spans="3:21">
      <c r="E19" s="6">
        <v>83.488655188999559</v>
      </c>
      <c r="F19" s="6">
        <f t="shared" si="0"/>
        <v>6970.3555452676628</v>
      </c>
      <c r="G19" s="5">
        <v>88.822077332374406</v>
      </c>
      <c r="H19" s="5">
        <f t="shared" si="1"/>
        <v>7889.3614216382994</v>
      </c>
      <c r="I19" s="4">
        <v>56.647060127150418</v>
      </c>
      <c r="J19" s="4">
        <f t="shared" si="2"/>
        <v>3208.8894210489948</v>
      </c>
      <c r="K19" s="4">
        <f t="shared" si="6"/>
        <v>17</v>
      </c>
      <c r="L19" s="4">
        <f t="shared" si="9"/>
        <v>-1.2710173341091926</v>
      </c>
      <c r="M19" s="4">
        <f t="shared" si="10"/>
        <v>76.983337472897503</v>
      </c>
      <c r="N19" s="3">
        <v>75.386900714568924</v>
      </c>
      <c r="O19" s="3">
        <f t="shared" si="3"/>
        <v>5683.1847993482725</v>
      </c>
      <c r="P19" s="3">
        <f t="shared" si="4"/>
        <v>17</v>
      </c>
      <c r="Q19" s="3">
        <f t="shared" si="5"/>
        <v>-0.40200554027849644</v>
      </c>
      <c r="R19" s="3">
        <f t="shared" si="11"/>
        <v>81.818989359024869</v>
      </c>
      <c r="S19" s="3"/>
      <c r="T19" s="3">
        <f t="shared" si="7"/>
        <v>1020.1595061731388</v>
      </c>
      <c r="U19" s="3">
        <f t="shared" si="8"/>
        <v>60.009382716066987</v>
      </c>
    </row>
    <row r="20" spans="3:21">
      <c r="E20" s="6">
        <v>83.490184409961472</v>
      </c>
      <c r="F20" s="6">
        <f t="shared" si="0"/>
        <v>6970.6108928093736</v>
      </c>
      <c r="G20" s="5">
        <v>86.26010820775069</v>
      </c>
      <c r="H20" s="5">
        <f t="shared" si="1"/>
        <v>7440.8062680128578</v>
      </c>
      <c r="I20" s="4">
        <v>70.249833472134952</v>
      </c>
      <c r="J20" s="4">
        <f t="shared" si="2"/>
        <v>4935.0391028626927</v>
      </c>
      <c r="K20" s="4">
        <f t="shared" si="6"/>
        <v>18</v>
      </c>
      <c r="L20" s="4">
        <f t="shared" si="9"/>
        <v>-0.3740835555979195</v>
      </c>
      <c r="M20" s="4">
        <f t="shared" si="10"/>
        <v>76.609253917299583</v>
      </c>
      <c r="N20" s="3">
        <v>75.099932671658706</v>
      </c>
      <c r="O20" s="3">
        <f t="shared" si="3"/>
        <v>5639.9998872876704</v>
      </c>
      <c r="P20" s="3">
        <f t="shared" si="4"/>
        <v>18</v>
      </c>
      <c r="Q20" s="3">
        <f t="shared" si="5"/>
        <v>-0.37328092707589788</v>
      </c>
      <c r="R20" s="3">
        <f t="shared" si="11"/>
        <v>81.445708431948972</v>
      </c>
      <c r="S20" s="3"/>
      <c r="T20" s="3">
        <f t="shared" si="7"/>
        <v>1062.7971332318432</v>
      </c>
      <c r="U20" s="3">
        <f t="shared" si="8"/>
        <v>59.044285179546847</v>
      </c>
    </row>
    <row r="21" spans="3:21">
      <c r="E21" s="6">
        <v>87.21136307771954</v>
      </c>
      <c r="F21" s="6">
        <f t="shared" si="0"/>
        <v>7605.8218498738233</v>
      </c>
      <c r="G21" s="5">
        <v>92.565974064146403</v>
      </c>
      <c r="H21" s="5">
        <f t="shared" si="1"/>
        <v>8568.4595544442236</v>
      </c>
      <c r="I21" s="4">
        <v>58.630087823980539</v>
      </c>
      <c r="J21" s="4">
        <f t="shared" si="2"/>
        <v>3437.4871982476711</v>
      </c>
      <c r="K21" s="4">
        <f t="shared" si="6"/>
        <v>19</v>
      </c>
      <c r="L21" s="4">
        <f t="shared" si="9"/>
        <v>-0.94627189964837077</v>
      </c>
      <c r="M21" s="4">
        <f t="shared" si="10"/>
        <v>75.662982017651217</v>
      </c>
      <c r="N21" s="3">
        <v>80.159526768978992</v>
      </c>
      <c r="O21" s="3">
        <f t="shared" si="3"/>
        <v>6425.5497318266598</v>
      </c>
      <c r="P21" s="3">
        <f t="shared" si="4"/>
        <v>19</v>
      </c>
      <c r="Q21" s="3">
        <f t="shared" si="5"/>
        <v>-6.7693771735262115E-2</v>
      </c>
      <c r="R21" s="3">
        <f t="shared" si="11"/>
        <v>81.378014660213708</v>
      </c>
      <c r="S21" s="3"/>
      <c r="T21" s="3">
        <f t="shared" si="7"/>
        <v>1064.3643300141002</v>
      </c>
      <c r="U21" s="3">
        <f t="shared" si="8"/>
        <v>56.01917526390001</v>
      </c>
    </row>
    <row r="22" spans="3:21">
      <c r="E22" s="6">
        <v>82.908911446883323</v>
      </c>
      <c r="F22" s="6">
        <f t="shared" si="0"/>
        <v>6873.8875973071408</v>
      </c>
      <c r="G22" s="5">
        <v>56.450950613125642</v>
      </c>
      <c r="H22" s="5">
        <f t="shared" si="1"/>
        <v>3186.7098251255502</v>
      </c>
      <c r="I22" s="4">
        <v>81.118176093355444</v>
      </c>
      <c r="J22" s="4">
        <f t="shared" si="2"/>
        <v>6580.1584927126223</v>
      </c>
      <c r="K22" s="4">
        <f t="shared" si="6"/>
        <v>20</v>
      </c>
      <c r="L22" s="4">
        <f t="shared" si="9"/>
        <v>0.27275970378521136</v>
      </c>
      <c r="M22" s="4">
        <f t="shared" si="10"/>
        <v>75.935741721436429</v>
      </c>
      <c r="N22" s="3">
        <v>69.947535987426235</v>
      </c>
      <c r="O22" s="3">
        <f t="shared" si="3"/>
        <v>4892.6577907122883</v>
      </c>
      <c r="P22" s="3">
        <f t="shared" si="4"/>
        <v>20</v>
      </c>
      <c r="Q22" s="3">
        <f t="shared" si="5"/>
        <v>-0.57152393363937359</v>
      </c>
      <c r="R22" s="3">
        <f t="shared" si="11"/>
        <v>80.806490726574339</v>
      </c>
      <c r="S22" s="3"/>
      <c r="T22" s="3">
        <f t="shared" si="7"/>
        <v>1188.4873805686971</v>
      </c>
      <c r="U22" s="3">
        <f t="shared" si="8"/>
        <v>59.424369028434853</v>
      </c>
    </row>
    <row r="23" spans="3:21">
      <c r="E23" s="6">
        <v>76.224601554843503</v>
      </c>
      <c r="F23" s="6">
        <f t="shared" si="0"/>
        <v>5810.1898821946506</v>
      </c>
      <c r="G23" s="5">
        <v>65.344131648663804</v>
      </c>
      <c r="H23" s="5">
        <f t="shared" si="1"/>
        <v>4269.8555409179071</v>
      </c>
      <c r="I23" s="4">
        <v>87.9200706745237</v>
      </c>
      <c r="J23" s="4">
        <f t="shared" si="2"/>
        <v>7729.9388274132425</v>
      </c>
      <c r="K23" s="4">
        <f t="shared" si="6"/>
        <v>21</v>
      </c>
      <c r="L23" s="4">
        <f t="shared" si="9"/>
        <v>0.57068233109939381</v>
      </c>
      <c r="M23" s="4">
        <f t="shared" si="10"/>
        <v>76.50642405253582</v>
      </c>
      <c r="N23" s="3">
        <v>72.237657043949369</v>
      </c>
      <c r="O23" s="3">
        <f t="shared" si="3"/>
        <v>5218.2790951992483</v>
      </c>
      <c r="P23" s="3">
        <f t="shared" si="4"/>
        <v>21</v>
      </c>
      <c r="Q23" s="3">
        <f t="shared" si="5"/>
        <v>-0.40803969917261762</v>
      </c>
      <c r="R23" s="3">
        <f t="shared" si="11"/>
        <v>80.39845102740172</v>
      </c>
      <c r="S23" s="3"/>
      <c r="T23" s="3">
        <f t="shared" si="7"/>
        <v>1258.4158669310668</v>
      </c>
      <c r="U23" s="3">
        <f t="shared" si="8"/>
        <v>59.924565091955564</v>
      </c>
    </row>
    <row r="24" spans="3:21">
      <c r="E24" s="6">
        <v>80.544087894848786</v>
      </c>
      <c r="F24" s="6">
        <f t="shared" si="0"/>
        <v>6487.3500948131268</v>
      </c>
      <c r="G24" s="5">
        <v>72.474173850326864</v>
      </c>
      <c r="H24" s="5">
        <f t="shared" si="1"/>
        <v>5252.505875287402</v>
      </c>
      <c r="I24" s="4">
        <v>74.77848287533665</v>
      </c>
      <c r="J24" s="4">
        <f t="shared" si="2"/>
        <v>5591.8215011370166</v>
      </c>
      <c r="K24" s="4">
        <f t="shared" si="6"/>
        <v>22</v>
      </c>
      <c r="L24" s="4">
        <f t="shared" si="9"/>
        <v>-7.8542780781780466E-2</v>
      </c>
      <c r="M24" s="4">
        <f t="shared" si="10"/>
        <v>76.427881271754046</v>
      </c>
      <c r="N24" s="3">
        <v>84.470368288145508</v>
      </c>
      <c r="O24" s="3">
        <f t="shared" si="3"/>
        <v>7135.2431187349384</v>
      </c>
      <c r="P24" s="3">
        <f t="shared" si="4"/>
        <v>22</v>
      </c>
      <c r="Q24" s="3">
        <f t="shared" si="5"/>
        <v>0.18508714821562675</v>
      </c>
      <c r="R24" s="3">
        <f t="shared" si="11"/>
        <v>80.583538175617349</v>
      </c>
      <c r="S24" s="3"/>
      <c r="T24" s="3">
        <f t="shared" si="7"/>
        <v>1274.2427175558489</v>
      </c>
      <c r="U24" s="3">
        <f>T24/P24</f>
        <v>57.920123525265858</v>
      </c>
    </row>
    <row r="28" spans="3:21">
      <c r="C28" s="12" t="s">
        <v>29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3:21">
      <c r="C29" t="s">
        <v>23</v>
      </c>
      <c r="D29" t="s">
        <v>13</v>
      </c>
      <c r="E29">
        <f>COUNT(E3:E24)</f>
        <v>22</v>
      </c>
      <c r="G29">
        <f>COUNT(G3:G24)</f>
        <v>22</v>
      </c>
      <c r="I29">
        <f>COUNT(I3:I24)</f>
        <v>22</v>
      </c>
      <c r="N29">
        <f>COUNT(N3:N24)</f>
        <v>22</v>
      </c>
    </row>
    <row r="30" spans="3:21" ht="18">
      <c r="C30" t="s">
        <v>23</v>
      </c>
      <c r="D30" t="s">
        <v>25</v>
      </c>
      <c r="E30">
        <f>SUM(E3:E24)</f>
        <v>1844.1693480920201</v>
      </c>
      <c r="G30">
        <f>SUM(G3:G24)</f>
        <v>1661.0047773636213</v>
      </c>
      <c r="I30">
        <f>SUM(I3:I24)</f>
        <v>1681.4133879785888</v>
      </c>
      <c r="N30">
        <f>SUM(N3:N24)</f>
        <v>1772.8378398635814</v>
      </c>
    </row>
    <row r="31" spans="3:21" ht="20">
      <c r="C31" t="s">
        <v>23</v>
      </c>
      <c r="D31" t="s">
        <v>24</v>
      </c>
      <c r="F31">
        <f>SUM(F3:F24)</f>
        <v>157068.46939291415</v>
      </c>
      <c r="H31">
        <f>SUM(H3:H24)</f>
        <v>127996.94487055382</v>
      </c>
      <c r="J31">
        <f>SUM(J3:J24)</f>
        <v>131935.26696989086</v>
      </c>
      <c r="O31">
        <f>SUM(O3:O24)</f>
        <v>144135.7884653818</v>
      </c>
    </row>
    <row r="32" spans="3:21" ht="20">
      <c r="D32" t="s">
        <v>26</v>
      </c>
      <c r="E32">
        <f>F31/E29</f>
        <v>7139.4758814960978</v>
      </c>
      <c r="G32">
        <f>H31/G29</f>
        <v>5818.0429486615376</v>
      </c>
      <c r="I32">
        <f>J31/I29</f>
        <v>5997.0575895404936</v>
      </c>
      <c r="N32">
        <f>O31/N29</f>
        <v>6551.6267484264454</v>
      </c>
    </row>
    <row r="33" spans="3:21">
      <c r="D33" t="s">
        <v>27</v>
      </c>
      <c r="E33">
        <f>E30/E29</f>
        <v>83.825879458728181</v>
      </c>
      <c r="F33">
        <f>E33*E33</f>
        <v>7026.7780670292268</v>
      </c>
      <c r="G33">
        <f>G30/G29</f>
        <v>75.500217152891878</v>
      </c>
      <c r="H33">
        <f>G33*G33</f>
        <v>5700.2827901338287</v>
      </c>
      <c r="I33">
        <f>I30/I29</f>
        <v>76.427881271754032</v>
      </c>
      <c r="J33">
        <f>I33*I33</f>
        <v>5841.2210356893311</v>
      </c>
      <c r="N33">
        <f>N30/N29</f>
        <v>80.583538175617335</v>
      </c>
      <c r="O33">
        <f>N33*N33</f>
        <v>6493.7066249011759</v>
      </c>
    </row>
    <row r="34" spans="3:21">
      <c r="D34" t="s">
        <v>14</v>
      </c>
      <c r="E34">
        <f>E32-F33</f>
        <v>112.69781446687102</v>
      </c>
      <c r="G34">
        <f>G32-H33</f>
        <v>117.76015852770888</v>
      </c>
      <c r="I34">
        <f>I32-J33</f>
        <v>155.83655385116253</v>
      </c>
      <c r="N34">
        <f>N32-O33</f>
        <v>57.920123525269446</v>
      </c>
    </row>
    <row r="35" spans="3:21">
      <c r="D35" t="s">
        <v>15</v>
      </c>
      <c r="E35">
        <f>SQRT(E34)</f>
        <v>10.615922685611036</v>
      </c>
      <c r="G35">
        <f>SQRT(G34)</f>
        <v>10.851735277259065</v>
      </c>
      <c r="I35">
        <f>SQRT(I34)</f>
        <v>12.483451199534628</v>
      </c>
      <c r="N35">
        <f>SQRT(N34)</f>
        <v>7.6105271516018815</v>
      </c>
    </row>
    <row r="38" spans="3:21">
      <c r="C38" s="13" t="s">
        <v>16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3:21">
      <c r="D39" s="1" t="s">
        <v>6</v>
      </c>
      <c r="E39" s="1">
        <f>_xlfn.VAR.P(E3:E24)</f>
        <v>112.69781446687045</v>
      </c>
      <c r="F39" s="1"/>
      <c r="G39" s="1">
        <f>_xlfn.VAR.P(G3:G24)</f>
        <v>117.76015852770887</v>
      </c>
      <c r="H39" s="1"/>
      <c r="I39" s="1">
        <f>_xlfn.VAR.P(I3:I24)</f>
        <v>155.83655385116177</v>
      </c>
      <c r="J39" s="1"/>
      <c r="K39" s="1"/>
      <c r="L39" s="1"/>
      <c r="M39" s="1"/>
      <c r="N39" s="1">
        <f>_xlfn.VAR.P(N3:N24)</f>
        <v>57.920123525265851</v>
      </c>
    </row>
    <row r="40" spans="3:21">
      <c r="D40" s="2" t="s">
        <v>11</v>
      </c>
      <c r="E40" s="2">
        <f>_xlfn.STDEV.P(E3:E24)</f>
        <v>10.615922685611009</v>
      </c>
      <c r="F40" s="2"/>
      <c r="G40" s="2">
        <f>_xlfn.STDEV.P(G3:G24)</f>
        <v>10.851735277259065</v>
      </c>
      <c r="H40" s="2"/>
      <c r="I40" s="2">
        <f>_xlfn.STDEV.P(I3:I24)</f>
        <v>12.483451199534597</v>
      </c>
      <c r="J40" s="2"/>
      <c r="K40" s="2"/>
      <c r="L40" s="2"/>
      <c r="M40" s="2"/>
      <c r="N40" s="2">
        <f>_xlfn.STDEV.P(N3:N24)</f>
        <v>7.6105271516016453</v>
      </c>
    </row>
    <row r="43" spans="3:21">
      <c r="C43" s="12" t="s">
        <v>22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3:21">
      <c r="D44" t="s">
        <v>19</v>
      </c>
      <c r="E44">
        <f>E30+G30+I30+N30</f>
        <v>6959.4253532978119</v>
      </c>
    </row>
    <row r="45" spans="3:21">
      <c r="D45" t="s">
        <v>17</v>
      </c>
      <c r="E45">
        <f>F31+H31+J31+O31</f>
        <v>561136.46969874064</v>
      </c>
    </row>
    <row r="46" spans="3:21">
      <c r="D46" t="s">
        <v>18</v>
      </c>
      <c r="E46">
        <f>E29+G29+I29+N29</f>
        <v>88</v>
      </c>
    </row>
    <row r="47" spans="3:21">
      <c r="D47" t="s">
        <v>20</v>
      </c>
      <c r="E47">
        <f>E44/E46</f>
        <v>79.084379014747867</v>
      </c>
      <c r="F47">
        <f>E47*E47</f>
        <v>6254.3390041482926</v>
      </c>
    </row>
    <row r="48" spans="3:21">
      <c r="D48" t="s">
        <v>21</v>
      </c>
      <c r="E48">
        <f>E45/E46</f>
        <v>6376.5507920311438</v>
      </c>
    </row>
    <row r="49" spans="3:21">
      <c r="D49" t="s">
        <v>14</v>
      </c>
      <c r="E49">
        <f>E48-F47</f>
        <v>122.21178788285124</v>
      </c>
    </row>
    <row r="50" spans="3:21">
      <c r="D50" t="s">
        <v>15</v>
      </c>
      <c r="E50">
        <f>SQRT(E49)</f>
        <v>11.054944047024899</v>
      </c>
    </row>
    <row r="52" spans="3:21">
      <c r="C52" s="12" t="s">
        <v>12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3:21">
      <c r="C53" s="12"/>
      <c r="D53" s="12" t="s">
        <v>35</v>
      </c>
      <c r="E53" s="12">
        <f>AVERAGE(E3:E24,G3:G24,I3:I24,N3:N24)</f>
        <v>79.084379014747853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3:2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3:21">
      <c r="C55" s="12"/>
      <c r="D55" s="17" t="s">
        <v>33</v>
      </c>
      <c r="E55" s="17">
        <f>_xlfn.VAR.S(E3:E24,G3:G24,I3:I24,N3:N24)</f>
        <v>123.61652107690675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3:21">
      <c r="C56" s="12"/>
      <c r="D56" s="17" t="s">
        <v>34</v>
      </c>
      <c r="E56" s="17">
        <f>_xlfn.STDEV.S(E3:E24,G3:G24,I3:I24,N3:N24)</f>
        <v>11.118296680557988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3:21">
      <c r="C57" s="12"/>
      <c r="D57" s="17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3:21">
      <c r="C58" s="12"/>
      <c r="D58" s="17" t="s">
        <v>32</v>
      </c>
      <c r="E58" s="17">
        <f>_xlfn.VAR.P(E3:E24,G3:G24,I3:I24,N3:N24)</f>
        <v>122.21178788285076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3:21">
      <c r="D59" s="1" t="s">
        <v>11</v>
      </c>
      <c r="E59" s="1">
        <f>_xlfn.STDEV.P(E3:E24,G3:G24,I3:I24,N3:N24)</f>
        <v>11.054944047024877</v>
      </c>
    </row>
    <row r="60" spans="3:21">
      <c r="D60" s="1" t="s">
        <v>10</v>
      </c>
      <c r="E60" s="1">
        <f>_xlfn.CONFIDENCE.NORM(0.05,E59,E46)</f>
        <v>2.3097411074801917</v>
      </c>
    </row>
    <row r="64" spans="3:21">
      <c r="C64" s="14" t="s">
        <v>28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3:21">
      <c r="C65" s="11"/>
      <c r="D65" s="11" t="s">
        <v>7</v>
      </c>
      <c r="E65" s="11"/>
      <c r="F65" s="11"/>
      <c r="G65" s="11"/>
      <c r="H65" s="11"/>
      <c r="I65" s="11"/>
      <c r="J65" s="11"/>
      <c r="K65" s="11"/>
      <c r="L65" s="11"/>
      <c r="M65" s="11"/>
      <c r="N65" s="11">
        <f>R24</f>
        <v>80.583538175617349</v>
      </c>
      <c r="O65" s="11"/>
      <c r="P65" s="11"/>
      <c r="Q65" s="11"/>
      <c r="R65" s="11"/>
      <c r="S65" s="11"/>
      <c r="T65" s="11"/>
      <c r="U65" s="11"/>
    </row>
    <row r="66" spans="3:21">
      <c r="C66" s="11"/>
      <c r="D66" s="11" t="s">
        <v>8</v>
      </c>
      <c r="E66" s="11"/>
      <c r="F66" s="11"/>
      <c r="G66" s="11"/>
      <c r="H66" s="11"/>
      <c r="I66" s="11"/>
      <c r="J66" s="11"/>
      <c r="K66" s="11"/>
      <c r="L66" s="11"/>
      <c r="M66" s="11"/>
      <c r="N66" s="11">
        <f>U24</f>
        <v>57.920123525265858</v>
      </c>
      <c r="O66" s="11"/>
      <c r="P66" s="11"/>
      <c r="Q66" s="11"/>
      <c r="R66" s="11"/>
      <c r="S66" s="11"/>
      <c r="T66" s="11"/>
      <c r="U66" s="11"/>
    </row>
    <row r="67" spans="3:21">
      <c r="C67" s="11"/>
      <c r="D67" s="11" t="s">
        <v>9</v>
      </c>
      <c r="E67" s="11"/>
      <c r="F67" s="11"/>
      <c r="G67" s="11"/>
      <c r="H67" s="11"/>
      <c r="I67" s="11"/>
      <c r="J67" s="11"/>
      <c r="K67" s="11"/>
      <c r="L67" s="11"/>
      <c r="M67" s="11"/>
      <c r="N67" s="11">
        <f>SQRT(N66)</f>
        <v>7.6105271516016453</v>
      </c>
      <c r="O67" s="11"/>
      <c r="P67" s="11"/>
      <c r="Q67" s="11"/>
      <c r="R67" s="11"/>
      <c r="S67" s="11"/>
      <c r="T67" s="11"/>
      <c r="U67" s="11"/>
    </row>
    <row r="68" spans="3:21">
      <c r="C68" s="11"/>
      <c r="D68" s="11" t="s">
        <v>10</v>
      </c>
      <c r="E68" s="11"/>
      <c r="F68" s="11"/>
      <c r="G68" s="11"/>
      <c r="H68" s="11"/>
      <c r="I68" s="11"/>
      <c r="J68" s="11"/>
      <c r="K68" s="11"/>
      <c r="L68" s="11"/>
      <c r="M68" s="11"/>
      <c r="N68" s="11">
        <f>_xlfn.CONFIDENCE.NORM(0.05,N67,N29)</f>
        <v>3.1801784499088734</v>
      </c>
      <c r="O68" s="11"/>
      <c r="P68" s="11"/>
      <c r="Q68" s="11"/>
      <c r="R68" s="11"/>
      <c r="S68" s="11"/>
      <c r="T68" s="11"/>
      <c r="U68" s="11"/>
    </row>
  </sheetData>
  <mergeCells count="2">
    <mergeCell ref="I2:M2"/>
    <mergeCell ref="N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7057-865A-0A40-9531-CEC82770168F}">
  <sheetPr codeName="Sheet2"/>
  <dimension ref="B1:U59"/>
  <sheetViews>
    <sheetView zoomScale="120" zoomScaleNormal="120" workbookViewId="0">
      <selection activeCell="H56" sqref="H56"/>
    </sheetView>
  </sheetViews>
  <sheetFormatPr baseColWidth="10" defaultRowHeight="16"/>
  <cols>
    <col min="3" max="6" width="10.83203125" hidden="1" customWidth="1"/>
    <col min="7" max="7" width="4.33203125" customWidth="1"/>
    <col min="8" max="10" width="10.83203125" customWidth="1"/>
    <col min="12" max="14" width="10.83203125" hidden="1" customWidth="1"/>
    <col min="15" max="15" width="6.1640625" hidden="1" customWidth="1"/>
    <col min="16" max="16" width="4.83203125" hidden="1" customWidth="1"/>
    <col min="17" max="17" width="5.5" customWidth="1"/>
  </cols>
  <sheetData>
    <row r="1" spans="3:21">
      <c r="F1" s="46" t="s">
        <v>31</v>
      </c>
      <c r="G1" s="46"/>
      <c r="H1" s="46"/>
      <c r="I1" s="46"/>
      <c r="J1" s="46"/>
      <c r="K1" s="46"/>
      <c r="L1" s="8"/>
      <c r="M1" s="8"/>
      <c r="N1" s="8"/>
      <c r="P1" s="45" t="s">
        <v>30</v>
      </c>
      <c r="Q1" s="45"/>
      <c r="R1" s="45"/>
      <c r="S1" s="45"/>
      <c r="T1" s="45"/>
      <c r="U1" s="45"/>
    </row>
    <row r="2" spans="3:21">
      <c r="C2" t="s">
        <v>4</v>
      </c>
      <c r="D2" t="s">
        <v>5</v>
      </c>
      <c r="H2" s="15" t="s">
        <v>0</v>
      </c>
      <c r="I2" s="15" t="s">
        <v>1</v>
      </c>
      <c r="J2" s="15" t="s">
        <v>2</v>
      </c>
      <c r="K2" s="15" t="s">
        <v>3</v>
      </c>
      <c r="L2" s="15"/>
      <c r="M2" s="16" t="s">
        <v>4</v>
      </c>
      <c r="N2" s="16" t="s">
        <v>5</v>
      </c>
      <c r="O2" s="16"/>
      <c r="R2" s="15" t="s">
        <v>0</v>
      </c>
      <c r="S2" s="15" t="s">
        <v>1</v>
      </c>
      <c r="T2" s="15" t="s">
        <v>2</v>
      </c>
      <c r="U2" s="15" t="s">
        <v>3</v>
      </c>
    </row>
    <row r="3" spans="3:21">
      <c r="C3">
        <v>1.161</v>
      </c>
      <c r="D3">
        <v>1.2E-2</v>
      </c>
      <c r="M3">
        <v>1.1599999999999999</v>
      </c>
      <c r="N3">
        <v>1.3100000000000001E-2</v>
      </c>
    </row>
    <row r="4" spans="3:21">
      <c r="C4">
        <f t="shared" ref="C4:F23" ca="1" si="0">_xlfn.NORM.INV(RAND(),$C$3,$D$3)</f>
        <v>1.1653759338496714</v>
      </c>
      <c r="D4">
        <f t="shared" ca="1" si="0"/>
        <v>1.1561599342311162</v>
      </c>
      <c r="E4">
        <f t="shared" ca="1" si="0"/>
        <v>1.1712853066438915</v>
      </c>
      <c r="F4">
        <f t="shared" ca="1" si="0"/>
        <v>1.1673155009115659</v>
      </c>
      <c r="H4">
        <v>1.1557471070252601</v>
      </c>
      <c r="I4">
        <v>1.1556053706405542</v>
      </c>
      <c r="J4">
        <v>1.162212197253246</v>
      </c>
      <c r="K4">
        <v>1.1648527054543802</v>
      </c>
      <c r="M4">
        <f t="shared" ref="M4:P23" ca="1" si="1">_xlfn.NORM.INV(RAND(),$M$3,$N$3)</f>
        <v>1.152917873736018</v>
      </c>
      <c r="N4">
        <f t="shared" ca="1" si="1"/>
        <v>1.1549822769429623</v>
      </c>
      <c r="O4">
        <f t="shared" ca="1" si="1"/>
        <v>1.1646648939933604</v>
      </c>
      <c r="P4">
        <f t="shared" ca="1" si="1"/>
        <v>1.1501815413258787</v>
      </c>
      <c r="R4">
        <v>1.1553654636466084</v>
      </c>
      <c r="S4">
        <v>1.1471973385994445</v>
      </c>
      <c r="T4">
        <v>1.1453802424337327</v>
      </c>
      <c r="U4">
        <v>1.1653187363327029</v>
      </c>
    </row>
    <row r="5" spans="3:21">
      <c r="C5">
        <f t="shared" ca="1" si="0"/>
        <v>1.1557571996880354</v>
      </c>
      <c r="D5">
        <f t="shared" ca="1" si="0"/>
        <v>1.170994504177671</v>
      </c>
      <c r="E5">
        <f t="shared" ca="1" si="0"/>
        <v>1.1618499381805891</v>
      </c>
      <c r="F5">
        <f t="shared" ca="1" si="0"/>
        <v>1.1739733093748401</v>
      </c>
      <c r="H5">
        <v>1.1850210996935604</v>
      </c>
      <c r="I5">
        <v>1.1590725985860182</v>
      </c>
      <c r="J5">
        <v>1.1522740126277717</v>
      </c>
      <c r="K5">
        <v>1.168397804663978</v>
      </c>
      <c r="M5">
        <f t="shared" ca="1" si="1"/>
        <v>1.150442477910844</v>
      </c>
      <c r="N5">
        <f t="shared" ca="1" si="1"/>
        <v>1.1755841768228059</v>
      </c>
      <c r="O5">
        <f t="shared" ca="1" si="1"/>
        <v>1.1337461261029007</v>
      </c>
      <c r="P5">
        <f t="shared" ca="1" si="1"/>
        <v>1.1602122413542912</v>
      </c>
      <c r="R5">
        <v>1.1534864119487083</v>
      </c>
      <c r="S5">
        <v>1.1444624990990315</v>
      </c>
      <c r="T5">
        <v>1.1574510908615359</v>
      </c>
      <c r="U5">
        <v>1.1725538964630979</v>
      </c>
    </row>
    <row r="6" spans="3:21">
      <c r="C6">
        <f t="shared" ca="1" si="0"/>
        <v>1.1661852083824193</v>
      </c>
      <c r="D6">
        <f t="shared" ca="1" si="0"/>
        <v>1.1685001168229678</v>
      </c>
      <c r="E6">
        <f t="shared" ca="1" si="0"/>
        <v>1.1396141283382786</v>
      </c>
      <c r="F6">
        <f t="shared" ca="1" si="0"/>
        <v>1.1499509534879624</v>
      </c>
      <c r="H6">
        <v>1.1606166614152116</v>
      </c>
      <c r="I6">
        <v>1.1658867292311945</v>
      </c>
      <c r="J6">
        <v>1.1332977129819015</v>
      </c>
      <c r="K6">
        <v>1.1524735907040859</v>
      </c>
      <c r="M6">
        <f t="shared" ca="1" si="1"/>
        <v>1.1353941605074673</v>
      </c>
      <c r="N6">
        <f t="shared" ca="1" si="1"/>
        <v>1.1516281170245763</v>
      </c>
      <c r="O6">
        <f t="shared" ca="1" si="1"/>
        <v>1.1541138756268079</v>
      </c>
      <c r="P6">
        <f t="shared" ca="1" si="1"/>
        <v>1.1583401089649585</v>
      </c>
      <c r="R6">
        <v>1.1790429942825293</v>
      </c>
      <c r="S6">
        <v>1.1338917871757055</v>
      </c>
      <c r="T6">
        <v>1.165185349895381</v>
      </c>
      <c r="U6">
        <v>1.1513509925196828</v>
      </c>
    </row>
    <row r="7" spans="3:21">
      <c r="C7">
        <f t="shared" ca="1" si="0"/>
        <v>1.1496461209763962</v>
      </c>
      <c r="D7">
        <f t="shared" ca="1" si="0"/>
        <v>1.1386815197719524</v>
      </c>
      <c r="E7">
        <f t="shared" ca="1" si="0"/>
        <v>1.1515148881153183</v>
      </c>
      <c r="F7">
        <f t="shared" ca="1" si="0"/>
        <v>1.1556354350684939</v>
      </c>
      <c r="H7">
        <v>1.1511330722793238</v>
      </c>
      <c r="I7">
        <v>1.16150700216395</v>
      </c>
      <c r="J7">
        <v>1.1689232012292912</v>
      </c>
      <c r="K7">
        <v>1.1599799243454749</v>
      </c>
      <c r="M7">
        <f t="shared" ca="1" si="1"/>
        <v>1.1771391143163923</v>
      </c>
      <c r="N7">
        <f t="shared" ca="1" si="1"/>
        <v>1.1639989522860787</v>
      </c>
      <c r="O7">
        <f t="shared" ca="1" si="1"/>
        <v>1.1712750477222482</v>
      </c>
      <c r="P7">
        <f t="shared" ca="1" si="1"/>
        <v>1.1534832734865068</v>
      </c>
      <c r="R7">
        <v>1.1654052645939526</v>
      </c>
      <c r="S7">
        <v>1.1471454099628964</v>
      </c>
      <c r="T7">
        <v>1.1617106341600203</v>
      </c>
      <c r="U7">
        <v>1.1576009628081201</v>
      </c>
    </row>
    <row r="8" spans="3:21">
      <c r="C8">
        <f t="shared" ca="1" si="0"/>
        <v>1.1573535818669476</v>
      </c>
      <c r="D8">
        <f t="shared" ca="1" si="0"/>
        <v>1.13777826463128</v>
      </c>
      <c r="E8">
        <f t="shared" ca="1" si="0"/>
        <v>1.1625585164713739</v>
      </c>
      <c r="F8">
        <f t="shared" ca="1" si="0"/>
        <v>1.1603998010897643</v>
      </c>
      <c r="H8">
        <v>1.1636110629191156</v>
      </c>
      <c r="I8">
        <v>1.1554134577827604</v>
      </c>
      <c r="J8">
        <v>1.1614723873577211</v>
      </c>
      <c r="K8">
        <v>1.1306287161223594</v>
      </c>
      <c r="M8">
        <f t="shared" ca="1" si="1"/>
        <v>1.1756569477393037</v>
      </c>
      <c r="N8">
        <f t="shared" ca="1" si="1"/>
        <v>1.1693781532728933</v>
      </c>
      <c r="O8">
        <f t="shared" ca="1" si="1"/>
        <v>1.1531672533593653</v>
      </c>
      <c r="P8">
        <f t="shared" ca="1" si="1"/>
        <v>1.1461089155694384</v>
      </c>
      <c r="R8">
        <v>1.1797036073989802</v>
      </c>
      <c r="S8">
        <v>1.1495730725448385</v>
      </c>
      <c r="T8">
        <v>1.1418847218623038</v>
      </c>
      <c r="U8">
        <v>1.1606419611571663</v>
      </c>
    </row>
    <row r="9" spans="3:21">
      <c r="C9">
        <f t="shared" ca="1" si="0"/>
        <v>1.1677229536928835</v>
      </c>
      <c r="D9">
        <f t="shared" ca="1" si="0"/>
        <v>1.1652009352272714</v>
      </c>
      <c r="E9">
        <f t="shared" ca="1" si="0"/>
        <v>1.16053560198414</v>
      </c>
      <c r="F9">
        <f t="shared" ca="1" si="0"/>
        <v>1.1611460238480209</v>
      </c>
      <c r="H9">
        <v>1.1665018654244173</v>
      </c>
      <c r="I9">
        <v>1.1576109478957488</v>
      </c>
      <c r="J9">
        <v>1.1615615929082908</v>
      </c>
      <c r="K9">
        <v>1.1704335495928713</v>
      </c>
      <c r="M9">
        <f t="shared" ca="1" si="1"/>
        <v>1.138442675763127</v>
      </c>
      <c r="N9">
        <f t="shared" ca="1" si="1"/>
        <v>1.1580372405960657</v>
      </c>
      <c r="O9">
        <f t="shared" ca="1" si="1"/>
        <v>1.1592024825682423</v>
      </c>
      <c r="P9">
        <f t="shared" ca="1" si="1"/>
        <v>1.162240826206953</v>
      </c>
      <c r="R9">
        <v>1.1675232478668141</v>
      </c>
      <c r="S9">
        <v>1.1757597792218406</v>
      </c>
      <c r="T9">
        <v>1.1568509684234953</v>
      </c>
      <c r="U9">
        <v>1.1701333380541057</v>
      </c>
    </row>
    <row r="10" spans="3:21">
      <c r="C10">
        <f t="shared" ca="1" si="0"/>
        <v>1.1544007058780128</v>
      </c>
      <c r="D10">
        <f t="shared" ca="1" si="0"/>
        <v>1.1605867142679755</v>
      </c>
      <c r="E10">
        <f t="shared" ca="1" si="0"/>
        <v>1.1351443512728452</v>
      </c>
      <c r="F10">
        <f t="shared" ca="1" si="0"/>
        <v>1.1667361124576372</v>
      </c>
      <c r="H10">
        <v>1.1646786742334878</v>
      </c>
      <c r="I10">
        <v>1.1323442874546688</v>
      </c>
      <c r="J10">
        <v>1.146869597268164</v>
      </c>
      <c r="K10">
        <v>1.142648034435761</v>
      </c>
      <c r="M10">
        <f t="shared" ca="1" si="1"/>
        <v>1.162552620490267</v>
      </c>
      <c r="N10">
        <f t="shared" ca="1" si="1"/>
        <v>1.1641499188071474</v>
      </c>
      <c r="O10">
        <f t="shared" ca="1" si="1"/>
        <v>1.1634155880859858</v>
      </c>
      <c r="P10">
        <f t="shared" ca="1" si="1"/>
        <v>1.1632609502109297</v>
      </c>
      <c r="R10">
        <v>1.1851392651288777</v>
      </c>
      <c r="S10">
        <v>1.146265185542956</v>
      </c>
      <c r="T10">
        <v>1.1522935666007013</v>
      </c>
      <c r="U10">
        <v>1.1574468546285857</v>
      </c>
    </row>
    <row r="11" spans="3:21">
      <c r="C11">
        <f t="shared" ca="1" si="0"/>
        <v>1.1420220396161656</v>
      </c>
      <c r="D11">
        <f t="shared" ca="1" si="0"/>
        <v>1.1609482073822173</v>
      </c>
      <c r="E11">
        <f t="shared" ca="1" si="0"/>
        <v>1.1867453728360369</v>
      </c>
      <c r="F11">
        <f t="shared" ca="1" si="0"/>
        <v>1.1627966955278317</v>
      </c>
      <c r="H11">
        <v>1.1637888427396799</v>
      </c>
      <c r="I11">
        <v>1.1625229976990756</v>
      </c>
      <c r="J11">
        <v>1.1761005319589548</v>
      </c>
      <c r="K11">
        <v>1.1547746981522931</v>
      </c>
      <c r="M11">
        <f t="shared" ca="1" si="1"/>
        <v>1.1645571190186492</v>
      </c>
      <c r="N11">
        <f t="shared" ca="1" si="1"/>
        <v>1.1591310806799435</v>
      </c>
      <c r="O11">
        <f t="shared" ca="1" si="1"/>
        <v>1.1826564224174554</v>
      </c>
      <c r="P11">
        <f t="shared" ca="1" si="1"/>
        <v>1.172770326294641</v>
      </c>
      <c r="R11">
        <v>1.1444960572046252</v>
      </c>
      <c r="S11">
        <v>1.1598106423615644</v>
      </c>
      <c r="T11">
        <v>1.155128949668131</v>
      </c>
      <c r="U11">
        <v>1.1447318403105802</v>
      </c>
    </row>
    <row r="12" spans="3:21">
      <c r="C12">
        <f t="shared" ca="1" si="0"/>
        <v>1.1531458366326697</v>
      </c>
      <c r="D12">
        <f t="shared" ca="1" si="0"/>
        <v>1.1840895259265072</v>
      </c>
      <c r="E12">
        <f t="shared" ca="1" si="0"/>
        <v>1.1664794621954757</v>
      </c>
      <c r="F12">
        <f t="shared" ca="1" si="0"/>
        <v>1.1631174352300535</v>
      </c>
      <c r="H12">
        <v>1.1808210458843198</v>
      </c>
      <c r="I12">
        <v>1.1516279527118825</v>
      </c>
      <c r="J12">
        <v>1.1509513517194698</v>
      </c>
      <c r="K12">
        <v>1.1533391620963884</v>
      </c>
      <c r="M12">
        <f t="shared" ca="1" si="1"/>
        <v>1.1721347405551412</v>
      </c>
      <c r="N12">
        <f t="shared" ca="1" si="1"/>
        <v>1.1333910942256018</v>
      </c>
      <c r="O12">
        <f t="shared" ca="1" si="1"/>
        <v>1.142747208030384</v>
      </c>
      <c r="P12">
        <f t="shared" ca="1" si="1"/>
        <v>1.1748869279529319</v>
      </c>
      <c r="R12">
        <v>1.1571718656185546</v>
      </c>
      <c r="S12">
        <v>1.1664339397128842</v>
      </c>
      <c r="T12">
        <v>1.1421294685777408</v>
      </c>
      <c r="U12">
        <v>1.182507761735093</v>
      </c>
    </row>
    <row r="13" spans="3:21">
      <c r="C13">
        <f t="shared" ca="1" si="0"/>
        <v>1.1713163585549151</v>
      </c>
      <c r="D13">
        <f t="shared" ca="1" si="0"/>
        <v>1.145875899671235</v>
      </c>
      <c r="E13">
        <f t="shared" ca="1" si="0"/>
        <v>1.1446695543662555</v>
      </c>
      <c r="F13">
        <f t="shared" ca="1" si="0"/>
        <v>1.1673096690658606</v>
      </c>
      <c r="H13">
        <v>1.1700735951524179</v>
      </c>
      <c r="I13">
        <v>1.1641918220867054</v>
      </c>
      <c r="J13">
        <v>1.1571752255651448</v>
      </c>
      <c r="K13">
        <v>1.158051859097313</v>
      </c>
      <c r="M13">
        <f t="shared" ca="1" si="1"/>
        <v>1.1568375297311522</v>
      </c>
      <c r="N13">
        <f t="shared" ca="1" si="1"/>
        <v>1.1643319431565127</v>
      </c>
      <c r="O13">
        <f t="shared" ca="1" si="1"/>
        <v>1.1707184924323215</v>
      </c>
      <c r="P13">
        <f t="shared" ca="1" si="1"/>
        <v>1.1468140049517337</v>
      </c>
      <c r="R13">
        <v>1.1724337748997835</v>
      </c>
      <c r="S13">
        <v>1.1488233685658027</v>
      </c>
      <c r="T13">
        <v>1.1394973448522165</v>
      </c>
      <c r="U13">
        <v>1.1819433660095713</v>
      </c>
    </row>
    <row r="14" spans="3:21">
      <c r="C14">
        <f t="shared" ca="1" si="0"/>
        <v>1.1640946732396957</v>
      </c>
      <c r="D14">
        <f t="shared" ca="1" si="0"/>
        <v>1.1730321837359068</v>
      </c>
      <c r="E14">
        <f t="shared" ca="1" si="0"/>
        <v>1.1587488121563576</v>
      </c>
      <c r="F14">
        <f t="shared" ca="1" si="0"/>
        <v>1.1550942687930539</v>
      </c>
      <c r="H14">
        <v>1.1440537986994321</v>
      </c>
      <c r="I14">
        <v>1.169453211321873</v>
      </c>
      <c r="J14">
        <v>1.1642189960757543</v>
      </c>
      <c r="K14">
        <v>1.1510910752508039</v>
      </c>
      <c r="M14">
        <f t="shared" ca="1" si="1"/>
        <v>1.1635469526590689</v>
      </c>
      <c r="N14">
        <f t="shared" ca="1" si="1"/>
        <v>1.1551034462413565</v>
      </c>
      <c r="O14">
        <f t="shared" ca="1" si="1"/>
        <v>1.1811735565093024</v>
      </c>
      <c r="P14">
        <f t="shared" ca="1" si="1"/>
        <v>1.1715006962715231</v>
      </c>
      <c r="R14">
        <v>1.1491547665835782</v>
      </c>
      <c r="S14">
        <v>1.1504136855021316</v>
      </c>
      <c r="T14">
        <v>1.1455971886805023</v>
      </c>
      <c r="U14">
        <v>1.1680595149199715</v>
      </c>
    </row>
    <row r="15" spans="3:21">
      <c r="C15">
        <f t="shared" ca="1" si="0"/>
        <v>1.1520496292015068</v>
      </c>
      <c r="D15">
        <f t="shared" ca="1" si="0"/>
        <v>1.1793622922554337</v>
      </c>
      <c r="E15">
        <f t="shared" ca="1" si="0"/>
        <v>1.1646827693479178</v>
      </c>
      <c r="F15">
        <f t="shared" ca="1" si="0"/>
        <v>1.1574865238337129</v>
      </c>
      <c r="H15">
        <v>1.1528144971088816</v>
      </c>
      <c r="I15">
        <v>1.1499621444541579</v>
      </c>
      <c r="J15">
        <v>1.1558424550384245</v>
      </c>
      <c r="K15">
        <v>1.1645058082424811</v>
      </c>
      <c r="M15">
        <f t="shared" ca="1" si="1"/>
        <v>1.143844507118559</v>
      </c>
      <c r="N15">
        <f t="shared" ca="1" si="1"/>
        <v>1.1726433081933867</v>
      </c>
      <c r="O15">
        <f t="shared" ca="1" si="1"/>
        <v>1.1581279555954316</v>
      </c>
      <c r="P15">
        <f t="shared" ca="1" si="1"/>
        <v>1.1485076120039872</v>
      </c>
      <c r="R15">
        <v>1.160060518755569</v>
      </c>
      <c r="S15">
        <v>1.137646909582775</v>
      </c>
      <c r="T15">
        <v>1.1614559277570671</v>
      </c>
      <c r="U15">
        <v>1.1786339496435936</v>
      </c>
    </row>
    <row r="16" spans="3:21">
      <c r="C16">
        <f t="shared" ca="1" si="0"/>
        <v>1.1513670708359347</v>
      </c>
      <c r="D16">
        <f t="shared" ca="1" si="0"/>
        <v>1.1599210286014059</v>
      </c>
      <c r="E16">
        <f t="shared" ca="1" si="0"/>
        <v>1.1424736959257182</v>
      </c>
      <c r="F16">
        <f t="shared" ca="1" si="0"/>
        <v>1.1594132598210241</v>
      </c>
      <c r="H16">
        <v>1.1743938165158516</v>
      </c>
      <c r="I16">
        <v>1.1748641905571378</v>
      </c>
      <c r="J16">
        <v>1.1521956326948435</v>
      </c>
      <c r="K16">
        <v>1.1374981501055899</v>
      </c>
      <c r="M16">
        <f t="shared" ca="1" si="1"/>
        <v>1.1816088175019115</v>
      </c>
      <c r="N16">
        <f t="shared" ca="1" si="1"/>
        <v>1.155469672381696</v>
      </c>
      <c r="O16">
        <f t="shared" ca="1" si="1"/>
        <v>1.1539509342650733</v>
      </c>
      <c r="P16">
        <f t="shared" ca="1" si="1"/>
        <v>1.173701958745718</v>
      </c>
      <c r="R16">
        <v>1.1427977856206957</v>
      </c>
      <c r="S16">
        <v>1.1584778438824002</v>
      </c>
      <c r="T16">
        <v>1.1738162187244299</v>
      </c>
      <c r="U16">
        <v>1.1495576775664715</v>
      </c>
    </row>
    <row r="17" spans="3:21">
      <c r="C17">
        <f t="shared" ca="1" si="0"/>
        <v>1.1553996304349066</v>
      </c>
      <c r="D17">
        <f t="shared" ca="1" si="0"/>
        <v>1.1559549405078864</v>
      </c>
      <c r="E17">
        <f t="shared" ca="1" si="0"/>
        <v>1.1523475941978947</v>
      </c>
      <c r="F17">
        <f t="shared" ca="1" si="0"/>
        <v>1.1570992831796532</v>
      </c>
      <c r="H17">
        <v>1.1477917699303699</v>
      </c>
      <c r="I17">
        <v>1.164767664775912</v>
      </c>
      <c r="J17">
        <v>1.1588879143524604</v>
      </c>
      <c r="K17">
        <v>1.1529824433640037</v>
      </c>
      <c r="M17">
        <f t="shared" ca="1" si="1"/>
        <v>1.1511682574225652</v>
      </c>
      <c r="N17">
        <f t="shared" ca="1" si="1"/>
        <v>1.1452840201482022</v>
      </c>
      <c r="O17">
        <f t="shared" ca="1" si="1"/>
        <v>1.1618332097525983</v>
      </c>
      <c r="P17">
        <f t="shared" ca="1" si="1"/>
        <v>1.1607402844200823</v>
      </c>
      <c r="R17">
        <v>1.1683995076774036</v>
      </c>
      <c r="S17">
        <v>1.1658971192719327</v>
      </c>
      <c r="T17">
        <v>1.1504911050597568</v>
      </c>
      <c r="U17">
        <v>1.1652260134836938</v>
      </c>
    </row>
    <row r="18" spans="3:21">
      <c r="C18">
        <f t="shared" ca="1" si="0"/>
        <v>1.1775886270962919</v>
      </c>
      <c r="D18">
        <f t="shared" ca="1" si="0"/>
        <v>1.1549944457146246</v>
      </c>
      <c r="E18">
        <f t="shared" ca="1" si="0"/>
        <v>1.1603630808854906</v>
      </c>
      <c r="F18">
        <f t="shared" ca="1" si="0"/>
        <v>1.1847275411460283</v>
      </c>
      <c r="H18">
        <v>1.1350864123803994</v>
      </c>
      <c r="I18">
        <v>1.1463881706968673</v>
      </c>
      <c r="J18">
        <v>1.1570119866619348</v>
      </c>
      <c r="K18">
        <v>1.1707540006169497</v>
      </c>
      <c r="M18">
        <f t="shared" ca="1" si="1"/>
        <v>1.1834473033127235</v>
      </c>
      <c r="N18">
        <f t="shared" ca="1" si="1"/>
        <v>1.1500497217720846</v>
      </c>
      <c r="O18">
        <f t="shared" ca="1" si="1"/>
        <v>1.176099482097301</v>
      </c>
      <c r="P18">
        <f t="shared" ca="1" si="1"/>
        <v>1.1569193807725615</v>
      </c>
      <c r="R18">
        <v>1.1561167994652224</v>
      </c>
      <c r="S18">
        <v>1.1365453833883248</v>
      </c>
      <c r="T18">
        <v>1.1682824586251328</v>
      </c>
      <c r="U18">
        <v>1.1407788409372219</v>
      </c>
    </row>
    <row r="19" spans="3:21">
      <c r="C19">
        <f t="shared" ca="1" si="0"/>
        <v>1.1498165169106231</v>
      </c>
      <c r="D19">
        <f t="shared" ca="1" si="0"/>
        <v>1.1627607276731649</v>
      </c>
      <c r="E19">
        <f t="shared" ca="1" si="0"/>
        <v>1.1523115829525459</v>
      </c>
      <c r="F19">
        <f t="shared" ca="1" si="0"/>
        <v>1.1511584664862213</v>
      </c>
      <c r="H19">
        <v>1.1859832881550552</v>
      </c>
      <c r="I19">
        <v>1.1712994833822579</v>
      </c>
      <c r="J19">
        <v>1.155598893987158</v>
      </c>
      <c r="K19">
        <v>1.1527288268308469</v>
      </c>
      <c r="M19">
        <f t="shared" ca="1" si="1"/>
        <v>1.1566457903411909</v>
      </c>
      <c r="N19">
        <f t="shared" ca="1" si="1"/>
        <v>1.1786048097645345</v>
      </c>
      <c r="O19">
        <f t="shared" ca="1" si="1"/>
        <v>1.1881049164128492</v>
      </c>
      <c r="P19">
        <f t="shared" ca="1" si="1"/>
        <v>1.1392889759219911</v>
      </c>
      <c r="R19">
        <v>1.1439128193131938</v>
      </c>
      <c r="S19">
        <v>1.147605708543102</v>
      </c>
      <c r="T19">
        <v>1.1628417358739223</v>
      </c>
      <c r="U19">
        <v>1.1530284144865248</v>
      </c>
    </row>
    <row r="20" spans="3:21">
      <c r="C20">
        <f t="shared" ca="1" si="0"/>
        <v>1.1517010375886785</v>
      </c>
      <c r="D20">
        <f t="shared" ca="1" si="0"/>
        <v>1.1559525100179471</v>
      </c>
      <c r="E20">
        <f t="shared" ca="1" si="0"/>
        <v>1.1662339110196822</v>
      </c>
      <c r="F20">
        <f t="shared" ca="1" si="0"/>
        <v>1.1643414923264233</v>
      </c>
      <c r="H20">
        <v>1.1617194323209863</v>
      </c>
      <c r="I20">
        <v>1.1792350401210714</v>
      </c>
      <c r="J20">
        <v>1.1599466335724804</v>
      </c>
      <c r="K20">
        <v>1.1719770356121177</v>
      </c>
      <c r="M20">
        <f t="shared" ca="1" si="1"/>
        <v>1.1579910876105259</v>
      </c>
      <c r="N20">
        <f t="shared" ca="1" si="1"/>
        <v>1.1586981367264504</v>
      </c>
      <c r="O20">
        <f t="shared" ca="1" si="1"/>
        <v>1.1583388952881044</v>
      </c>
      <c r="P20">
        <f t="shared" ca="1" si="1"/>
        <v>1.1573766168361672</v>
      </c>
      <c r="R20">
        <v>1.1492658616787903</v>
      </c>
      <c r="S20">
        <v>1.1600413629583495</v>
      </c>
      <c r="T20">
        <v>1.1679858111556194</v>
      </c>
      <c r="U20">
        <v>1.1638837272412814</v>
      </c>
    </row>
    <row r="21" spans="3:21">
      <c r="C21">
        <f t="shared" ca="1" si="0"/>
        <v>1.166398703816427</v>
      </c>
      <c r="D21">
        <f t="shared" ca="1" si="0"/>
        <v>1.1720431557120929</v>
      </c>
      <c r="E21">
        <f t="shared" ca="1" si="0"/>
        <v>1.16087652547693</v>
      </c>
      <c r="F21">
        <f t="shared" ca="1" si="0"/>
        <v>1.1648807342830869</v>
      </c>
      <c r="H21">
        <v>1.1595643149136672</v>
      </c>
      <c r="I21">
        <v>1.1689722296742395</v>
      </c>
      <c r="J21">
        <v>1.1502993063470235</v>
      </c>
      <c r="K21">
        <v>1.1408151183967936</v>
      </c>
      <c r="M21">
        <f t="shared" ca="1" si="1"/>
        <v>1.1390824066444536</v>
      </c>
      <c r="N21">
        <f t="shared" ca="1" si="1"/>
        <v>1.1523693935020585</v>
      </c>
      <c r="O21">
        <f t="shared" ca="1" si="1"/>
        <v>1.1523904328119992</v>
      </c>
      <c r="P21">
        <f t="shared" ca="1" si="1"/>
        <v>1.1588167086521348</v>
      </c>
      <c r="R21">
        <v>1.1284559712264142</v>
      </c>
      <c r="S21">
        <v>1.16429198434709</v>
      </c>
      <c r="T21">
        <v>1.1475273983692222</v>
      </c>
      <c r="U21">
        <v>1.1605058502261574</v>
      </c>
    </row>
    <row r="22" spans="3:21">
      <c r="C22">
        <f t="shared" ca="1" si="0"/>
        <v>1.1609958267104787</v>
      </c>
      <c r="D22">
        <f t="shared" ca="1" si="0"/>
        <v>1.162109577517449</v>
      </c>
      <c r="E22">
        <f t="shared" ca="1" si="0"/>
        <v>1.1892620208991536</v>
      </c>
      <c r="F22">
        <f t="shared" ca="1" si="0"/>
        <v>1.1663421180098461</v>
      </c>
      <c r="H22">
        <v>1.1546370368746959</v>
      </c>
      <c r="I22">
        <v>1.166815032955363</v>
      </c>
      <c r="J22">
        <v>1.1652041482095747</v>
      </c>
      <c r="K22">
        <v>1.1741798006961743</v>
      </c>
      <c r="M22">
        <f t="shared" ca="1" si="1"/>
        <v>1.1389273533951545</v>
      </c>
      <c r="N22">
        <f t="shared" ca="1" si="1"/>
        <v>1.1894838753882491</v>
      </c>
      <c r="O22">
        <f t="shared" ca="1" si="1"/>
        <v>1.1866080216649026</v>
      </c>
      <c r="P22">
        <f t="shared" ca="1" si="1"/>
        <v>1.1798839729912853</v>
      </c>
      <c r="R22">
        <v>1.1646594423070991</v>
      </c>
      <c r="S22">
        <v>1.1408439058684843</v>
      </c>
      <c r="T22">
        <v>1.1412220048932533</v>
      </c>
      <c r="U22">
        <v>1.1333404029753367</v>
      </c>
    </row>
    <row r="23" spans="3:21">
      <c r="C23">
        <f t="shared" ca="1" si="0"/>
        <v>1.1658199436075138</v>
      </c>
      <c r="D23">
        <f t="shared" ca="1" si="0"/>
        <v>1.1585561727398643</v>
      </c>
      <c r="E23">
        <f t="shared" ca="1" si="0"/>
        <v>1.1588799196005957</v>
      </c>
      <c r="F23">
        <f t="shared" ca="1" si="0"/>
        <v>1.1741011135805082</v>
      </c>
      <c r="H23">
        <v>1.1366991100146346</v>
      </c>
      <c r="I23">
        <v>1.1540303787358122</v>
      </c>
      <c r="J23">
        <v>1.1515461186743512</v>
      </c>
      <c r="K23">
        <v>1.1743600966166043</v>
      </c>
      <c r="M23">
        <f t="shared" ca="1" si="1"/>
        <v>1.1455452806374367</v>
      </c>
      <c r="N23">
        <f t="shared" ca="1" si="1"/>
        <v>1.1586219111482514</v>
      </c>
      <c r="O23">
        <f t="shared" ca="1" si="1"/>
        <v>1.1558331053220254</v>
      </c>
      <c r="P23">
        <f t="shared" ca="1" si="1"/>
        <v>1.1556775255306746</v>
      </c>
      <c r="R23">
        <v>1.1460067237075573</v>
      </c>
      <c r="S23">
        <v>1.1648182619334393</v>
      </c>
      <c r="T23">
        <v>1.1485973886675245</v>
      </c>
      <c r="U23">
        <v>1.1568915931600865</v>
      </c>
    </row>
    <row r="24" spans="3:21">
      <c r="C24">
        <f t="shared" ref="C24:F48" ca="1" si="2">_xlfn.NORM.INV(RAND(),$C$3,$D$3)</f>
        <v>1.1470645088552955</v>
      </c>
      <c r="D24">
        <f t="shared" ca="1" si="2"/>
        <v>1.1634303410198876</v>
      </c>
      <c r="E24">
        <f t="shared" ca="1" si="2"/>
        <v>1.147836544049567</v>
      </c>
      <c r="F24">
        <f t="shared" ca="1" si="2"/>
        <v>1.1661233435151588</v>
      </c>
      <c r="H24">
        <v>1.1609146258283323</v>
      </c>
      <c r="I24">
        <v>1.1727809357459014</v>
      </c>
      <c r="J24">
        <v>1.1545381200911442</v>
      </c>
      <c r="K24">
        <v>1.1676312864404741</v>
      </c>
      <c r="M24">
        <f t="shared" ref="M24:P44" ca="1" si="3">_xlfn.NORM.INV(RAND(),$M$3,$N$3)</f>
        <v>1.1512614831960726</v>
      </c>
      <c r="N24">
        <f t="shared" ca="1" si="3"/>
        <v>1.1536254772799746</v>
      </c>
      <c r="O24">
        <f t="shared" ca="1" si="3"/>
        <v>1.1763612955605556</v>
      </c>
      <c r="P24">
        <f t="shared" ca="1" si="3"/>
        <v>1.1690687582054793</v>
      </c>
      <c r="R24">
        <v>1.1575054482744975</v>
      </c>
      <c r="S24">
        <v>1.15702235482446</v>
      </c>
      <c r="T24">
        <v>1.1716368104574215</v>
      </c>
      <c r="U24">
        <v>1.1694881885631996</v>
      </c>
    </row>
    <row r="25" spans="3:21">
      <c r="C25">
        <f t="shared" ca="1" si="2"/>
        <v>1.1536974765897772</v>
      </c>
      <c r="D25">
        <f t="shared" ca="1" si="2"/>
        <v>1.1620285580198282</v>
      </c>
      <c r="E25">
        <f t="shared" ca="1" si="2"/>
        <v>1.151986851810334</v>
      </c>
      <c r="F25">
        <f t="shared" ca="1" si="2"/>
        <v>1.1960851598597035</v>
      </c>
      <c r="H25">
        <v>1.1566476534938976</v>
      </c>
      <c r="I25">
        <v>1.1339733064127391</v>
      </c>
      <c r="J25">
        <v>1.1535531978056126</v>
      </c>
      <c r="K25">
        <v>1.1745713267082432</v>
      </c>
      <c r="M25">
        <f t="shared" ca="1" si="3"/>
        <v>1.1456676711281359</v>
      </c>
      <c r="N25">
        <f t="shared" ca="1" si="3"/>
        <v>1.1622622646781666</v>
      </c>
      <c r="O25">
        <f t="shared" ca="1" si="3"/>
        <v>1.1483588809588048</v>
      </c>
      <c r="P25">
        <f t="shared" ca="1" si="3"/>
        <v>1.1533794421057755</v>
      </c>
      <c r="R25">
        <v>1.180309227599734</v>
      </c>
      <c r="S25">
        <v>1.1727681627748314</v>
      </c>
      <c r="T25">
        <v>1.1382931087566972</v>
      </c>
      <c r="U25">
        <v>1.1526397563569373</v>
      </c>
    </row>
    <row r="26" spans="3:21">
      <c r="C26">
        <f t="shared" ca="1" si="2"/>
        <v>1.1608936579117533</v>
      </c>
      <c r="D26">
        <f t="shared" ca="1" si="2"/>
        <v>1.1708145425031122</v>
      </c>
      <c r="E26">
        <f t="shared" ca="1" si="2"/>
        <v>1.1589528296177045</v>
      </c>
      <c r="F26">
        <f t="shared" ca="1" si="2"/>
        <v>1.1649767314726489</v>
      </c>
      <c r="H26">
        <v>1.1491247118833572</v>
      </c>
      <c r="I26">
        <v>1.1529702989293744</v>
      </c>
      <c r="J26">
        <v>1.1676567839898198</v>
      </c>
      <c r="K26">
        <v>1.15594863091255</v>
      </c>
      <c r="M26">
        <f t="shared" ca="1" si="3"/>
        <v>1.1426439340992691</v>
      </c>
      <c r="N26">
        <f t="shared" ca="1" si="3"/>
        <v>1.1696341654914657</v>
      </c>
      <c r="O26">
        <f t="shared" ca="1" si="3"/>
        <v>1.1605716960280084</v>
      </c>
      <c r="P26">
        <f t="shared" ca="1" si="3"/>
        <v>1.1612484204998388</v>
      </c>
      <c r="R26">
        <v>1.1613632537369545</v>
      </c>
      <c r="S26">
        <v>1.1513999506913648</v>
      </c>
      <c r="T26">
        <v>1.1444113496315453</v>
      </c>
      <c r="U26">
        <v>1.1697937796640618</v>
      </c>
    </row>
    <row r="27" spans="3:21">
      <c r="C27">
        <f t="shared" ca="1" si="2"/>
        <v>1.1598392984843409</v>
      </c>
      <c r="D27">
        <f t="shared" ca="1" si="2"/>
        <v>1.172037533030446</v>
      </c>
      <c r="E27">
        <f t="shared" ca="1" si="2"/>
        <v>1.163965932380935</v>
      </c>
      <c r="F27">
        <f t="shared" ca="1" si="2"/>
        <v>1.1706657112908057</v>
      </c>
      <c r="H27">
        <v>1.1712502246038419</v>
      </c>
      <c r="I27">
        <v>1.1420406418057933</v>
      </c>
      <c r="J27">
        <v>1.1635568737510324</v>
      </c>
      <c r="K27">
        <v>1.1562943130684047</v>
      </c>
      <c r="M27">
        <f t="shared" ca="1" si="3"/>
        <v>1.1372852043644628</v>
      </c>
      <c r="N27">
        <f t="shared" ca="1" si="3"/>
        <v>1.1615134109880145</v>
      </c>
      <c r="O27">
        <f t="shared" ca="1" si="3"/>
        <v>1.1604947294669954</v>
      </c>
      <c r="P27">
        <f t="shared" ca="1" si="3"/>
        <v>1.1557800377807128</v>
      </c>
      <c r="R27">
        <v>1.1728514332863371</v>
      </c>
      <c r="S27">
        <v>1.1601322409152468</v>
      </c>
      <c r="T27">
        <v>1.1392840897136653</v>
      </c>
      <c r="U27">
        <v>1.1493168517306462</v>
      </c>
    </row>
    <row r="28" spans="3:21">
      <c r="C28">
        <f t="shared" ca="1" si="2"/>
        <v>1.170922241983875</v>
      </c>
      <c r="D28">
        <f t="shared" ca="1" si="2"/>
        <v>1.1466899032866205</v>
      </c>
      <c r="E28">
        <f t="shared" ca="1" si="2"/>
        <v>1.1566184580230132</v>
      </c>
      <c r="F28">
        <f t="shared" ca="1" si="2"/>
        <v>1.1704531585726059</v>
      </c>
      <c r="H28">
        <v>1.1484409441088537</v>
      </c>
      <c r="I28">
        <v>1.1854515039448967</v>
      </c>
      <c r="J28">
        <v>1.1655055586625269</v>
      </c>
      <c r="K28">
        <v>1.1493941484569359</v>
      </c>
      <c r="M28">
        <f t="shared" ca="1" si="3"/>
        <v>1.1755801420991676</v>
      </c>
      <c r="N28">
        <f t="shared" ca="1" si="3"/>
        <v>1.1706929881544086</v>
      </c>
      <c r="O28">
        <f t="shared" ca="1" si="3"/>
        <v>1.1634253252737221</v>
      </c>
      <c r="P28">
        <f t="shared" ca="1" si="3"/>
        <v>1.1739363470727437</v>
      </c>
      <c r="R28">
        <v>1.1687166022826245</v>
      </c>
      <c r="S28">
        <v>1.1307810109446959</v>
      </c>
      <c r="T28">
        <v>1.156193660983881</v>
      </c>
      <c r="U28">
        <v>1.1479843119778601</v>
      </c>
    </row>
    <row r="29" spans="3:21">
      <c r="C29">
        <f t="shared" ca="1" si="2"/>
        <v>1.1618147463046229</v>
      </c>
      <c r="D29">
        <f t="shared" ca="1" si="2"/>
        <v>1.1594043566242174</v>
      </c>
      <c r="E29">
        <f t="shared" ca="1" si="2"/>
        <v>1.1723348383032814</v>
      </c>
      <c r="F29">
        <f t="shared" ca="1" si="2"/>
        <v>1.1658612888218851</v>
      </c>
      <c r="H29">
        <v>1.1566736473433057</v>
      </c>
      <c r="I29">
        <v>1.1621068982846166</v>
      </c>
      <c r="J29">
        <v>1.1505124328880814</v>
      </c>
      <c r="K29">
        <v>1.160085266678953</v>
      </c>
      <c r="M29">
        <f t="shared" ca="1" si="3"/>
        <v>1.1626918315335637</v>
      </c>
      <c r="N29">
        <f t="shared" ca="1" si="3"/>
        <v>1.1613714545935534</v>
      </c>
      <c r="O29">
        <f t="shared" ca="1" si="3"/>
        <v>1.1601181302432679</v>
      </c>
      <c r="P29">
        <f t="shared" ca="1" si="3"/>
        <v>1.1571017554844605</v>
      </c>
      <c r="R29">
        <v>1.1622940605695093</v>
      </c>
      <c r="S29">
        <v>1.141872037061503</v>
      </c>
      <c r="T29">
        <v>1.1458123279931376</v>
      </c>
      <c r="U29">
        <v>1.1649137381558192</v>
      </c>
    </row>
    <row r="30" spans="3:21">
      <c r="C30">
        <f t="shared" ca="1" si="2"/>
        <v>1.1678669414112617</v>
      </c>
      <c r="D30">
        <f t="shared" ca="1" si="2"/>
        <v>1.150470762396923</v>
      </c>
      <c r="E30">
        <f t="shared" ca="1" si="2"/>
        <v>1.1567375280902013</v>
      </c>
      <c r="F30">
        <f t="shared" ca="1" si="2"/>
        <v>1.1589688815844525</v>
      </c>
      <c r="H30">
        <v>1.1804726662438645</v>
      </c>
      <c r="I30">
        <v>1.1731462682894733</v>
      </c>
      <c r="J30">
        <v>1.1560602946385252</v>
      </c>
      <c r="K30">
        <v>1.1573907105097359</v>
      </c>
      <c r="M30">
        <f t="shared" ca="1" si="3"/>
        <v>1.1623725587468234</v>
      </c>
      <c r="N30">
        <f t="shared" ca="1" si="3"/>
        <v>1.1489701470830764</v>
      </c>
      <c r="O30">
        <f t="shared" ca="1" si="3"/>
        <v>1.1549291047533163</v>
      </c>
      <c r="P30">
        <f t="shared" ca="1" si="3"/>
        <v>1.1695989364223354</v>
      </c>
      <c r="R30">
        <v>1.1644179555231193</v>
      </c>
      <c r="S30">
        <v>1.1664956121297143</v>
      </c>
      <c r="T30">
        <v>1.1597000400950397</v>
      </c>
      <c r="U30">
        <v>1.156281566839952</v>
      </c>
    </row>
    <row r="31" spans="3:21">
      <c r="C31">
        <f t="shared" ca="1" si="2"/>
        <v>1.1682860222835343</v>
      </c>
      <c r="D31">
        <f t="shared" ca="1" si="2"/>
        <v>1.1438488976657422</v>
      </c>
      <c r="E31">
        <f t="shared" ca="1" si="2"/>
        <v>1.171202871292681</v>
      </c>
      <c r="F31">
        <f t="shared" ca="1" si="2"/>
        <v>1.1566882197982822</v>
      </c>
      <c r="H31">
        <v>1.17244835734581</v>
      </c>
      <c r="I31">
        <v>1.1531122329569714</v>
      </c>
      <c r="J31">
        <v>1.165638178890251</v>
      </c>
      <c r="K31">
        <v>1.1638978846250163</v>
      </c>
      <c r="M31">
        <f t="shared" ca="1" si="3"/>
        <v>1.1756168870609864</v>
      </c>
      <c r="N31">
        <f t="shared" ca="1" si="3"/>
        <v>1.1636363577015671</v>
      </c>
      <c r="O31">
        <f t="shared" ca="1" si="3"/>
        <v>1.1807578568949906</v>
      </c>
      <c r="P31">
        <f t="shared" ca="1" si="3"/>
        <v>1.1612320102373093</v>
      </c>
      <c r="R31">
        <v>1.1617003774659218</v>
      </c>
      <c r="S31">
        <v>1.1532222465945701</v>
      </c>
      <c r="T31">
        <v>1.1493271479189666</v>
      </c>
      <c r="U31">
        <v>1.150545726212638</v>
      </c>
    </row>
    <row r="32" spans="3:21">
      <c r="C32">
        <f t="shared" ca="1" si="2"/>
        <v>1.1597412141975989</v>
      </c>
      <c r="D32">
        <f t="shared" ca="1" si="2"/>
        <v>1.1789058926737868</v>
      </c>
      <c r="E32">
        <f t="shared" ca="1" si="2"/>
        <v>1.1600570325069994</v>
      </c>
      <c r="F32">
        <f t="shared" ca="1" si="2"/>
        <v>1.1438680074807626</v>
      </c>
      <c r="H32">
        <v>1.1504210920126337</v>
      </c>
      <c r="I32">
        <v>1.1724033334371555</v>
      </c>
      <c r="J32">
        <v>1.1550482120048251</v>
      </c>
      <c r="K32">
        <v>1.1744693732588409</v>
      </c>
      <c r="M32">
        <f t="shared" ca="1" si="3"/>
        <v>1.1549885188928728</v>
      </c>
      <c r="N32">
        <f t="shared" ca="1" si="3"/>
        <v>1.1561677916717703</v>
      </c>
      <c r="O32">
        <f t="shared" ca="1" si="3"/>
        <v>1.1602468957271501</v>
      </c>
      <c r="P32">
        <f t="shared" ca="1" si="3"/>
        <v>1.1411877630380693</v>
      </c>
      <c r="R32">
        <v>1.150468396874049</v>
      </c>
      <c r="S32">
        <v>1.1563809446926632</v>
      </c>
      <c r="T32">
        <v>1.1729893930066602</v>
      </c>
      <c r="U32">
        <v>1.1636355659661215</v>
      </c>
    </row>
    <row r="33" spans="2:21">
      <c r="C33">
        <f t="shared" ca="1" si="2"/>
        <v>1.1706739749045132</v>
      </c>
      <c r="D33">
        <f t="shared" ca="1" si="2"/>
        <v>1.1528793798714625</v>
      </c>
      <c r="E33">
        <f t="shared" ca="1" si="2"/>
        <v>1.1633349297879927</v>
      </c>
      <c r="F33">
        <f t="shared" ca="1" si="2"/>
        <v>1.1542118720624603</v>
      </c>
      <c r="H33">
        <v>1.17682508216127</v>
      </c>
      <c r="I33">
        <v>1.1888119805474631</v>
      </c>
      <c r="J33">
        <v>1.1807249330214926</v>
      </c>
      <c r="K33">
        <v>1.1351781009499382</v>
      </c>
      <c r="M33">
        <f t="shared" ca="1" si="3"/>
        <v>1.1493810150605932</v>
      </c>
      <c r="N33">
        <f t="shared" ca="1" si="3"/>
        <v>1.1471251147875405</v>
      </c>
      <c r="O33">
        <f t="shared" ca="1" si="3"/>
        <v>1.1557351384619854</v>
      </c>
      <c r="P33">
        <f t="shared" ca="1" si="3"/>
        <v>1.1594813100711401</v>
      </c>
      <c r="R33">
        <v>1.1634794024501798</v>
      </c>
      <c r="S33">
        <v>1.1586349879658566</v>
      </c>
      <c r="T33">
        <v>1.1788788142155566</v>
      </c>
      <c r="U33">
        <v>1.1337544005804709</v>
      </c>
    </row>
    <row r="34" spans="2:21">
      <c r="C34">
        <f t="shared" ca="1" si="2"/>
        <v>1.1729841535297063</v>
      </c>
      <c r="D34">
        <f t="shared" ca="1" si="2"/>
        <v>1.1541050817212448</v>
      </c>
      <c r="E34">
        <f t="shared" ca="1" si="2"/>
        <v>1.140345865984036</v>
      </c>
      <c r="F34">
        <f t="shared" ca="1" si="2"/>
        <v>1.1574133826837767</v>
      </c>
      <c r="H34">
        <v>1.1519384681677149</v>
      </c>
      <c r="I34">
        <v>1.1655052596942546</v>
      </c>
      <c r="J34">
        <v>1.1477014924529705</v>
      </c>
      <c r="K34">
        <v>1.1729717714885899</v>
      </c>
      <c r="M34">
        <f t="shared" ca="1" si="3"/>
        <v>1.1813857950610192</v>
      </c>
      <c r="N34">
        <f t="shared" ca="1" si="3"/>
        <v>1.1654512544744131</v>
      </c>
      <c r="O34">
        <f t="shared" ca="1" si="3"/>
        <v>1.1903458489084644</v>
      </c>
      <c r="P34">
        <f t="shared" ca="1" si="3"/>
        <v>1.1586536658908437</v>
      </c>
      <c r="R34">
        <v>1.1644065905155847</v>
      </c>
      <c r="S34">
        <v>1.1560759721744664</v>
      </c>
      <c r="T34">
        <v>1.1777821658328835</v>
      </c>
      <c r="U34">
        <v>1.1577187523260937</v>
      </c>
    </row>
    <row r="35" spans="2:21">
      <c r="C35">
        <f t="shared" ca="1" si="2"/>
        <v>1.1722319822432921</v>
      </c>
      <c r="D35">
        <f t="shared" ca="1" si="2"/>
        <v>1.1678219940615722</v>
      </c>
      <c r="E35">
        <f t="shared" ca="1" si="2"/>
        <v>1.1371994678976134</v>
      </c>
      <c r="F35">
        <f t="shared" ca="1" si="2"/>
        <v>1.141348436071421</v>
      </c>
      <c r="H35">
        <v>1.1427679122457459</v>
      </c>
      <c r="I35">
        <v>1.1436934175423115</v>
      </c>
      <c r="J35">
        <v>1.1696371260319891</v>
      </c>
      <c r="K35">
        <v>1.1336460250511338</v>
      </c>
      <c r="M35">
        <f t="shared" ca="1" si="3"/>
        <v>1.1739131616006133</v>
      </c>
      <c r="N35">
        <f t="shared" ca="1" si="3"/>
        <v>1.1667970008256547</v>
      </c>
      <c r="O35">
        <f t="shared" ca="1" si="3"/>
        <v>1.1290530768282658</v>
      </c>
      <c r="P35">
        <f t="shared" ca="1" si="3"/>
        <v>1.1764018284118387</v>
      </c>
      <c r="R35">
        <v>1.1778036283880977</v>
      </c>
      <c r="S35">
        <v>1.1720593649310991</v>
      </c>
      <c r="T35">
        <v>1.1644635046248608</v>
      </c>
      <c r="U35">
        <v>1.1644712759761564</v>
      </c>
    </row>
    <row r="36" spans="2:21">
      <c r="C36">
        <f t="shared" ca="1" si="2"/>
        <v>1.1635074877140281</v>
      </c>
      <c r="D36">
        <f t="shared" ca="1" si="2"/>
        <v>1.1666206098069167</v>
      </c>
      <c r="E36">
        <f t="shared" ca="1" si="2"/>
        <v>1.1729949763353744</v>
      </c>
      <c r="F36">
        <f t="shared" ca="1" si="2"/>
        <v>1.1631264103689947</v>
      </c>
      <c r="H36">
        <v>1.1469199588910413</v>
      </c>
      <c r="I36">
        <v>1.1463174809008134</v>
      </c>
      <c r="J36">
        <v>1.1661950222091204</v>
      </c>
      <c r="K36">
        <v>1.1721312593674722</v>
      </c>
      <c r="M36">
        <f t="shared" ca="1" si="3"/>
        <v>1.1468670933373255</v>
      </c>
      <c r="N36">
        <f t="shared" ca="1" si="3"/>
        <v>1.1553872022777973</v>
      </c>
      <c r="O36">
        <f t="shared" ca="1" si="3"/>
        <v>1.1791886912569534</v>
      </c>
      <c r="P36">
        <f t="shared" ca="1" si="3"/>
        <v>1.1633126792905708</v>
      </c>
      <c r="R36">
        <v>1.1670375228851784</v>
      </c>
      <c r="S36">
        <v>1.1410561329306461</v>
      </c>
      <c r="T36">
        <v>1.1563718780905041</v>
      </c>
      <c r="U36">
        <v>1.1497316011287551</v>
      </c>
    </row>
    <row r="37" spans="2:21">
      <c r="C37">
        <f t="shared" ca="1" si="2"/>
        <v>1.1448859537334055</v>
      </c>
      <c r="D37">
        <f t="shared" ca="1" si="2"/>
        <v>1.1529065429874665</v>
      </c>
      <c r="E37">
        <f t="shared" ca="1" si="2"/>
        <v>1.1508362059578026</v>
      </c>
      <c r="F37">
        <f t="shared" ca="1" si="2"/>
        <v>1.1557955731176222</v>
      </c>
      <c r="H37">
        <v>1.1799640142590442</v>
      </c>
      <c r="I37">
        <v>1.1594999541403441</v>
      </c>
      <c r="J37">
        <v>1.1534418641235542</v>
      </c>
      <c r="K37">
        <v>1.1813180052854673</v>
      </c>
      <c r="M37">
        <f t="shared" ca="1" si="3"/>
        <v>1.1787866672997385</v>
      </c>
      <c r="N37">
        <f t="shared" ca="1" si="3"/>
        <v>1.1701422593658746</v>
      </c>
      <c r="O37">
        <f t="shared" ca="1" si="3"/>
        <v>1.1396976013903442</v>
      </c>
      <c r="P37">
        <f t="shared" ca="1" si="3"/>
        <v>1.1622742524910517</v>
      </c>
      <c r="R37">
        <v>1.170522921991525</v>
      </c>
      <c r="S37">
        <v>1.1502887819057614</v>
      </c>
      <c r="T37">
        <v>1.1451737295925879</v>
      </c>
      <c r="U37">
        <v>1.1502309957810932</v>
      </c>
    </row>
    <row r="38" spans="2:21">
      <c r="C38">
        <f t="shared" ca="1" si="2"/>
        <v>1.1430793216382535</v>
      </c>
      <c r="D38">
        <f t="shared" ca="1" si="2"/>
        <v>1.1600494597762168</v>
      </c>
      <c r="E38">
        <f t="shared" ca="1" si="2"/>
        <v>1.1872652318015724</v>
      </c>
      <c r="F38">
        <f t="shared" ca="1" si="2"/>
        <v>1.1645593895195183</v>
      </c>
      <c r="H38">
        <v>1.1453353106717652</v>
      </c>
      <c r="I38">
        <v>1.1659533569064944</v>
      </c>
      <c r="J38">
        <v>1.167613932332912</v>
      </c>
      <c r="K38">
        <v>1.156204236855366</v>
      </c>
      <c r="M38">
        <f t="shared" ca="1" si="3"/>
        <v>1.1764027574364482</v>
      </c>
      <c r="N38">
        <f t="shared" ca="1" si="3"/>
        <v>1.1531867942056577</v>
      </c>
      <c r="O38">
        <f t="shared" ca="1" si="3"/>
        <v>1.1689292968650304</v>
      </c>
      <c r="P38">
        <f t="shared" ca="1" si="3"/>
        <v>1.1640435575457326</v>
      </c>
      <c r="R38">
        <v>1.1528444666801476</v>
      </c>
      <c r="S38">
        <v>1.1405640645630841</v>
      </c>
      <c r="T38">
        <v>1.1687594681293705</v>
      </c>
      <c r="U38">
        <v>1.1736174167285036</v>
      </c>
    </row>
    <row r="39" spans="2:21">
      <c r="C39">
        <f t="shared" ca="1" si="2"/>
        <v>1.1547677463001966</v>
      </c>
      <c r="D39">
        <f t="shared" ca="1" si="2"/>
        <v>1.1575175110886551</v>
      </c>
      <c r="E39">
        <f t="shared" ca="1" si="2"/>
        <v>1.1780495516703218</v>
      </c>
      <c r="F39">
        <f t="shared" ca="1" si="2"/>
        <v>1.1520022916097592</v>
      </c>
      <c r="H39">
        <v>1.1618415219641727</v>
      </c>
      <c r="I39">
        <v>1.1607798020637539</v>
      </c>
      <c r="J39">
        <v>1.1709364613291764</v>
      </c>
      <c r="K39">
        <v>1.1487078729919333</v>
      </c>
      <c r="M39">
        <f t="shared" ca="1" si="3"/>
        <v>1.1484108317093409</v>
      </c>
      <c r="N39">
        <f t="shared" ca="1" si="3"/>
        <v>1.1428344670549937</v>
      </c>
      <c r="O39">
        <f t="shared" ca="1" si="3"/>
        <v>1.1609731559630629</v>
      </c>
      <c r="P39">
        <f t="shared" ca="1" si="3"/>
        <v>1.1557605080898423</v>
      </c>
      <c r="S39">
        <v>1.1707883887562776</v>
      </c>
      <c r="T39">
        <v>1.15964786478857</v>
      </c>
      <c r="U39">
        <v>1.1854839414934664</v>
      </c>
    </row>
    <row r="40" spans="2:21">
      <c r="C40">
        <f t="shared" ca="1" si="2"/>
        <v>1.1651369087257484</v>
      </c>
      <c r="D40">
        <f t="shared" ca="1" si="2"/>
        <v>1.1672076153837641</v>
      </c>
      <c r="E40">
        <f t="shared" ca="1" si="2"/>
        <v>1.1671960516145132</v>
      </c>
      <c r="F40">
        <f t="shared" ca="1" si="2"/>
        <v>1.1675583047814657</v>
      </c>
      <c r="H40">
        <v>1.1673139786093776</v>
      </c>
      <c r="I40">
        <v>1.177609481896005</v>
      </c>
      <c r="J40">
        <v>1.1744463744976508</v>
      </c>
      <c r="K40">
        <v>1.1649068512306189</v>
      </c>
      <c r="M40">
        <f t="shared" ca="1" si="3"/>
        <v>1.1646274872219617</v>
      </c>
      <c r="N40">
        <f t="shared" ca="1" si="3"/>
        <v>1.1808268352215765</v>
      </c>
      <c r="O40">
        <f t="shared" ca="1" si="3"/>
        <v>1.1404229142002129</v>
      </c>
      <c r="P40">
        <f t="shared" ca="1" si="3"/>
        <v>1.1592405209858982</v>
      </c>
      <c r="S40">
        <v>1.146531747122324</v>
      </c>
      <c r="T40">
        <v>1.1722614098564339</v>
      </c>
      <c r="U40">
        <v>1.1584901368011002</v>
      </c>
    </row>
    <row r="41" spans="2:21">
      <c r="C41">
        <f t="shared" ca="1" si="2"/>
        <v>1.148599846386972</v>
      </c>
      <c r="D41">
        <f t="shared" ca="1" si="2"/>
        <v>1.17453158266147</v>
      </c>
      <c r="E41">
        <f t="shared" ca="1" si="2"/>
        <v>1.1530568731974491</v>
      </c>
      <c r="F41">
        <f t="shared" ca="1" si="2"/>
        <v>1.1773068658065098</v>
      </c>
      <c r="H41">
        <v>1.1549047207915593</v>
      </c>
      <c r="I41">
        <v>1.1650348535979176</v>
      </c>
      <c r="K41">
        <v>1.1562811969773976</v>
      </c>
      <c r="M41">
        <f t="shared" ca="1" si="3"/>
        <v>1.1446797795135055</v>
      </c>
      <c r="N41">
        <f t="shared" ca="1" si="3"/>
        <v>1.1769147407735372</v>
      </c>
      <c r="O41">
        <f t="shared" ca="1" si="3"/>
        <v>1.1586831763417165</v>
      </c>
      <c r="P41">
        <f t="shared" ca="1" si="3"/>
        <v>1.1752541273763337</v>
      </c>
      <c r="T41">
        <v>1.1701666084115281</v>
      </c>
      <c r="U41">
        <v>1.1390146940904506</v>
      </c>
    </row>
    <row r="42" spans="2:21">
      <c r="C42">
        <f t="shared" ca="1" si="2"/>
        <v>1.1630970587662515</v>
      </c>
      <c r="D42">
        <f t="shared" ca="1" si="2"/>
        <v>1.1606897781016909</v>
      </c>
      <c r="E42">
        <f t="shared" ca="1" si="2"/>
        <v>1.1509824153287347</v>
      </c>
      <c r="F42">
        <f t="shared" ca="1" si="2"/>
        <v>1.1525772086262611</v>
      </c>
      <c r="H42">
        <v>1.1840440297472343</v>
      </c>
      <c r="I42">
        <v>1.1817716254804422</v>
      </c>
      <c r="K42">
        <v>1.1599106093243408</v>
      </c>
      <c r="M42">
        <f t="shared" ca="1" si="3"/>
        <v>1.153436483399821</v>
      </c>
      <c r="N42">
        <f t="shared" ca="1" si="3"/>
        <v>1.1516772181588835</v>
      </c>
      <c r="O42">
        <f t="shared" ca="1" si="3"/>
        <v>1.1508950779156373</v>
      </c>
      <c r="P42">
        <f t="shared" ca="1" si="3"/>
        <v>1.1554299133937813</v>
      </c>
      <c r="T42">
        <v>1.1702270026200281</v>
      </c>
      <c r="U42">
        <v>1.1528368708104846</v>
      </c>
    </row>
    <row r="43" spans="2:21">
      <c r="C43">
        <f t="shared" ca="1" si="2"/>
        <v>1.1540766355327106</v>
      </c>
      <c r="D43">
        <f t="shared" ca="1" si="2"/>
        <v>1.1772340103201915</v>
      </c>
      <c r="E43">
        <f t="shared" ca="1" si="2"/>
        <v>1.1626538500177441</v>
      </c>
      <c r="F43">
        <f t="shared" ca="1" si="2"/>
        <v>1.1550880876652776</v>
      </c>
      <c r="H43">
        <v>1.170770702488531</v>
      </c>
      <c r="I43">
        <v>1.1466194387818478</v>
      </c>
      <c r="K43">
        <v>1.1736617970609617</v>
      </c>
      <c r="M43">
        <f t="shared" ca="1" si="3"/>
        <v>1.1737255127410098</v>
      </c>
      <c r="N43">
        <f t="shared" ca="1" si="3"/>
        <v>1.1650926409924633</v>
      </c>
      <c r="O43">
        <f t="shared" ca="1" si="3"/>
        <v>1.1657857986650342</v>
      </c>
      <c r="P43">
        <f t="shared" ca="1" si="3"/>
        <v>1.1429357255416437</v>
      </c>
      <c r="T43">
        <v>1.1424020511199819</v>
      </c>
      <c r="U43">
        <v>1.1569536940625993</v>
      </c>
    </row>
    <row r="44" spans="2:21">
      <c r="C44">
        <f t="shared" ca="1" si="2"/>
        <v>1.1563357065524427</v>
      </c>
      <c r="D44">
        <f t="shared" ca="1" si="2"/>
        <v>1.1690375728416678</v>
      </c>
      <c r="E44">
        <f t="shared" ca="1" si="2"/>
        <v>1.1541208463812933</v>
      </c>
      <c r="F44">
        <f t="shared" ca="1" si="2"/>
        <v>1.13869744492307</v>
      </c>
      <c r="I44">
        <v>1.1414500100547595</v>
      </c>
      <c r="K44">
        <v>1.166875211296486</v>
      </c>
      <c r="M44">
        <f t="shared" ca="1" si="3"/>
        <v>1.1451326141602649</v>
      </c>
      <c r="N44">
        <f t="shared" ca="1" si="3"/>
        <v>1.1462070124151704</v>
      </c>
      <c r="O44">
        <f t="shared" ca="1" si="3"/>
        <v>1.1682873788292176</v>
      </c>
      <c r="P44">
        <f t="shared" ca="1" si="3"/>
        <v>1.1623992629607474</v>
      </c>
      <c r="T44">
        <v>1.1646520101049185</v>
      </c>
    </row>
    <row r="45" spans="2:21">
      <c r="C45">
        <f t="shared" ca="1" si="2"/>
        <v>1.1489609690571478</v>
      </c>
      <c r="D45">
        <f t="shared" ca="1" si="2"/>
        <v>1.1362739317315615</v>
      </c>
      <c r="E45">
        <f t="shared" ca="1" si="2"/>
        <v>1.1711016182718856</v>
      </c>
      <c r="F45">
        <f t="shared" ca="1" si="2"/>
        <v>1.1496339145254304</v>
      </c>
      <c r="I45">
        <v>1.1656513395124193</v>
      </c>
    </row>
    <row r="46" spans="2:21">
      <c r="C46">
        <f t="shared" ca="1" si="2"/>
        <v>1.1582061848052618</v>
      </c>
      <c r="D46">
        <f t="shared" ca="1" si="2"/>
        <v>1.1675715303390257</v>
      </c>
      <c r="E46">
        <f t="shared" ca="1" si="2"/>
        <v>1.1825640749213011</v>
      </c>
      <c r="F46">
        <f t="shared" ca="1" si="2"/>
        <v>1.170909357883811</v>
      </c>
    </row>
    <row r="47" spans="2:21">
      <c r="C47">
        <f t="shared" ca="1" si="2"/>
        <v>1.1711109525362515</v>
      </c>
      <c r="D47">
        <f t="shared" ca="1" si="2"/>
        <v>1.1817348520961981</v>
      </c>
      <c r="E47">
        <f t="shared" ca="1" si="2"/>
        <v>1.1680332335360666</v>
      </c>
      <c r="F47">
        <f t="shared" ca="1" si="2"/>
        <v>1.1562311049906875</v>
      </c>
    </row>
    <row r="48" spans="2:21">
      <c r="B48" t="s">
        <v>57</v>
      </c>
      <c r="C48">
        <f t="shared" ca="1" si="2"/>
        <v>1.1727716169338203</v>
      </c>
      <c r="D48">
        <f t="shared" ca="1" si="2"/>
        <v>1.1657818528141424</v>
      </c>
      <c r="E48">
        <f t="shared" ca="1" si="2"/>
        <v>1.1799340749427905</v>
      </c>
      <c r="F48">
        <f t="shared" ca="1" si="2"/>
        <v>1.1632207566322363</v>
      </c>
      <c r="H48">
        <f>COUNT(H4:K45)</f>
        <v>160</v>
      </c>
      <c r="R48">
        <f>COUNT(R4:U45)</f>
        <v>153</v>
      </c>
    </row>
    <row r="49" spans="2:18">
      <c r="B49" t="s">
        <v>58</v>
      </c>
      <c r="H49">
        <f>SUM(H4:K45)/H48</f>
        <v>1.1602769705908487</v>
      </c>
      <c r="R49">
        <f>SUM(R4:U45)/R48</f>
        <v>1.1575891607678659</v>
      </c>
    </row>
    <row r="50" spans="2:18">
      <c r="B50" t="s">
        <v>14</v>
      </c>
      <c r="H50">
        <f>_xlfn.VAR.P(H4:K45)</f>
        <v>1.4923531496603524E-4</v>
      </c>
      <c r="R50">
        <f>_xlfn.VAR.P(R4:U45)</f>
        <v>1.5254830886856586E-4</v>
      </c>
    </row>
    <row r="51" spans="2:18">
      <c r="B51" t="s">
        <v>15</v>
      </c>
      <c r="H51">
        <f>_xlfn.STDEV.P(H4:K45)</f>
        <v>1.221619068965589E-2</v>
      </c>
      <c r="R51">
        <f>_xlfn.STDEV.P(R4:U45)</f>
        <v>1.235104484926542E-2</v>
      </c>
    </row>
    <row r="52" spans="2:18">
      <c r="B52" t="s">
        <v>45</v>
      </c>
      <c r="H52">
        <f>H51/SQRT(H48)</f>
        <v>9.6577467275639408E-4</v>
      </c>
      <c r="R52">
        <f>R51/SQRT(R48)</f>
        <v>9.9852279412279005E-4</v>
      </c>
    </row>
    <row r="55" spans="2:18">
      <c r="B55" t="s">
        <v>59</v>
      </c>
      <c r="H55">
        <f>(H49-R49)/SQRT(POWER(H52,2)+POWER(R52,2))</f>
        <v>1.9348438951421891</v>
      </c>
    </row>
    <row r="56" spans="2:18">
      <c r="B56" t="s">
        <v>62</v>
      </c>
      <c r="H56">
        <f>_xlfn.NORM.DIST(H55,0,1,TRUE)</f>
        <v>0.97349527263414448</v>
      </c>
    </row>
    <row r="57" spans="2:18">
      <c r="I57" t="s">
        <v>60</v>
      </c>
    </row>
    <row r="59" spans="2:18">
      <c r="I59" t="s">
        <v>61</v>
      </c>
    </row>
  </sheetData>
  <mergeCells count="2">
    <mergeCell ref="P1:U1"/>
    <mergeCell ref="F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2DD4-0780-D248-BDBE-0E02BE4F5818}">
  <sheetPr codeName="Sheet3"/>
  <dimension ref="B1:Y20"/>
  <sheetViews>
    <sheetView workbookViewId="0">
      <selection activeCell="C18" sqref="C18"/>
    </sheetView>
  </sheetViews>
  <sheetFormatPr baseColWidth="10" defaultColWidth="8.83203125" defaultRowHeight="15"/>
  <cols>
    <col min="1" max="1" width="2.6640625" style="18" customWidth="1"/>
    <col min="2" max="2" width="12.33203125" style="18" customWidth="1"/>
    <col min="3" max="3" width="78" style="18" customWidth="1"/>
    <col min="4" max="4" width="29.83203125" style="18" customWidth="1"/>
    <col min="5" max="5" width="8.83203125" style="18"/>
    <col min="6" max="6" width="9.6640625" style="18" bestFit="1" customWidth="1"/>
    <col min="7" max="7" width="8.83203125" style="18"/>
    <col min="8" max="8" width="9.1640625" style="18" customWidth="1"/>
    <col min="9" max="9" width="19.83203125" style="18" customWidth="1"/>
    <col min="10" max="10" width="10.6640625" style="18" customWidth="1"/>
    <col min="11" max="11" width="5.5" style="18" customWidth="1"/>
    <col min="12" max="12" width="8.83203125" style="18"/>
    <col min="13" max="13" width="8.5" style="18" customWidth="1"/>
    <col min="14" max="16384" width="8.83203125" style="18"/>
  </cols>
  <sheetData>
    <row r="1" spans="2:25" ht="34">
      <c r="B1" s="42" t="s">
        <v>56</v>
      </c>
      <c r="L1" s="41" t="s">
        <v>55</v>
      </c>
    </row>
    <row r="3" spans="2:25">
      <c r="B3" s="54" t="s">
        <v>54</v>
      </c>
      <c r="C3" s="54"/>
      <c r="D3" s="18" t="s">
        <v>53</v>
      </c>
      <c r="L3" s="55" t="s">
        <v>52</v>
      </c>
      <c r="M3" s="55"/>
      <c r="N3" s="55"/>
      <c r="O3" s="55"/>
    </row>
    <row r="6" spans="2:25" ht="16">
      <c r="L6" s="47" t="s">
        <v>51</v>
      </c>
      <c r="M6" s="48"/>
      <c r="N6" s="48"/>
      <c r="O6" s="49"/>
      <c r="Q6" s="47" t="s">
        <v>50</v>
      </c>
      <c r="R6" s="48"/>
      <c r="S6" s="48"/>
      <c r="T6" s="49"/>
      <c r="V6" s="47" t="s">
        <v>49</v>
      </c>
      <c r="W6" s="48"/>
      <c r="X6" s="48"/>
      <c r="Y6" s="49"/>
    </row>
    <row r="7" spans="2:25" ht="19">
      <c r="B7" s="40"/>
      <c r="C7" s="36" t="s">
        <v>48</v>
      </c>
      <c r="D7" s="39" t="s">
        <v>47</v>
      </c>
      <c r="F7" s="38" t="s">
        <v>46</v>
      </c>
      <c r="G7" s="37"/>
      <c r="H7" s="37"/>
      <c r="I7" s="36" t="s">
        <v>45</v>
      </c>
      <c r="J7" s="26"/>
      <c r="L7" s="23"/>
      <c r="M7" s="35" t="s">
        <v>44</v>
      </c>
      <c r="N7" s="35" t="s">
        <v>43</v>
      </c>
      <c r="O7" s="22"/>
      <c r="Q7" s="23"/>
      <c r="R7" s="35" t="s">
        <v>44</v>
      </c>
      <c r="S7" s="35" t="s">
        <v>43</v>
      </c>
      <c r="T7" s="22"/>
      <c r="V7" s="23"/>
      <c r="W7" s="35" t="s">
        <v>44</v>
      </c>
      <c r="X7" s="35" t="s">
        <v>43</v>
      </c>
      <c r="Y7" s="22"/>
    </row>
    <row r="8" spans="2:25" ht="19">
      <c r="B8" s="34" t="s">
        <v>31</v>
      </c>
      <c r="C8" s="31">
        <v>2000</v>
      </c>
      <c r="D8" s="31">
        <v>134</v>
      </c>
      <c r="F8" s="33">
        <f>control_conversions/control_visitors</f>
        <v>6.7000000000000004E-2</v>
      </c>
      <c r="I8" s="32">
        <f>SQRT(control_p*(1-control_p)/control_visitors)</f>
        <v>5.5906618570612911E-3</v>
      </c>
      <c r="J8" s="22"/>
      <c r="L8" s="23"/>
      <c r="M8" s="32">
        <f>IF(control_p-1.65*control_se&lt;0,0,control_p-1.65*control_se)</f>
        <v>5.7775407935848871E-2</v>
      </c>
      <c r="N8" s="32">
        <f>IF(control_p+1.65*control_se&gt;1,1,control_p+1.65*control_se)</f>
        <v>7.6224592064151137E-2</v>
      </c>
      <c r="O8" s="22"/>
      <c r="Q8" s="23"/>
      <c r="R8" s="32">
        <f>IF(control_p-1.96*control_se&lt;0,0,control_p-1.96*control_se)</f>
        <v>5.6042302760159875E-2</v>
      </c>
      <c r="S8" s="32">
        <f>IF(control_p+1.96*control_se&gt;1,1,control_p+1.96*control_se)</f>
        <v>7.795769723984014E-2</v>
      </c>
      <c r="T8" s="22"/>
      <c r="V8" s="23"/>
      <c r="W8" s="32">
        <f>IF(control_p-2.57*control_se&lt;0,0,control_p-2.57*control_se)</f>
        <v>5.2631999027352487E-2</v>
      </c>
      <c r="X8" s="32">
        <f>IF(control_p+2.57*control_se&gt;1,1,control_p+2.57*control_se)</f>
        <v>8.1368000972647514E-2</v>
      </c>
      <c r="Y8" s="22"/>
    </row>
    <row r="9" spans="2:25" ht="19">
      <c r="B9" s="21" t="s">
        <v>42</v>
      </c>
      <c r="C9" s="31">
        <v>3000</v>
      </c>
      <c r="D9" s="31">
        <v>165</v>
      </c>
      <c r="F9" s="30">
        <f>variation_conversions/variation_visitors</f>
        <v>5.5E-2</v>
      </c>
      <c r="G9" s="29"/>
      <c r="H9" s="29"/>
      <c r="I9" s="27">
        <f>SQRT((variation_p*(1-variation_p)/variation_visitors))</f>
        <v>4.1623310776534826E-3</v>
      </c>
      <c r="J9" s="19"/>
      <c r="L9" s="28"/>
      <c r="M9" s="27">
        <f>IF(variation_p-1.65*variation_se&lt;0,0,variation_p-1.65*variation_se)</f>
        <v>4.8132153721871754E-2</v>
      </c>
      <c r="N9" s="27">
        <f>IF(variation_p+1.65*variation_se&gt;1,1,variation_p+1.65*variation_se)</f>
        <v>6.1867846278128247E-2</v>
      </c>
      <c r="O9" s="19"/>
      <c r="Q9" s="28"/>
      <c r="R9" s="27">
        <f>IF(variation_p-1.96*variation_se&lt;0,0,variation_p-1.96*variation_se)</f>
        <v>4.6841831087799171E-2</v>
      </c>
      <c r="S9" s="27">
        <f>IF(variation_p+1.96*variation_se&gt;1,1,variation_p+1.96*variation_se)</f>
        <v>6.3158168912200829E-2</v>
      </c>
      <c r="T9" s="19"/>
      <c r="V9" s="28"/>
      <c r="W9" s="27">
        <f>IF(variation_p-2.57*variation_se&lt;0,0,variation_p-2.57*variation_se)</f>
        <v>4.4302809130430554E-2</v>
      </c>
      <c r="X9" s="27">
        <f>IF(variation_p+2.57*variation_se&gt;1,1,variation_p+2.57*variation_se)</f>
        <v>6.5697190869569447E-2</v>
      </c>
      <c r="Y9" s="19"/>
    </row>
    <row r="13" spans="2:25" ht="18.75" customHeight="1">
      <c r="B13" s="52" t="s">
        <v>41</v>
      </c>
      <c r="C13" s="53"/>
      <c r="D13" s="26"/>
    </row>
    <row r="14" spans="2:25" ht="18.75" customHeight="1">
      <c r="B14" s="50" t="s">
        <v>40</v>
      </c>
      <c r="C14" s="51"/>
      <c r="D14" s="25" t="str">
        <f>IF(OR(p_value&lt;0.1,p_value&gt;0.9), "YES", "NO")</f>
        <v>YES</v>
      </c>
    </row>
    <row r="15" spans="2:25" ht="19">
      <c r="B15" s="50" t="s">
        <v>39</v>
      </c>
      <c r="C15" s="51"/>
      <c r="D15" s="25" t="str">
        <f>IF(OR(p_value&lt;0.05,p_value&gt;0.95), "YES", "NO")</f>
        <v>YES</v>
      </c>
    </row>
    <row r="16" spans="2:25" ht="19">
      <c r="B16" s="50" t="s">
        <v>38</v>
      </c>
      <c r="C16" s="51"/>
      <c r="D16" s="25" t="str">
        <f>IF(OR(p_value&lt;0.01,p_value&gt;0.99), "YES", "NO")</f>
        <v>NO</v>
      </c>
    </row>
    <row r="17" spans="2:4">
      <c r="B17" s="23"/>
      <c r="D17" s="22"/>
    </row>
    <row r="18" spans="2:4" ht="16">
      <c r="B18" s="24" t="s">
        <v>37</v>
      </c>
      <c r="C18" s="18">
        <f>(control_p-variation_p)/SQRT(POWER(control_se,2)+POWER(variation_se,2))</f>
        <v>1.7216713633337686</v>
      </c>
      <c r="D18" s="22"/>
    </row>
    <row r="19" spans="2:4">
      <c r="B19" s="23"/>
      <c r="D19" s="22"/>
    </row>
    <row r="20" spans="2:4" ht="19">
      <c r="B20" s="21" t="s">
        <v>36</v>
      </c>
      <c r="C20" s="20">
        <f>NORMDIST(z_score,0,1,TRUE)</f>
        <v>0.95743546616712194</v>
      </c>
      <c r="D20" s="19"/>
    </row>
  </sheetData>
  <mergeCells count="9">
    <mergeCell ref="B3:C3"/>
    <mergeCell ref="L3:O3"/>
    <mergeCell ref="L6:O6"/>
    <mergeCell ref="Q6:T6"/>
    <mergeCell ref="V6:Y6"/>
    <mergeCell ref="B14:C14"/>
    <mergeCell ref="B13:C13"/>
    <mergeCell ref="B15:C15"/>
    <mergeCell ref="B16:C16"/>
  </mergeCells>
  <hyperlinks>
    <hyperlink ref="L3" r:id="rId1" xr:uid="{322C0CCD-380F-3B44-890F-52624B652CBD}"/>
    <hyperlink ref="M3" r:id="rId2" display="https://vwo.com/" xr:uid="{88067BF3-222C-B642-B480-4708442FFE6B}"/>
    <hyperlink ref="N3" r:id="rId3" display="https://vwo.com/" xr:uid="{0A6074C0-14D2-304D-971F-DE7B2549E1B6}"/>
    <hyperlink ref="O3" r:id="rId4" display="https://vwo.com/" xr:uid="{B6A3882C-FC7D-CD41-8D06-2EAF2F62CE7E}"/>
  </hyperlinks>
  <pageMargins left="0.7" right="0.7" top="0.75" bottom="0.75" header="0.3" footer="0.3"/>
  <pageSetup orientation="portrait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CI of Normally Dist Sample</vt:lpstr>
      <vt:lpstr>CI for C - T</vt:lpstr>
      <vt:lpstr>p-Val</vt:lpstr>
      <vt:lpstr>sample</vt:lpstr>
      <vt:lpstr>control_conversions</vt:lpstr>
      <vt:lpstr>control_p</vt:lpstr>
      <vt:lpstr>control_se</vt:lpstr>
      <vt:lpstr>control_visitors</vt:lpstr>
      <vt:lpstr>p_value</vt:lpstr>
      <vt:lpstr>se_control</vt:lpstr>
      <vt:lpstr>se_variation</vt:lpstr>
      <vt:lpstr>variation_conversions</vt:lpstr>
      <vt:lpstr>variation_p</vt:lpstr>
      <vt:lpstr>variation_se</vt:lpstr>
      <vt:lpstr>variation_visitors</vt:lpstr>
      <vt:lpstr>z_score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 Balivada</dc:creator>
  <cp:lastModifiedBy>Nagesh Balivada</cp:lastModifiedBy>
  <dcterms:created xsi:type="dcterms:W3CDTF">2019-10-10T20:46:53Z</dcterms:created>
  <dcterms:modified xsi:type="dcterms:W3CDTF">2019-10-21T23:30:10Z</dcterms:modified>
</cp:coreProperties>
</file>