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agesh/Desktop/"/>
    </mc:Choice>
  </mc:AlternateContent>
  <xr:revisionPtr revIDLastSave="0" documentId="13_ncr:1_{7CD63DE0-BFA9-D342-AC1D-231772262827}" xr6:coauthVersionLast="43" xr6:coauthVersionMax="43" xr10:uidLastSave="{00000000-0000-0000-0000-000000000000}"/>
  <bookViews>
    <workbookView xWindow="0" yWindow="460" windowWidth="65860" windowHeight="37340" activeTab="1" xr2:uid="{B49620CC-C533-AD4A-AF87-607983BF28EA}"/>
  </bookViews>
  <sheets>
    <sheet name="CI of Normally Dist Sample" sheetId="2" r:id="rId1"/>
    <sheet name="p-Val mean" sheetId="7" r:id="rId2"/>
    <sheet name="p-Val proportion metrics" sheetId="3" r:id="rId3"/>
  </sheets>
  <definedNames>
    <definedName name="challenger_conversion">#REF!</definedName>
    <definedName name="challenger_se">#REF!</definedName>
    <definedName name="challenger_std_dev">#REF!</definedName>
    <definedName name="control_conversion">#REF!</definedName>
    <definedName name="control_conversions">#REF!</definedName>
    <definedName name="control_p">#REF!</definedName>
    <definedName name="control_se">#REF!</definedName>
    <definedName name="control_std_dev">#REF!</definedName>
    <definedName name="control_visitors">#REF!</definedName>
    <definedName name="conversion_control">#REF!</definedName>
    <definedName name="p_value">#REF!</definedName>
    <definedName name="se_control">#REF!</definedName>
    <definedName name="se_variation">#REF!</definedName>
    <definedName name="variation_conversions">#REF!</definedName>
    <definedName name="variation_p">#REF!</definedName>
    <definedName name="variation_se">#REF!</definedName>
    <definedName name="variation_visitors">#REF!</definedName>
    <definedName name="z_sco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3" i="7" l="1"/>
  <c r="H74" i="7" s="1"/>
  <c r="Q68" i="7"/>
  <c r="Q70" i="7" s="1"/>
  <c r="Q67" i="7"/>
  <c r="Q66" i="7"/>
  <c r="Q59" i="7"/>
  <c r="Q58" i="7"/>
  <c r="Q61" i="7" s="1"/>
  <c r="Q57" i="7"/>
  <c r="Q60" i="7" s="1"/>
  <c r="H64" i="7"/>
  <c r="H60" i="7"/>
  <c r="H68" i="7"/>
  <c r="H67" i="7"/>
  <c r="Q69" i="7" l="1"/>
  <c r="Q62" i="7"/>
  <c r="W49" i="7"/>
  <c r="W52" i="7" s="1"/>
  <c r="X52" i="7" s="1"/>
  <c r="U49" i="7"/>
  <c r="S49" i="7"/>
  <c r="Q49" i="7"/>
  <c r="N49" i="7"/>
  <c r="N52" i="7" s="1"/>
  <c r="O52" i="7" s="1"/>
  <c r="L49" i="7"/>
  <c r="J49" i="7"/>
  <c r="J52" i="7" s="1"/>
  <c r="K52" i="7" s="1"/>
  <c r="H49" i="7"/>
  <c r="H57" i="7" s="1"/>
  <c r="W48" i="7"/>
  <c r="U48" i="7"/>
  <c r="U52" i="7" s="1"/>
  <c r="V52" i="7" s="1"/>
  <c r="S48" i="7"/>
  <c r="S52" i="7" s="1"/>
  <c r="T52" i="7" s="1"/>
  <c r="Q48" i="7"/>
  <c r="N48" i="7"/>
  <c r="L48" i="7"/>
  <c r="L52" i="7" s="1"/>
  <c r="M52" i="7" s="1"/>
  <c r="J48" i="7"/>
  <c r="H48" i="7"/>
  <c r="H66" i="7" s="1"/>
  <c r="V4" i="7"/>
  <c r="X4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50" i="7" s="1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" i="7"/>
  <c r="Q64" i="7" l="1"/>
  <c r="Q63" i="7"/>
  <c r="H52" i="7"/>
  <c r="I52" i="7" s="1"/>
  <c r="Q51" i="7"/>
  <c r="H59" i="7"/>
  <c r="Q52" i="7"/>
  <c r="R52" i="7" s="1"/>
  <c r="K50" i="7"/>
  <c r="J51" i="7" s="1"/>
  <c r="J53" i="7" s="1"/>
  <c r="J54" i="7" s="1"/>
  <c r="M50" i="7"/>
  <c r="L51" i="7" s="1"/>
  <c r="L53" i="7" s="1"/>
  <c r="L54" i="7" s="1"/>
  <c r="T50" i="7"/>
  <c r="S51" i="7" s="1"/>
  <c r="S53" i="7" s="1"/>
  <c r="S54" i="7" s="1"/>
  <c r="O50" i="7"/>
  <c r="N51" i="7" s="1"/>
  <c r="N53" i="7" s="1"/>
  <c r="N54" i="7" s="1"/>
  <c r="X50" i="7"/>
  <c r="W51" i="7" s="1"/>
  <c r="W53" i="7" s="1"/>
  <c r="W54" i="7" s="1"/>
  <c r="I50" i="7"/>
  <c r="V50" i="7"/>
  <c r="U51" i="7" s="1"/>
  <c r="U53" i="7" s="1"/>
  <c r="U54" i="7" s="1"/>
  <c r="H69" i="7"/>
  <c r="C15" i="3"/>
  <c r="Q53" i="7" l="1"/>
  <c r="Q54" i="7" s="1"/>
  <c r="H51" i="7"/>
  <c r="H53" i="7" s="1"/>
  <c r="H54" i="7" s="1"/>
  <c r="H58" i="7"/>
  <c r="H61" i="7" s="1"/>
  <c r="H62" i="7" s="1"/>
  <c r="H70" i="7"/>
  <c r="C23" i="3"/>
  <c r="C25" i="3" s="1"/>
  <c r="C26" i="3" s="1"/>
  <c r="C24" i="3"/>
  <c r="C22" i="3"/>
  <c r="C16" i="3"/>
  <c r="H78" i="7"/>
  <c r="H63" i="7" l="1"/>
  <c r="C10" i="3"/>
  <c r="C11" i="3"/>
  <c r="C14" i="3" s="1"/>
  <c r="K3" i="3"/>
  <c r="J3" i="3"/>
  <c r="I3" i="3"/>
  <c r="H3" i="3"/>
  <c r="F3" i="3"/>
  <c r="E3" i="3"/>
  <c r="D3" i="3"/>
  <c r="C3" i="3"/>
  <c r="K2" i="3"/>
  <c r="J2" i="3"/>
  <c r="I2" i="3"/>
  <c r="H2" i="3"/>
  <c r="F2" i="3"/>
  <c r="E2" i="3"/>
  <c r="D2" i="3"/>
  <c r="C2" i="3"/>
  <c r="H10" i="3"/>
  <c r="H81" i="7"/>
  <c r="F45" i="7"/>
  <c r="E45" i="7"/>
  <c r="D45" i="7"/>
  <c r="C45" i="7"/>
  <c r="F44" i="7"/>
  <c r="E44" i="7"/>
  <c r="D44" i="7"/>
  <c r="C44" i="7"/>
  <c r="F43" i="7"/>
  <c r="E43" i="7"/>
  <c r="D43" i="7"/>
  <c r="C43" i="7"/>
  <c r="F42" i="7"/>
  <c r="E42" i="7"/>
  <c r="D42" i="7"/>
  <c r="C42" i="7"/>
  <c r="F41" i="7"/>
  <c r="E41" i="7"/>
  <c r="D41" i="7"/>
  <c r="C41" i="7"/>
  <c r="F40" i="7"/>
  <c r="E40" i="7"/>
  <c r="D40" i="7"/>
  <c r="C40" i="7"/>
  <c r="F39" i="7"/>
  <c r="E39" i="7"/>
  <c r="D39" i="7"/>
  <c r="C39" i="7"/>
  <c r="F38" i="7"/>
  <c r="E38" i="7"/>
  <c r="D38" i="7"/>
  <c r="C38" i="7"/>
  <c r="F37" i="7"/>
  <c r="E37" i="7"/>
  <c r="D37" i="7"/>
  <c r="C37" i="7"/>
  <c r="F36" i="7"/>
  <c r="E36" i="7"/>
  <c r="D36" i="7"/>
  <c r="C36" i="7"/>
  <c r="F35" i="7"/>
  <c r="E35" i="7"/>
  <c r="D35" i="7"/>
  <c r="C35" i="7"/>
  <c r="F34" i="7"/>
  <c r="E34" i="7"/>
  <c r="D34" i="7"/>
  <c r="C34" i="7"/>
  <c r="F33" i="7"/>
  <c r="E33" i="7"/>
  <c r="D33" i="7"/>
  <c r="C33" i="7"/>
  <c r="F32" i="7"/>
  <c r="E32" i="7"/>
  <c r="D32" i="7"/>
  <c r="C32" i="7"/>
  <c r="F31" i="7"/>
  <c r="E31" i="7"/>
  <c r="D31" i="7"/>
  <c r="C31" i="7"/>
  <c r="F30" i="7"/>
  <c r="E30" i="7"/>
  <c r="D30" i="7"/>
  <c r="C30" i="7"/>
  <c r="F29" i="7"/>
  <c r="E29" i="7"/>
  <c r="D29" i="7"/>
  <c r="C29" i="7"/>
  <c r="F28" i="7"/>
  <c r="E28" i="7"/>
  <c r="D28" i="7"/>
  <c r="C28" i="7"/>
  <c r="F27" i="7"/>
  <c r="E27" i="7"/>
  <c r="D27" i="7"/>
  <c r="C27" i="7"/>
  <c r="F26" i="7"/>
  <c r="E26" i="7"/>
  <c r="D26" i="7"/>
  <c r="C26" i="7"/>
  <c r="F25" i="7"/>
  <c r="E25" i="7"/>
  <c r="D25" i="7"/>
  <c r="C25" i="7"/>
  <c r="F24" i="7"/>
  <c r="E24" i="7"/>
  <c r="D24" i="7"/>
  <c r="C24" i="7"/>
  <c r="F23" i="7"/>
  <c r="E23" i="7"/>
  <c r="D23" i="7"/>
  <c r="C23" i="7"/>
  <c r="F22" i="7"/>
  <c r="E22" i="7"/>
  <c r="D22" i="7"/>
  <c r="C22" i="7"/>
  <c r="F21" i="7"/>
  <c r="E21" i="7"/>
  <c r="D21" i="7"/>
  <c r="C21" i="7"/>
  <c r="F20" i="7"/>
  <c r="E20" i="7"/>
  <c r="D20" i="7"/>
  <c r="C20" i="7"/>
  <c r="F19" i="7"/>
  <c r="E19" i="7"/>
  <c r="D19" i="7"/>
  <c r="C19" i="7"/>
  <c r="F18" i="7"/>
  <c r="E18" i="7"/>
  <c r="D18" i="7"/>
  <c r="C18" i="7"/>
  <c r="F17" i="7"/>
  <c r="E17" i="7"/>
  <c r="D17" i="7"/>
  <c r="C17" i="7"/>
  <c r="F16" i="7"/>
  <c r="E16" i="7"/>
  <c r="D16" i="7"/>
  <c r="C16" i="7"/>
  <c r="F15" i="7"/>
  <c r="E15" i="7"/>
  <c r="D15" i="7"/>
  <c r="C15" i="7"/>
  <c r="F14" i="7"/>
  <c r="E14" i="7"/>
  <c r="D14" i="7"/>
  <c r="C14" i="7"/>
  <c r="F13" i="7"/>
  <c r="E13" i="7"/>
  <c r="D13" i="7"/>
  <c r="C13" i="7"/>
  <c r="F12" i="7"/>
  <c r="E12" i="7"/>
  <c r="D12" i="7"/>
  <c r="C12" i="7"/>
  <c r="F11" i="7"/>
  <c r="E11" i="7"/>
  <c r="D11" i="7"/>
  <c r="C11" i="7"/>
  <c r="F10" i="7"/>
  <c r="E10" i="7"/>
  <c r="D10" i="7"/>
  <c r="C10" i="7"/>
  <c r="F9" i="7"/>
  <c r="E9" i="7"/>
  <c r="D9" i="7"/>
  <c r="C9" i="7"/>
  <c r="F8" i="7"/>
  <c r="E8" i="7"/>
  <c r="D8" i="7"/>
  <c r="C8" i="7"/>
  <c r="F7" i="7"/>
  <c r="E7" i="7"/>
  <c r="D7" i="7"/>
  <c r="C7" i="7"/>
  <c r="F6" i="7"/>
  <c r="E6" i="7"/>
  <c r="D6" i="7"/>
  <c r="C6" i="7"/>
  <c r="F5" i="7"/>
  <c r="E5" i="7"/>
  <c r="D5" i="7"/>
  <c r="C5" i="7"/>
  <c r="F4" i="7"/>
  <c r="E4" i="7"/>
  <c r="D4" i="7"/>
  <c r="C4" i="7"/>
  <c r="H80" i="7" l="1"/>
  <c r="H83" i="7" s="1"/>
  <c r="H11" i="3"/>
  <c r="H82" i="7" l="1"/>
  <c r="H85" i="7" s="1"/>
  <c r="H76" i="7"/>
  <c r="H14" i="3"/>
  <c r="C17" i="3" s="1"/>
  <c r="E58" i="2"/>
  <c r="E57" i="2"/>
  <c r="E54" i="2"/>
  <c r="E56" i="2"/>
  <c r="E55" i="2"/>
  <c r="H86" i="7" l="1"/>
  <c r="C18" i="3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J3" i="2"/>
  <c r="H3" i="2"/>
  <c r="N30" i="2"/>
  <c r="N29" i="2"/>
  <c r="I30" i="2"/>
  <c r="I29" i="2"/>
  <c r="G30" i="2"/>
  <c r="G29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3" i="2"/>
  <c r="E30" i="2"/>
  <c r="N33" i="2" l="1"/>
  <c r="O33" i="2" s="1"/>
  <c r="I33" i="2"/>
  <c r="J33" i="2" s="1"/>
  <c r="F31" i="2"/>
  <c r="H31" i="2"/>
  <c r="G32" i="2" s="1"/>
  <c r="G33" i="2"/>
  <c r="H33" i="2" s="1"/>
  <c r="E44" i="2"/>
  <c r="O31" i="2"/>
  <c r="N32" i="2" s="1"/>
  <c r="J31" i="2"/>
  <c r="I32" i="2" s="1"/>
  <c r="I40" i="2"/>
  <c r="G40" i="2"/>
  <c r="E40" i="2"/>
  <c r="I39" i="2"/>
  <c r="G39" i="2"/>
  <c r="E39" i="2"/>
  <c r="N40" i="2"/>
  <c r="N39" i="2"/>
  <c r="K3" i="2"/>
  <c r="L3" i="2" s="1"/>
  <c r="M3" i="2" s="1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G34" i="2" l="1"/>
  <c r="G35" i="2" s="1"/>
  <c r="N34" i="2"/>
  <c r="N35" i="2" s="1"/>
  <c r="I34" i="2"/>
  <c r="I35" i="2" s="1"/>
  <c r="E45" i="2"/>
  <c r="Q3" i="2"/>
  <c r="R3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Q4" i="2" l="1"/>
  <c r="R4" i="2" s="1"/>
  <c r="T3" i="2"/>
  <c r="L4" i="2"/>
  <c r="M4" i="2" s="1"/>
  <c r="T4" i="2" l="1"/>
  <c r="U3" i="2"/>
  <c r="Q5" i="2"/>
  <c r="R5" i="2" s="1"/>
  <c r="Q6" i="2" s="1"/>
  <c r="R6" i="2" s="1"/>
  <c r="Q7" i="2" s="1"/>
  <c r="R7" i="2" s="1"/>
  <c r="Q8" i="2" s="1"/>
  <c r="R8" i="2" s="1"/>
  <c r="Q9" i="2" s="1"/>
  <c r="R9" i="2" s="1"/>
  <c r="L5" i="2"/>
  <c r="M5" i="2" s="1"/>
  <c r="E29" i="2"/>
  <c r="E46" i="2" l="1"/>
  <c r="E59" i="2" s="1"/>
  <c r="E33" i="2"/>
  <c r="F33" i="2" s="1"/>
  <c r="E32" i="2"/>
  <c r="T5" i="2"/>
  <c r="U4" i="2"/>
  <c r="L6" i="2"/>
  <c r="M6" i="2" s="1"/>
  <c r="Q10" i="2"/>
  <c r="R10" i="2" s="1"/>
  <c r="E47" i="2" l="1"/>
  <c r="F47" i="2" s="1"/>
  <c r="E48" i="2"/>
  <c r="E34" i="2"/>
  <c r="E35" i="2" s="1"/>
  <c r="T6" i="2"/>
  <c r="U5" i="2"/>
  <c r="L7" i="2"/>
  <c r="M7" i="2" s="1"/>
  <c r="Q11" i="2"/>
  <c r="R11" i="2" s="1"/>
  <c r="E49" i="2" l="1"/>
  <c r="E50" i="2" s="1"/>
  <c r="E51" i="2" s="1"/>
  <c r="T7" i="2"/>
  <c r="U6" i="2"/>
  <c r="L8" i="2"/>
  <c r="Q12" i="2"/>
  <c r="R12" i="2" s="1"/>
  <c r="T8" i="2" l="1"/>
  <c r="U7" i="2"/>
  <c r="M8" i="2"/>
  <c r="Q13" i="2"/>
  <c r="R13" i="2" s="1"/>
  <c r="T9" i="2" l="1"/>
  <c r="U8" i="2"/>
  <c r="L9" i="2"/>
  <c r="Q14" i="2"/>
  <c r="R14" i="2" s="1"/>
  <c r="T10" i="2" l="1"/>
  <c r="U9" i="2"/>
  <c r="M9" i="2"/>
  <c r="Q15" i="2"/>
  <c r="R15" i="2" s="1"/>
  <c r="T11" i="2" l="1"/>
  <c r="U10" i="2"/>
  <c r="L10" i="2"/>
  <c r="Q16" i="2"/>
  <c r="R16" i="2" s="1"/>
  <c r="T12" i="2" l="1"/>
  <c r="U11" i="2"/>
  <c r="M10" i="2"/>
  <c r="Q17" i="2"/>
  <c r="R17" i="2" s="1"/>
  <c r="T13" i="2" l="1"/>
  <c r="U12" i="2"/>
  <c r="L11" i="2"/>
  <c r="M11" i="2" s="1"/>
  <c r="Q18" i="2"/>
  <c r="R18" i="2" s="1"/>
  <c r="T14" i="2" l="1"/>
  <c r="U13" i="2"/>
  <c r="L12" i="2"/>
  <c r="M12" i="2" s="1"/>
  <c r="Q19" i="2"/>
  <c r="R19" i="2" s="1"/>
  <c r="T15" i="2" l="1"/>
  <c r="U14" i="2"/>
  <c r="L13" i="2"/>
  <c r="M13" i="2" s="1"/>
  <c r="Q20" i="2"/>
  <c r="R20" i="2" s="1"/>
  <c r="T16" i="2" l="1"/>
  <c r="U15" i="2"/>
  <c r="L14" i="2"/>
  <c r="M14" i="2" s="1"/>
  <c r="Q21" i="2"/>
  <c r="R21" i="2" s="1"/>
  <c r="T17" i="2" l="1"/>
  <c r="U16" i="2"/>
  <c r="L15" i="2"/>
  <c r="M15" i="2" s="1"/>
  <c r="Q22" i="2"/>
  <c r="R22" i="2" s="1"/>
  <c r="T18" i="2" l="1"/>
  <c r="U17" i="2"/>
  <c r="L16" i="2"/>
  <c r="M16" i="2" s="1"/>
  <c r="Q23" i="2"/>
  <c r="R23" i="2" s="1"/>
  <c r="T19" i="2" l="1"/>
  <c r="U18" i="2"/>
  <c r="L17" i="2"/>
  <c r="M17" i="2" s="1"/>
  <c r="Q24" i="2"/>
  <c r="R24" i="2" s="1"/>
  <c r="N64" i="2" s="1"/>
  <c r="T20" i="2" l="1"/>
  <c r="U19" i="2"/>
  <c r="L18" i="2"/>
  <c r="M18" i="2" s="1"/>
  <c r="T21" i="2" l="1"/>
  <c r="U20" i="2"/>
  <c r="L19" i="2"/>
  <c r="M19" i="2" s="1"/>
  <c r="T22" i="2" l="1"/>
  <c r="U21" i="2"/>
  <c r="L20" i="2"/>
  <c r="M20" i="2" s="1"/>
  <c r="T23" i="2" l="1"/>
  <c r="U22" i="2"/>
  <c r="L21" i="2"/>
  <c r="M21" i="2" s="1"/>
  <c r="T24" i="2" l="1"/>
  <c r="U24" i="2" s="1"/>
  <c r="N65" i="2" s="1"/>
  <c r="N66" i="2" s="1"/>
  <c r="N67" i="2" s="1"/>
  <c r="U23" i="2"/>
  <c r="L22" i="2"/>
  <c r="M22" i="2" s="1"/>
  <c r="L23" i="2" l="1"/>
  <c r="M23" i="2" s="1"/>
  <c r="L24" i="2" l="1"/>
  <c r="M24" i="2" s="1"/>
</calcChain>
</file>

<file path=xl/sharedStrings.xml><?xml version="1.0" encoding="utf-8"?>
<sst xmlns="http://schemas.openxmlformats.org/spreadsheetml/2006/main" count="132" uniqueCount="81">
  <si>
    <t>Day 1</t>
  </si>
  <si>
    <t>Day 2</t>
  </si>
  <si>
    <t>Day 3</t>
  </si>
  <si>
    <t>Day 4</t>
  </si>
  <si>
    <t>Mean</t>
  </si>
  <si>
    <t>Std Dev</t>
  </si>
  <si>
    <t xml:space="preserve">Population Variance </t>
  </si>
  <si>
    <t>Mean Welford Method</t>
  </si>
  <si>
    <t>Population Variance Welford Method</t>
  </si>
  <si>
    <t xml:space="preserve">Population StDev </t>
  </si>
  <si>
    <t>95% CI</t>
  </si>
  <si>
    <t>Population Std Dev</t>
  </si>
  <si>
    <t>Statistics for whole data set, using all the data</t>
  </si>
  <si>
    <t>Sample Size (N)</t>
  </si>
  <si>
    <t>Variance</t>
  </si>
  <si>
    <t>Standard Deviation</t>
  </si>
  <si>
    <t>Using Formulas</t>
  </si>
  <si>
    <t>Sum of Squared Sum</t>
  </si>
  <si>
    <t>Sum of Samples</t>
  </si>
  <si>
    <t>Sum of Sums</t>
  </si>
  <si>
    <t>Arithmatic mean</t>
  </si>
  <si>
    <t>1/N (Sum of Squared sum)</t>
  </si>
  <si>
    <t>Statistics for whole data set, using metrics from individual data sets</t>
  </si>
  <si>
    <t>*</t>
  </si>
  <si>
    <r>
      <t>Sigma X</t>
    </r>
    <r>
      <rPr>
        <vertAlign val="subscript"/>
        <sz val="12"/>
        <color theme="1"/>
        <rFont val="Calibri (Body)"/>
      </rPr>
      <t>i</t>
    </r>
    <r>
      <rPr>
        <vertAlign val="superscript"/>
        <sz val="12"/>
        <color theme="1"/>
        <rFont val="Calibri (Body)"/>
      </rPr>
      <t>2</t>
    </r>
  </si>
  <si>
    <r>
      <t>Sigma X</t>
    </r>
    <r>
      <rPr>
        <vertAlign val="subscript"/>
        <sz val="12"/>
        <color theme="1"/>
        <rFont val="Calibri (Body)"/>
      </rPr>
      <t>i</t>
    </r>
  </si>
  <si>
    <r>
      <t>1/N (Sigma X</t>
    </r>
    <r>
      <rPr>
        <vertAlign val="subscript"/>
        <sz val="12"/>
        <color theme="1"/>
        <rFont val="Calibri (Body)"/>
      </rPr>
      <t>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 (Body)"/>
      </rPr>
      <t>)</t>
    </r>
  </si>
  <si>
    <t xml:space="preserve">Mean </t>
  </si>
  <si>
    <t>Incrementally calculating CI using Welford Method, following demonstrates for Day 4 (IGNORE, NO NEED TO USE WELFORD METHOD)</t>
  </si>
  <si>
    <t>Store these metrics for each hour and day</t>
  </si>
  <si>
    <t>Treatment</t>
  </si>
  <si>
    <t>Control</t>
  </si>
  <si>
    <t>Population Variance</t>
  </si>
  <si>
    <t>Sample Variance</t>
  </si>
  <si>
    <t>Sample Std Dev</t>
  </si>
  <si>
    <t>SAMPLE MEAN</t>
  </si>
  <si>
    <t>Standard Error</t>
  </si>
  <si>
    <t>SAMPLE</t>
  </si>
  <si>
    <t xml:space="preserve">Metric is CPM </t>
  </si>
  <si>
    <t>Null Hypothesis</t>
  </si>
  <si>
    <t>No difference in mean CPM after the change</t>
  </si>
  <si>
    <t>Alternate Hypothesis</t>
  </si>
  <si>
    <t>CPM decreased after the change</t>
  </si>
  <si>
    <t>Sample Statistics</t>
  </si>
  <si>
    <t>This is a mean test</t>
  </si>
  <si>
    <t>No change in WinRate</t>
  </si>
  <si>
    <t>This is a proportion test</t>
  </si>
  <si>
    <t>Total Bids</t>
  </si>
  <si>
    <t>Total Impressions</t>
  </si>
  <si>
    <t>Win Rate</t>
  </si>
  <si>
    <t>Sample Size</t>
  </si>
  <si>
    <t>p-value, 2 tailed dist</t>
  </si>
  <si>
    <t>Z Score</t>
  </si>
  <si>
    <t>Sample Generator</t>
  </si>
  <si>
    <t>Metric is WinRate</t>
  </si>
  <si>
    <t>Winrate changes with T</t>
  </si>
  <si>
    <t>Abs Z score</t>
  </si>
  <si>
    <t>Lower Raw Diff</t>
  </si>
  <si>
    <t>Upper Raw Diff</t>
  </si>
  <si>
    <t>Mean Diff</t>
  </si>
  <si>
    <t>p  Value , 2 tailed norm dist</t>
  </si>
  <si>
    <t>95% norm multiplier</t>
  </si>
  <si>
    <t>Standard Error (T-C)</t>
  </si>
  <si>
    <t>95% CI multiplier *  SE (T-C)</t>
  </si>
  <si>
    <t>Lower Percentage</t>
  </si>
  <si>
    <t>Upper Percentage</t>
  </si>
  <si>
    <t>Standard Error ( Standard Deviation of Sampling Distribution of Sample mean)</t>
  </si>
  <si>
    <t>https://stats.stackexchange.com/questions/17195/is-there-a-reference-that-legitimises-the-use-of-the-unpooled-z-test-to-compare</t>
  </si>
  <si>
    <t>https://stats.stackexchange.com/questions/126726/hypothesis-testing-for-2-proportions-for-a-b-testing</t>
  </si>
  <si>
    <t>Pooled Estimate of Standard Error T-C</t>
  </si>
  <si>
    <t>Unpooled Estimate of Standard Error T-C</t>
  </si>
  <si>
    <t>Pooled Win Rate</t>
  </si>
  <si>
    <t>Mean Overall</t>
  </si>
  <si>
    <t>Mean and Square of Mean</t>
  </si>
  <si>
    <t>Variance // 1/N (Sigma Xi2) - Square of Mean</t>
  </si>
  <si>
    <t>Count of Counts</t>
  </si>
  <si>
    <t>Variance (population)</t>
  </si>
  <si>
    <t>Store for each period</t>
  </si>
  <si>
    <t>Store for each period for internal use only</t>
  </si>
  <si>
    <t>Output</t>
  </si>
  <si>
    <t>This is only for validation, don't calculate in the SPARK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</si>
</sst>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0%"/>
    <numFmt numFmtId="166" formatCode="0.000000000"/>
  </numFmts>
  <fonts count="15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13" fillId="7" borderId="1" applyNumberFormat="0" applyAlignment="0" applyProtection="0"/>
    <xf numFmtId="0" fontId="14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10" fillId="8" borderId="0" applyNumberFormat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5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6" borderId="0" xfId="0" applyFill="1"/>
    <xf numFmtId="0" fontId="1" fillId="0" borderId="0" xfId="0" applyFont="1" applyAlignment="1"/>
    <xf numFmtId="0" fontId="5" fillId="0" borderId="0" xfId="0" applyFont="1" applyAlignment="1"/>
    <xf numFmtId="0" fontId="1" fillId="6" borderId="0" xfId="0" applyFont="1" applyFill="1" applyAlignment="1"/>
    <xf numFmtId="0" fontId="5" fillId="0" borderId="0" xfId="0" applyFont="1" applyFill="1" applyAlignment="1">
      <alignment horizontal="center"/>
    </xf>
    <xf numFmtId="0" fontId="2" fillId="0" borderId="0" xfId="0" applyFont="1" applyAlignment="1"/>
    <xf numFmtId="164" fontId="0" fillId="0" borderId="0" xfId="4" applyNumberFormat="1" applyFont="1" applyAlignment="1">
      <alignment horizontal="left"/>
    </xf>
    <xf numFmtId="0" fontId="0" fillId="0" borderId="0" xfId="0" applyNumberFormat="1"/>
    <xf numFmtId="0" fontId="13" fillId="7" borderId="1" xfId="5"/>
    <xf numFmtId="0" fontId="12" fillId="0" borderId="0" xfId="3"/>
    <xf numFmtId="165" fontId="0" fillId="0" borderId="0" xfId="4" applyNumberFormat="1" applyFont="1"/>
    <xf numFmtId="166" fontId="0" fillId="0" borderId="0" xfId="0" applyNumberFormat="1"/>
    <xf numFmtId="9" fontId="0" fillId="0" borderId="0" xfId="0" applyNumberFormat="1"/>
    <xf numFmtId="0" fontId="0" fillId="0" borderId="0" xfId="4" applyNumberFormat="1" applyFont="1" applyAlignment="1"/>
    <xf numFmtId="0" fontId="0" fillId="0" borderId="0" xfId="0" applyNumberFormat="1" applyAlignment="1"/>
    <xf numFmtId="165" fontId="0" fillId="0" borderId="0" xfId="4" applyNumberFormat="1" applyFont="1" applyAlignment="1"/>
    <xf numFmtId="0" fontId="5" fillId="0" borderId="0" xfId="0" applyFont="1" applyAlignment="1">
      <alignment horizontal="center"/>
    </xf>
    <xf numFmtId="0" fontId="1" fillId="9" borderId="0" xfId="0" applyFont="1" applyFill="1" applyAlignment="1"/>
    <xf numFmtId="0" fontId="0" fillId="9" borderId="0" xfId="0" applyFill="1"/>
    <xf numFmtId="0" fontId="0" fillId="9" borderId="0" xfId="0" applyFont="1" applyFill="1"/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7" borderId="1" xfId="5" applyAlignment="1">
      <alignment horizontal="center"/>
    </xf>
    <xf numFmtId="0" fontId="1" fillId="10" borderId="0" xfId="0" applyFont="1" applyFill="1" applyAlignment="1"/>
    <xf numFmtId="0" fontId="0" fillId="10" borderId="0" xfId="0" applyFill="1"/>
    <xf numFmtId="0" fontId="5" fillId="9" borderId="0" xfId="0" applyFont="1" applyFill="1" applyAlignment="1">
      <alignment horizontal="left"/>
    </xf>
    <xf numFmtId="0" fontId="3" fillId="9" borderId="0" xfId="0" applyFont="1" applyFill="1"/>
    <xf numFmtId="0" fontId="0" fillId="9" borderId="0" xfId="0" applyFont="1" applyFill="1" applyAlignment="1">
      <alignment horizontal="left"/>
    </xf>
    <xf numFmtId="0" fontId="0" fillId="11" borderId="0" xfId="0" applyFill="1"/>
    <xf numFmtId="0" fontId="0" fillId="11" borderId="0" xfId="0" applyNumberFormat="1" applyFill="1"/>
    <xf numFmtId="0" fontId="0" fillId="12" borderId="0" xfId="0" applyFill="1"/>
  </cellXfs>
  <cellStyles count="9">
    <cellStyle name="20% - Accent2 2" xfId="8" xr:uid="{8198699C-27FE-6044-9AD5-99173F0F21A3}"/>
    <cellStyle name="Calculation" xfId="5" builtinId="22"/>
    <cellStyle name="Hyperlink" xfId="3" builtinId="8"/>
    <cellStyle name="Hyperlink 2" xfId="2" xr:uid="{C14A7664-7E85-FD4A-B815-AA3BDE017EC3}"/>
    <cellStyle name="Hyperlink 3" xfId="6" xr:uid="{11A8F7A4-2B1B-FC4B-86F3-6075D63A1F0D}"/>
    <cellStyle name="Normal" xfId="0" builtinId="0"/>
    <cellStyle name="Normal 2" xfId="1" xr:uid="{AC6BD381-CFDE-F947-9D41-1231E56A9551}"/>
    <cellStyle name="Percent" xfId="4" builtinId="5"/>
    <cellStyle name="Percent 2" xfId="7" xr:uid="{E8E95C43-7077-0C49-A930-65B3FB983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15</xdr:row>
      <xdr:rowOff>0</xdr:rowOff>
    </xdr:from>
    <xdr:to>
      <xdr:col>28</xdr:col>
      <xdr:colOff>304800</xdr:colOff>
      <xdr:row>16</xdr:row>
      <xdr:rowOff>101600</xdr:rowOff>
    </xdr:to>
    <xdr:sp macro="" textlink="">
      <xdr:nvSpPr>
        <xdr:cNvPr id="6145" name="AutoShape 1" descr="Raw difference formula">
          <a:extLst>
            <a:ext uri="{FF2B5EF4-FFF2-40B4-BE49-F238E27FC236}">
              <a16:creationId xmlns:a16="http://schemas.microsoft.com/office/drawing/2014/main" id="{856D6291-F479-3E46-83D9-F7DBBC0ED031}"/>
            </a:ext>
          </a:extLst>
        </xdr:cNvPr>
        <xdr:cNvSpPr>
          <a:spLocks noChangeAspect="1" noChangeArrowheads="1"/>
        </xdr:cNvSpPr>
      </xdr:nvSpPr>
      <xdr:spPr bwMode="auto">
        <a:xfrm>
          <a:off x="13703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304800</xdr:colOff>
      <xdr:row>13</xdr:row>
      <xdr:rowOff>101600</xdr:rowOff>
    </xdr:to>
    <xdr:sp macro="" textlink="">
      <xdr:nvSpPr>
        <xdr:cNvPr id="6146" name="AutoShape 2" descr="Raw difference formula">
          <a:extLst>
            <a:ext uri="{FF2B5EF4-FFF2-40B4-BE49-F238E27FC236}">
              <a16:creationId xmlns:a16="http://schemas.microsoft.com/office/drawing/2014/main" id="{6268CC40-12E5-B041-85BB-3B4FD4DA0972}"/>
            </a:ext>
          </a:extLst>
        </xdr:cNvPr>
        <xdr:cNvSpPr>
          <a:spLocks noChangeAspect="1" noChangeArrowheads="1"/>
        </xdr:cNvSpPr>
      </xdr:nvSpPr>
      <xdr:spPr bwMode="auto">
        <a:xfrm>
          <a:off x="106553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211667</xdr:colOff>
      <xdr:row>13</xdr:row>
      <xdr:rowOff>10584</xdr:rowOff>
    </xdr:from>
    <xdr:to>
      <xdr:col>22</xdr:col>
      <xdr:colOff>237067</xdr:colOff>
      <xdr:row>24</xdr:row>
      <xdr:rowOff>10583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6C6828-EE1B-154E-BBD2-E34C7A684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4834" y="2624667"/>
          <a:ext cx="8026400" cy="2211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stats.stackexchange.com/questions/126726/hypothesis-testing-for-2-proportions-for-a-b-testing" TargetMode="External"/><Relationship Id="rId1" Type="http://schemas.openxmlformats.org/officeDocument/2006/relationships/hyperlink" Target="https://stats.stackexchange.com/questions/17195/is-there-a-reference-that-legitimises-the-use-of-the-unpooled-z-test-to-comp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B5B8-97AF-C441-8617-029E3EE9641A}">
  <sheetPr codeName="Sheet1"/>
  <dimension ref="B2:U67"/>
  <sheetViews>
    <sheetView topLeftCell="A33" zoomScale="120" zoomScaleNormal="120" workbookViewId="0">
      <selection activeCell="E51" sqref="E51"/>
    </sheetView>
  </sheetViews>
  <sheetFormatPr baseColWidth="10" defaultRowHeight="16"/>
  <cols>
    <col min="3" max="3" width="4.33203125" customWidth="1"/>
    <col min="4" max="4" width="27" bestFit="1" customWidth="1"/>
    <col min="5" max="10" width="10.83203125" customWidth="1"/>
    <col min="11" max="12" width="10.83203125" hidden="1" customWidth="1"/>
    <col min="13" max="13" width="7.33203125" hidden="1" customWidth="1"/>
    <col min="15" max="15" width="10.83203125" customWidth="1"/>
    <col min="16" max="21" width="10.83203125" hidden="1" customWidth="1"/>
  </cols>
  <sheetData>
    <row r="2" spans="2:21">
      <c r="B2" t="s">
        <v>4</v>
      </c>
      <c r="C2" t="s">
        <v>5</v>
      </c>
      <c r="E2" s="8" t="s">
        <v>0</v>
      </c>
      <c r="F2" s="8"/>
      <c r="G2" s="9" t="s">
        <v>1</v>
      </c>
      <c r="H2" s="9"/>
      <c r="I2" s="30" t="s">
        <v>2</v>
      </c>
      <c r="J2" s="30"/>
      <c r="K2" s="30"/>
      <c r="L2" s="30"/>
      <c r="M2" s="30"/>
      <c r="N2" s="31" t="s">
        <v>3</v>
      </c>
      <c r="O2" s="31"/>
      <c r="P2" s="31"/>
      <c r="Q2" s="31"/>
      <c r="R2" s="31"/>
      <c r="S2" s="31"/>
      <c r="T2" s="31"/>
      <c r="U2" s="31"/>
    </row>
    <row r="3" spans="2:21">
      <c r="B3">
        <v>80</v>
      </c>
      <c r="C3">
        <v>10</v>
      </c>
      <c r="E3" s="6">
        <v>64.528070532788036</v>
      </c>
      <c r="F3" s="6">
        <f>E3*E3</f>
        <v>4163.8718866844674</v>
      </c>
      <c r="G3" s="5">
        <v>78.003133454847003</v>
      </c>
      <c r="H3" s="5">
        <f>G3*G3</f>
        <v>6084.4888287746717</v>
      </c>
      <c r="I3" s="4">
        <v>70.993649518416262</v>
      </c>
      <c r="J3" s="4">
        <f>I3*I3</f>
        <v>5040.0982719437252</v>
      </c>
      <c r="K3" s="4">
        <f>COUNT(I3)</f>
        <v>1</v>
      </c>
      <c r="L3" s="4">
        <f>I3/K3</f>
        <v>70.993649518416262</v>
      </c>
      <c r="M3" s="4">
        <f>L3</f>
        <v>70.993649518416262</v>
      </c>
      <c r="N3" s="3">
        <v>84.776957593497116</v>
      </c>
      <c r="O3" s="3">
        <f>N3*N3</f>
        <v>7187.1325388096084</v>
      </c>
      <c r="P3" s="3">
        <f>COUNT(N3)</f>
        <v>1</v>
      </c>
      <c r="Q3" s="3">
        <f>N3/P3</f>
        <v>84.776957593497116</v>
      </c>
      <c r="R3" s="3">
        <f>Q3</f>
        <v>84.776957593497116</v>
      </c>
      <c r="S3" s="3"/>
      <c r="T3" s="3">
        <f>N3-R3</f>
        <v>0</v>
      </c>
      <c r="U3" s="3">
        <f>T3/P3</f>
        <v>0</v>
      </c>
    </row>
    <row r="4" spans="2:21">
      <c r="E4" s="6">
        <v>103.58463510617067</v>
      </c>
      <c r="F4" s="6">
        <f t="shared" ref="F4:F24" si="0">E4*E4</f>
        <v>10729.776630078524</v>
      </c>
      <c r="G4" s="5">
        <v>65.359212489292617</v>
      </c>
      <c r="H4" s="5">
        <f t="shared" ref="H4:H24" si="1">G4*G4</f>
        <v>4271.8266572205039</v>
      </c>
      <c r="I4" s="4">
        <v>98.990902664997009</v>
      </c>
      <c r="J4" s="4">
        <f t="shared" ref="J4:J24" si="2">I4*I4</f>
        <v>9799.1988104309112</v>
      </c>
      <c r="K4" s="4">
        <f>COUNT(I4)+K3</f>
        <v>2</v>
      </c>
      <c r="L4" s="4">
        <f>(I4-M3)/K4</f>
        <v>13.998626573290373</v>
      </c>
      <c r="M4" s="4">
        <f>M3+L4</f>
        <v>84.992276091706628</v>
      </c>
      <c r="N4" s="3">
        <v>69.190077435310101</v>
      </c>
      <c r="O4" s="3">
        <f t="shared" ref="O4:O24" si="3">N4*N4</f>
        <v>4787.2668155042084</v>
      </c>
      <c r="P4" s="3">
        <f t="shared" ref="P4:P24" si="4">COUNT(N4)+P3</f>
        <v>2</v>
      </c>
      <c r="Q4" s="3">
        <f t="shared" ref="Q4:Q24" si="5">(N4-R3)/P4</f>
        <v>-7.7934400790935072</v>
      </c>
      <c r="R4" s="3">
        <f>R3+Q4</f>
        <v>76.983517514403616</v>
      </c>
      <c r="S4" s="3"/>
      <c r="T4" s="3">
        <f>T3+(N4-R3)*(N4-R4)</f>
        <v>121.47541653284213</v>
      </c>
      <c r="U4" s="3">
        <f>T4/P4</f>
        <v>60.737708266421066</v>
      </c>
    </row>
    <row r="5" spans="2:21">
      <c r="E5" s="6">
        <v>86.679146076152406</v>
      </c>
      <c r="F5" s="6">
        <f t="shared" si="0"/>
        <v>7513.2743644909669</v>
      </c>
      <c r="G5" s="5">
        <v>80.50219958696006</v>
      </c>
      <c r="H5" s="5">
        <f t="shared" si="1"/>
        <v>6480.6041383387528</v>
      </c>
      <c r="I5" s="4">
        <v>70.386958770275328</v>
      </c>
      <c r="J5" s="4">
        <f t="shared" si="2"/>
        <v>4954.3239649284387</v>
      </c>
      <c r="K5" s="4">
        <f t="shared" ref="K5:K24" si="6">COUNT(I5)+K4</f>
        <v>3</v>
      </c>
      <c r="L5" s="4">
        <f>(I5-M4)/K5</f>
        <v>-4.8684391071437672</v>
      </c>
      <c r="M5" s="4">
        <f>M4+L5</f>
        <v>80.123836984562857</v>
      </c>
      <c r="N5" s="3">
        <v>78.069709520124434</v>
      </c>
      <c r="O5" s="3">
        <f t="shared" si="3"/>
        <v>6094.8795445566075</v>
      </c>
      <c r="P5" s="3">
        <f t="shared" si="4"/>
        <v>3</v>
      </c>
      <c r="Q5" s="3">
        <f t="shared" si="5"/>
        <v>0.36206400190693938</v>
      </c>
      <c r="R5" s="3">
        <f>R4+Q5</f>
        <v>77.34558151631056</v>
      </c>
      <c r="S5" s="3"/>
      <c r="T5" s="3">
        <f t="shared" ref="T5:T24" si="7">T4+(N5-R4)*(N5-R5)</f>
        <v>122.26195858170334</v>
      </c>
      <c r="U5" s="3">
        <f t="shared" ref="U5:U23" si="8">T5/P5</f>
        <v>40.753986193901113</v>
      </c>
    </row>
    <row r="6" spans="2:21">
      <c r="E6" s="6">
        <v>90.083569517620077</v>
      </c>
      <c r="F6" s="6">
        <f t="shared" si="0"/>
        <v>8115.0494970358895</v>
      </c>
      <c r="G6" s="5">
        <v>71.571519560240304</v>
      </c>
      <c r="H6" s="5">
        <f t="shared" si="1"/>
        <v>5122.4824121618603</v>
      </c>
      <c r="I6" s="4">
        <v>70.257649200364114</v>
      </c>
      <c r="J6" s="4">
        <f t="shared" si="2"/>
        <v>4936.137271161424</v>
      </c>
      <c r="K6" s="4">
        <f t="shared" si="6"/>
        <v>4</v>
      </c>
      <c r="L6" s="4">
        <f t="shared" ref="L6:L24" si="9">(I6-M5)/K6</f>
        <v>-2.4665469460496858</v>
      </c>
      <c r="M6" s="4">
        <f t="shared" ref="M6:M24" si="10">M5+L6</f>
        <v>77.657290038513167</v>
      </c>
      <c r="N6" s="3">
        <v>83.962042372257898</v>
      </c>
      <c r="O6" s="3">
        <f t="shared" si="3"/>
        <v>7049.6245593208305</v>
      </c>
      <c r="P6" s="3">
        <f t="shared" si="4"/>
        <v>4</v>
      </c>
      <c r="Q6" s="3">
        <f t="shared" si="5"/>
        <v>1.6541152139868345</v>
      </c>
      <c r="R6" s="3">
        <f t="shared" ref="R6:R24" si="11">R5+Q6</f>
        <v>78.999696730297387</v>
      </c>
      <c r="S6" s="3"/>
      <c r="T6" s="3">
        <f t="shared" si="7"/>
        <v>155.09512427541591</v>
      </c>
      <c r="U6" s="3">
        <f t="shared" si="8"/>
        <v>38.773781068853978</v>
      </c>
    </row>
    <row r="7" spans="2:21">
      <c r="E7" s="6">
        <v>91.488758605744877</v>
      </c>
      <c r="F7" s="6">
        <f t="shared" si="0"/>
        <v>8370.1929512202569</v>
      </c>
      <c r="G7" s="5">
        <v>69.777280365228464</v>
      </c>
      <c r="H7" s="5">
        <f t="shared" si="1"/>
        <v>4868.8688551676978</v>
      </c>
      <c r="I7" s="4">
        <v>76.033765741896772</v>
      </c>
      <c r="J7" s="4">
        <f t="shared" si="2"/>
        <v>5781.1335328936357</v>
      </c>
      <c r="K7" s="4">
        <f t="shared" si="6"/>
        <v>5</v>
      </c>
      <c r="L7" s="4">
        <f t="shared" si="9"/>
        <v>-0.32470485932327903</v>
      </c>
      <c r="M7" s="4">
        <f t="shared" si="10"/>
        <v>77.332585179189891</v>
      </c>
      <c r="N7" s="3">
        <v>93.848202433322754</v>
      </c>
      <c r="O7" s="3">
        <f t="shared" si="3"/>
        <v>8807.4850999659266</v>
      </c>
      <c r="P7" s="3">
        <f t="shared" si="4"/>
        <v>5</v>
      </c>
      <c r="Q7" s="3">
        <f t="shared" si="5"/>
        <v>2.9697011406050735</v>
      </c>
      <c r="R7" s="3">
        <f t="shared" si="11"/>
        <v>81.969397870902455</v>
      </c>
      <c r="S7" s="3"/>
      <c r="T7" s="3">
        <f t="shared" si="7"/>
        <v>331.47762156563749</v>
      </c>
      <c r="U7" s="3">
        <f t="shared" si="8"/>
        <v>66.295524313127501</v>
      </c>
    </row>
    <row r="8" spans="2:21">
      <c r="E8" s="6">
        <v>75.456220124215776</v>
      </c>
      <c r="F8" s="6">
        <f t="shared" si="0"/>
        <v>5693.6411554341057</v>
      </c>
      <c r="G8" s="5">
        <v>79.302461769625552</v>
      </c>
      <c r="H8" s="5">
        <f t="shared" si="1"/>
        <v>6288.8804427229225</v>
      </c>
      <c r="I8" s="4">
        <v>94.969718746472921</v>
      </c>
      <c r="J8" s="4">
        <f t="shared" si="2"/>
        <v>9019.2474787841693</v>
      </c>
      <c r="K8" s="4">
        <f t="shared" si="6"/>
        <v>6</v>
      </c>
      <c r="L8" s="4">
        <f t="shared" si="9"/>
        <v>2.9395222612138383</v>
      </c>
      <c r="M8" s="4">
        <f t="shared" si="10"/>
        <v>80.27210744040373</v>
      </c>
      <c r="N8" s="3">
        <v>75.817779242540396</v>
      </c>
      <c r="O8" s="3">
        <f t="shared" si="3"/>
        <v>5748.3356492705898</v>
      </c>
      <c r="P8" s="3">
        <f t="shared" si="4"/>
        <v>6</v>
      </c>
      <c r="Q8" s="3">
        <f t="shared" si="5"/>
        <v>-1.0252697713936765</v>
      </c>
      <c r="R8" s="3">
        <f t="shared" si="11"/>
        <v>80.944128099508774</v>
      </c>
      <c r="S8" s="3"/>
      <c r="T8" s="3">
        <f t="shared" si="7"/>
        <v>363.01296468964671</v>
      </c>
      <c r="U8" s="3">
        <f t="shared" si="8"/>
        <v>60.502160781607785</v>
      </c>
    </row>
    <row r="9" spans="2:21">
      <c r="E9" s="6">
        <v>79.190440956121321</v>
      </c>
      <c r="F9" s="6">
        <f t="shared" si="0"/>
        <v>6271.1259388249373</v>
      </c>
      <c r="G9" s="5">
        <v>56.471560711599103</v>
      </c>
      <c r="H9" s="5">
        <f t="shared" si="1"/>
        <v>3189.0371692038234</v>
      </c>
      <c r="I9" s="4">
        <v>76.002820171584176</v>
      </c>
      <c r="J9" s="4">
        <f t="shared" si="2"/>
        <v>5776.4286740341622</v>
      </c>
      <c r="K9" s="4">
        <f t="shared" si="6"/>
        <v>7</v>
      </c>
      <c r="L9" s="4">
        <f t="shared" si="9"/>
        <v>-0.60989818125993622</v>
      </c>
      <c r="M9" s="4">
        <f t="shared" si="10"/>
        <v>79.662209259143793</v>
      </c>
      <c r="N9" s="3">
        <v>78.984639550220166</v>
      </c>
      <c r="O9" s="3">
        <f t="shared" si="3"/>
        <v>6238.5732848782036</v>
      </c>
      <c r="P9" s="3">
        <f t="shared" si="4"/>
        <v>7</v>
      </c>
      <c r="Q9" s="3">
        <f t="shared" si="5"/>
        <v>-0.27992693561265825</v>
      </c>
      <c r="R9" s="3">
        <f t="shared" si="11"/>
        <v>80.664201163896109</v>
      </c>
      <c r="S9" s="3"/>
      <c r="T9" s="3">
        <f t="shared" si="7"/>
        <v>366.3040464394694</v>
      </c>
      <c r="U9" s="3">
        <f t="shared" si="8"/>
        <v>52.329149491352773</v>
      </c>
    </row>
    <row r="10" spans="2:21">
      <c r="E10" s="6">
        <v>102.25212174410177</v>
      </c>
      <c r="F10" s="6">
        <f t="shared" si="0"/>
        <v>10455.496401170611</v>
      </c>
      <c r="G10" s="7">
        <v>75.021844245388905</v>
      </c>
      <c r="H10" s="5">
        <f t="shared" si="1"/>
        <v>5628.2771139793922</v>
      </c>
      <c r="I10" s="4">
        <v>62.956492156762501</v>
      </c>
      <c r="J10" s="4">
        <f t="shared" si="2"/>
        <v>3963.5199046844982</v>
      </c>
      <c r="K10" s="4">
        <f t="shared" si="6"/>
        <v>8</v>
      </c>
      <c r="L10" s="4">
        <f t="shared" si="9"/>
        <v>-2.0882146377976616</v>
      </c>
      <c r="M10" s="4">
        <f t="shared" si="10"/>
        <v>77.573994621346131</v>
      </c>
      <c r="N10" s="3">
        <v>72.727837541355626</v>
      </c>
      <c r="O10" s="3">
        <f t="shared" si="3"/>
        <v>5289.3383534418172</v>
      </c>
      <c r="P10" s="3">
        <f t="shared" si="4"/>
        <v>8</v>
      </c>
      <c r="Q10" s="3">
        <f t="shared" si="5"/>
        <v>-0.9920454528175604</v>
      </c>
      <c r="R10" s="3">
        <f t="shared" si="11"/>
        <v>79.672155711078545</v>
      </c>
      <c r="S10" s="3"/>
      <c r="T10" s="3">
        <f t="shared" si="7"/>
        <v>421.41668054500531</v>
      </c>
      <c r="U10" s="3">
        <f t="shared" si="8"/>
        <v>52.677085068125663</v>
      </c>
    </row>
    <row r="11" spans="2:21">
      <c r="E11" s="6">
        <v>71.379847380638225</v>
      </c>
      <c r="F11" s="6">
        <f t="shared" si="0"/>
        <v>5095.0826120832053</v>
      </c>
      <c r="G11" s="5">
        <v>88.646465217394535</v>
      </c>
      <c r="H11" s="5">
        <f t="shared" si="1"/>
        <v>7858.1957955387388</v>
      </c>
      <c r="I11" s="4">
        <v>93.249188126054975</v>
      </c>
      <c r="J11" s="4">
        <f t="shared" si="2"/>
        <v>8695.4110861683912</v>
      </c>
      <c r="K11" s="4">
        <f t="shared" si="6"/>
        <v>9</v>
      </c>
      <c r="L11" s="4">
        <f t="shared" si="9"/>
        <v>1.7416881671898716</v>
      </c>
      <c r="M11" s="4">
        <f t="shared" si="10"/>
        <v>79.315682788536009</v>
      </c>
      <c r="N11" s="3">
        <v>84.110475205507285</v>
      </c>
      <c r="O11" s="3">
        <f t="shared" si="3"/>
        <v>7074.5720392962558</v>
      </c>
      <c r="P11" s="3">
        <f t="shared" si="4"/>
        <v>9</v>
      </c>
      <c r="Q11" s="3">
        <f t="shared" si="5"/>
        <v>0.49314661049208219</v>
      </c>
      <c r="R11" s="3">
        <f t="shared" si="11"/>
        <v>80.165302321570621</v>
      </c>
      <c r="S11" s="3"/>
      <c r="T11" s="3">
        <f t="shared" si="7"/>
        <v>438.92661826467304</v>
      </c>
      <c r="U11" s="3">
        <f t="shared" si="8"/>
        <v>48.76962425163034</v>
      </c>
    </row>
    <row r="12" spans="2:21">
      <c r="E12" s="6">
        <v>89.010081118140192</v>
      </c>
      <c r="F12" s="6">
        <f t="shared" si="0"/>
        <v>7922.7945406578974</v>
      </c>
      <c r="G12" s="5">
        <v>89.688016532414906</v>
      </c>
      <c r="H12" s="5">
        <f t="shared" si="1"/>
        <v>8043.9403095187299</v>
      </c>
      <c r="I12" s="4">
        <v>54.331746215268581</v>
      </c>
      <c r="J12" s="4">
        <f t="shared" si="2"/>
        <v>2951.9386468003518</v>
      </c>
      <c r="K12" s="4">
        <f t="shared" si="6"/>
        <v>10</v>
      </c>
      <c r="L12" s="4">
        <f t="shared" si="9"/>
        <v>-2.4983936573267429</v>
      </c>
      <c r="M12" s="4">
        <f t="shared" si="10"/>
        <v>76.817289131209264</v>
      </c>
      <c r="N12" s="3">
        <v>83.62520240983288</v>
      </c>
      <c r="O12" s="3">
        <f t="shared" si="3"/>
        <v>6993.1744780855188</v>
      </c>
      <c r="P12" s="3">
        <f t="shared" si="4"/>
        <v>10</v>
      </c>
      <c r="Q12" s="3">
        <f t="shared" si="5"/>
        <v>0.34599000882622588</v>
      </c>
      <c r="R12" s="3">
        <f t="shared" si="11"/>
        <v>80.511292330396842</v>
      </c>
      <c r="S12" s="3"/>
      <c r="T12" s="3">
        <f t="shared" si="7"/>
        <v>449.70043602335454</v>
      </c>
      <c r="U12" s="3">
        <f t="shared" si="8"/>
        <v>44.970043602335451</v>
      </c>
    </row>
    <row r="13" spans="2:21">
      <c r="E13" s="6">
        <v>81.319653099302755</v>
      </c>
      <c r="F13" s="6">
        <f t="shared" si="0"/>
        <v>6612.8859801909402</v>
      </c>
      <c r="G13" s="5">
        <v>69.947844805578711</v>
      </c>
      <c r="H13" s="5">
        <f t="shared" si="1"/>
        <v>4892.7009929453243</v>
      </c>
      <c r="I13" s="4">
        <v>82.733535078757654</v>
      </c>
      <c r="J13" s="4">
        <f t="shared" si="2"/>
        <v>6844.8378266280233</v>
      </c>
      <c r="K13" s="4">
        <f t="shared" si="6"/>
        <v>11</v>
      </c>
      <c r="L13" s="4">
        <f t="shared" si="9"/>
        <v>0.53784054068621723</v>
      </c>
      <c r="M13" s="4">
        <f t="shared" si="10"/>
        <v>77.355129671895483</v>
      </c>
      <c r="N13" s="3">
        <v>86.37386205955346</v>
      </c>
      <c r="O13" s="3">
        <f t="shared" si="3"/>
        <v>7460.4440470827685</v>
      </c>
      <c r="P13" s="3">
        <f t="shared" si="4"/>
        <v>11</v>
      </c>
      <c r="Q13" s="3">
        <f t="shared" si="5"/>
        <v>0.53296088446878354</v>
      </c>
      <c r="R13" s="3">
        <f t="shared" si="11"/>
        <v>81.04425321486562</v>
      </c>
      <c r="S13" s="3"/>
      <c r="T13" s="3">
        <f t="shared" si="7"/>
        <v>480.94563950446684</v>
      </c>
      <c r="U13" s="3">
        <f t="shared" si="8"/>
        <v>43.722330864042441</v>
      </c>
    </row>
    <row r="14" spans="2:21">
      <c r="E14" s="6">
        <v>101.21910606433971</v>
      </c>
      <c r="F14" s="6">
        <f t="shared" si="0"/>
        <v>10245.307432464053</v>
      </c>
      <c r="G14" s="5">
        <v>73.079125382645088</v>
      </c>
      <c r="H14" s="5">
        <f t="shared" si="1"/>
        <v>5340.5585666923616</v>
      </c>
      <c r="I14" s="4">
        <v>77.910131396409838</v>
      </c>
      <c r="J14" s="4">
        <f t="shared" si="2"/>
        <v>6069.9885742058459</v>
      </c>
      <c r="K14" s="4">
        <f t="shared" si="6"/>
        <v>12</v>
      </c>
      <c r="L14" s="4">
        <f t="shared" si="9"/>
        <v>4.6250143709529588E-2</v>
      </c>
      <c r="M14" s="4">
        <f t="shared" si="10"/>
        <v>77.401379815605011</v>
      </c>
      <c r="N14" s="3">
        <v>88.722715834252554</v>
      </c>
      <c r="O14" s="3">
        <f t="shared" si="3"/>
        <v>7871.7203050055286</v>
      </c>
      <c r="P14" s="3">
        <f t="shared" si="4"/>
        <v>12</v>
      </c>
      <c r="Q14" s="3">
        <f t="shared" si="5"/>
        <v>0.63987188494891123</v>
      </c>
      <c r="R14" s="3">
        <f t="shared" si="11"/>
        <v>81.684125099814537</v>
      </c>
      <c r="S14" s="3"/>
      <c r="T14" s="3">
        <f t="shared" si="7"/>
        <v>534.99119535201237</v>
      </c>
      <c r="U14" s="3">
        <f t="shared" si="8"/>
        <v>44.5825996126677</v>
      </c>
    </row>
    <row r="15" spans="2:21">
      <c r="E15" s="6">
        <v>59.963552123433701</v>
      </c>
      <c r="F15" s="6">
        <f t="shared" si="0"/>
        <v>3595.6275832597503</v>
      </c>
      <c r="G15" s="5">
        <v>79.065106812643577</v>
      </c>
      <c r="H15" s="5">
        <f t="shared" si="1"/>
        <v>6251.2911152947381</v>
      </c>
      <c r="I15" s="4">
        <v>97.974901390100655</v>
      </c>
      <c r="J15" s="4">
        <f t="shared" si="2"/>
        <v>9599.0813023999472</v>
      </c>
      <c r="K15" s="4">
        <f t="shared" si="6"/>
        <v>13</v>
      </c>
      <c r="L15" s="4">
        <f t="shared" si="9"/>
        <v>1.582578582653511</v>
      </c>
      <c r="M15" s="4">
        <f t="shared" si="10"/>
        <v>78.983958398258522</v>
      </c>
      <c r="N15" s="3">
        <v>97.514041287329619</v>
      </c>
      <c r="O15" s="3">
        <f t="shared" si="3"/>
        <v>9508.9882481870263</v>
      </c>
      <c r="P15" s="3">
        <f t="shared" si="4"/>
        <v>13</v>
      </c>
      <c r="Q15" s="3">
        <f t="shared" si="5"/>
        <v>1.2176858605780831</v>
      </c>
      <c r="R15" s="3">
        <f t="shared" si="11"/>
        <v>82.901810960392623</v>
      </c>
      <c r="S15" s="3"/>
      <c r="T15" s="3">
        <f t="shared" si="7"/>
        <v>766.30157674009115</v>
      </c>
      <c r="U15" s="3">
        <f t="shared" si="8"/>
        <v>58.946275133853163</v>
      </c>
    </row>
    <row r="16" spans="2:21">
      <c r="E16" s="6">
        <v>89.194840107685252</v>
      </c>
      <c r="F16" s="6">
        <f t="shared" si="0"/>
        <v>7955.7195018355378</v>
      </c>
      <c r="G16" s="5">
        <v>64.817938622748386</v>
      </c>
      <c r="H16" s="5">
        <f t="shared" si="1"/>
        <v>4201.3651673023769</v>
      </c>
      <c r="I16" s="4">
        <v>68.734630875024976</v>
      </c>
      <c r="J16" s="4">
        <f t="shared" si="2"/>
        <v>4724.4494815259368</v>
      </c>
      <c r="K16" s="4">
        <f t="shared" si="6"/>
        <v>14</v>
      </c>
      <c r="L16" s="4">
        <f t="shared" si="9"/>
        <v>-0.73209482308811047</v>
      </c>
      <c r="M16" s="4">
        <f t="shared" si="10"/>
        <v>78.251863575170418</v>
      </c>
      <c r="N16" s="3">
        <v>72.050523376255782</v>
      </c>
      <c r="O16" s="3">
        <f t="shared" si="3"/>
        <v>5191.2779187923807</v>
      </c>
      <c r="P16" s="3">
        <f t="shared" si="4"/>
        <v>14</v>
      </c>
      <c r="Q16" s="3">
        <f t="shared" si="5"/>
        <v>-0.77509197029548871</v>
      </c>
      <c r="R16" s="3">
        <f t="shared" si="11"/>
        <v>82.126718990097132</v>
      </c>
      <c r="S16" s="3"/>
      <c r="T16" s="3">
        <f t="shared" si="7"/>
        <v>875.64127309990192</v>
      </c>
      <c r="U16" s="3">
        <f t="shared" si="8"/>
        <v>62.545805221421567</v>
      </c>
    </row>
    <row r="17" spans="3:21">
      <c r="E17" s="6">
        <v>80.757022467628943</v>
      </c>
      <c r="F17" s="6">
        <f t="shared" si="0"/>
        <v>6521.6966778371261</v>
      </c>
      <c r="G17" s="5">
        <v>64.581590537425939</v>
      </c>
      <c r="H17" s="5">
        <f t="shared" si="1"/>
        <v>4170.7818363437436</v>
      </c>
      <c r="I17" s="4">
        <v>82.918851984777717</v>
      </c>
      <c r="J17" s="4">
        <f t="shared" si="2"/>
        <v>6875.5360144734759</v>
      </c>
      <c r="K17" s="4">
        <f t="shared" si="6"/>
        <v>15</v>
      </c>
      <c r="L17" s="4">
        <f t="shared" si="9"/>
        <v>0.31113256064048661</v>
      </c>
      <c r="M17" s="4">
        <f t="shared" si="10"/>
        <v>78.562996135810906</v>
      </c>
      <c r="N17" s="3">
        <v>89.936607782995083</v>
      </c>
      <c r="O17" s="3">
        <f t="shared" si="3"/>
        <v>8088.5934195122918</v>
      </c>
      <c r="P17" s="3">
        <f t="shared" si="4"/>
        <v>15</v>
      </c>
      <c r="Q17" s="3">
        <f t="shared" si="5"/>
        <v>0.52065925285986336</v>
      </c>
      <c r="R17" s="3">
        <f t="shared" si="11"/>
        <v>82.647378242956989</v>
      </c>
      <c r="S17" s="3"/>
      <c r="T17" s="3">
        <f t="shared" si="7"/>
        <v>932.56934519350614</v>
      </c>
      <c r="U17" s="3">
        <f t="shared" si="8"/>
        <v>62.171289679567074</v>
      </c>
    </row>
    <row r="18" spans="3:21">
      <c r="E18" s="6">
        <v>84.194479494680209</v>
      </c>
      <c r="F18" s="6">
        <f t="shared" si="0"/>
        <v>7088.7103773801264</v>
      </c>
      <c r="G18" s="5">
        <v>93.252061553200761</v>
      </c>
      <c r="H18" s="5">
        <f t="shared" si="1"/>
        <v>8695.9469839219437</v>
      </c>
      <c r="I18" s="4">
        <v>73.624734874943385</v>
      </c>
      <c r="J18" s="4">
        <f t="shared" si="2"/>
        <v>5420.601585405705</v>
      </c>
      <c r="K18" s="4">
        <f t="shared" si="6"/>
        <v>16</v>
      </c>
      <c r="L18" s="4">
        <f t="shared" si="9"/>
        <v>-0.30864132880422002</v>
      </c>
      <c r="M18" s="4">
        <f t="shared" si="10"/>
        <v>78.254354807006692</v>
      </c>
      <c r="N18" s="3">
        <v>75.825244744498917</v>
      </c>
      <c r="O18" s="3">
        <f t="shared" si="3"/>
        <v>5749.467740563161</v>
      </c>
      <c r="P18" s="3">
        <f t="shared" si="4"/>
        <v>16</v>
      </c>
      <c r="Q18" s="3">
        <f t="shared" si="5"/>
        <v>-0.42638334365362951</v>
      </c>
      <c r="R18" s="3">
        <f t="shared" si="11"/>
        <v>82.220994899303363</v>
      </c>
      <c r="S18" s="3"/>
      <c r="T18" s="3">
        <f t="shared" si="7"/>
        <v>976.20200657236592</v>
      </c>
      <c r="U18" s="3">
        <f t="shared" si="8"/>
        <v>61.01262541077287</v>
      </c>
    </row>
    <row r="19" spans="3:21">
      <c r="E19" s="6">
        <v>83.488655188999559</v>
      </c>
      <c r="F19" s="6">
        <f t="shared" si="0"/>
        <v>6970.3555452676628</v>
      </c>
      <c r="G19" s="5">
        <v>88.822077332374406</v>
      </c>
      <c r="H19" s="5">
        <f t="shared" si="1"/>
        <v>7889.3614216382994</v>
      </c>
      <c r="I19" s="4">
        <v>56.647060127150418</v>
      </c>
      <c r="J19" s="4">
        <f t="shared" si="2"/>
        <v>3208.8894210489948</v>
      </c>
      <c r="K19" s="4">
        <f t="shared" si="6"/>
        <v>17</v>
      </c>
      <c r="L19" s="4">
        <f t="shared" si="9"/>
        <v>-1.2710173341091926</v>
      </c>
      <c r="M19" s="4">
        <f t="shared" si="10"/>
        <v>76.983337472897503</v>
      </c>
      <c r="N19" s="3">
        <v>75.386900714568924</v>
      </c>
      <c r="O19" s="3">
        <f t="shared" si="3"/>
        <v>5683.1847993482725</v>
      </c>
      <c r="P19" s="3">
        <f t="shared" si="4"/>
        <v>17</v>
      </c>
      <c r="Q19" s="3">
        <f t="shared" si="5"/>
        <v>-0.40200554027849644</v>
      </c>
      <c r="R19" s="3">
        <f t="shared" si="11"/>
        <v>81.818989359024869</v>
      </c>
      <c r="S19" s="3"/>
      <c r="T19" s="3">
        <f t="shared" si="7"/>
        <v>1020.1595061731388</v>
      </c>
      <c r="U19" s="3">
        <f t="shared" si="8"/>
        <v>60.009382716066987</v>
      </c>
    </row>
    <row r="20" spans="3:21">
      <c r="E20" s="6">
        <v>83.490184409961472</v>
      </c>
      <c r="F20" s="6">
        <f t="shared" si="0"/>
        <v>6970.6108928093736</v>
      </c>
      <c r="G20" s="5">
        <v>86.26010820775069</v>
      </c>
      <c r="H20" s="5">
        <f t="shared" si="1"/>
        <v>7440.8062680128578</v>
      </c>
      <c r="I20" s="4">
        <v>70.249833472134952</v>
      </c>
      <c r="J20" s="4">
        <f t="shared" si="2"/>
        <v>4935.0391028626927</v>
      </c>
      <c r="K20" s="4">
        <f t="shared" si="6"/>
        <v>18</v>
      </c>
      <c r="L20" s="4">
        <f t="shared" si="9"/>
        <v>-0.3740835555979195</v>
      </c>
      <c r="M20" s="4">
        <f t="shared" si="10"/>
        <v>76.609253917299583</v>
      </c>
      <c r="N20" s="3">
        <v>75.099932671658706</v>
      </c>
      <c r="O20" s="3">
        <f t="shared" si="3"/>
        <v>5639.9998872876704</v>
      </c>
      <c r="P20" s="3">
        <f t="shared" si="4"/>
        <v>18</v>
      </c>
      <c r="Q20" s="3">
        <f t="shared" si="5"/>
        <v>-0.37328092707589788</v>
      </c>
      <c r="R20" s="3">
        <f t="shared" si="11"/>
        <v>81.445708431948972</v>
      </c>
      <c r="S20" s="3"/>
      <c r="T20" s="3">
        <f t="shared" si="7"/>
        <v>1062.7971332318432</v>
      </c>
      <c r="U20" s="3">
        <f t="shared" si="8"/>
        <v>59.044285179546847</v>
      </c>
    </row>
    <row r="21" spans="3:21">
      <c r="E21" s="6">
        <v>87.21136307771954</v>
      </c>
      <c r="F21" s="6">
        <f t="shared" si="0"/>
        <v>7605.8218498738233</v>
      </c>
      <c r="G21" s="5">
        <v>92.565974064146403</v>
      </c>
      <c r="H21" s="5">
        <f t="shared" si="1"/>
        <v>8568.4595544442236</v>
      </c>
      <c r="I21" s="4">
        <v>58.630087823980539</v>
      </c>
      <c r="J21" s="4">
        <f t="shared" si="2"/>
        <v>3437.4871982476711</v>
      </c>
      <c r="K21" s="4">
        <f t="shared" si="6"/>
        <v>19</v>
      </c>
      <c r="L21" s="4">
        <f t="shared" si="9"/>
        <v>-0.94627189964837077</v>
      </c>
      <c r="M21" s="4">
        <f t="shared" si="10"/>
        <v>75.662982017651217</v>
      </c>
      <c r="N21" s="3">
        <v>80.159526768978992</v>
      </c>
      <c r="O21" s="3">
        <f t="shared" si="3"/>
        <v>6425.5497318266598</v>
      </c>
      <c r="P21" s="3">
        <f t="shared" si="4"/>
        <v>19</v>
      </c>
      <c r="Q21" s="3">
        <f t="shared" si="5"/>
        <v>-6.7693771735262115E-2</v>
      </c>
      <c r="R21" s="3">
        <f t="shared" si="11"/>
        <v>81.378014660213708</v>
      </c>
      <c r="S21" s="3"/>
      <c r="T21" s="3">
        <f t="shared" si="7"/>
        <v>1064.3643300141002</v>
      </c>
      <c r="U21" s="3">
        <f t="shared" si="8"/>
        <v>56.01917526390001</v>
      </c>
    </row>
    <row r="22" spans="3:21">
      <c r="E22" s="6">
        <v>82.908911446883323</v>
      </c>
      <c r="F22" s="6">
        <f t="shared" si="0"/>
        <v>6873.8875973071408</v>
      </c>
      <c r="G22" s="5">
        <v>56.450950613125642</v>
      </c>
      <c r="H22" s="5">
        <f t="shared" si="1"/>
        <v>3186.7098251255502</v>
      </c>
      <c r="I22" s="4">
        <v>81.118176093355444</v>
      </c>
      <c r="J22" s="4">
        <f t="shared" si="2"/>
        <v>6580.1584927126223</v>
      </c>
      <c r="K22" s="4">
        <f t="shared" si="6"/>
        <v>20</v>
      </c>
      <c r="L22" s="4">
        <f t="shared" si="9"/>
        <v>0.27275970378521136</v>
      </c>
      <c r="M22" s="4">
        <f t="shared" si="10"/>
        <v>75.935741721436429</v>
      </c>
      <c r="N22" s="3">
        <v>69.947535987426235</v>
      </c>
      <c r="O22" s="3">
        <f t="shared" si="3"/>
        <v>4892.6577907122883</v>
      </c>
      <c r="P22" s="3">
        <f t="shared" si="4"/>
        <v>20</v>
      </c>
      <c r="Q22" s="3">
        <f t="shared" si="5"/>
        <v>-0.57152393363937359</v>
      </c>
      <c r="R22" s="3">
        <f t="shared" si="11"/>
        <v>80.806490726574339</v>
      </c>
      <c r="S22" s="3"/>
      <c r="T22" s="3">
        <f t="shared" si="7"/>
        <v>1188.4873805686971</v>
      </c>
      <c r="U22" s="3">
        <f t="shared" si="8"/>
        <v>59.424369028434853</v>
      </c>
    </row>
    <row r="23" spans="3:21">
      <c r="E23" s="6">
        <v>76.224601554843503</v>
      </c>
      <c r="F23" s="6">
        <f t="shared" si="0"/>
        <v>5810.1898821946506</v>
      </c>
      <c r="G23" s="5">
        <v>65.344131648663804</v>
      </c>
      <c r="H23" s="5">
        <f t="shared" si="1"/>
        <v>4269.8555409179071</v>
      </c>
      <c r="I23" s="4">
        <v>87.9200706745237</v>
      </c>
      <c r="J23" s="4">
        <f t="shared" si="2"/>
        <v>7729.9388274132425</v>
      </c>
      <c r="K23" s="4">
        <f t="shared" si="6"/>
        <v>21</v>
      </c>
      <c r="L23" s="4">
        <f t="shared" si="9"/>
        <v>0.57068233109939381</v>
      </c>
      <c r="M23" s="4">
        <f t="shared" si="10"/>
        <v>76.50642405253582</v>
      </c>
      <c r="N23" s="3">
        <v>72.237657043949369</v>
      </c>
      <c r="O23" s="3">
        <f t="shared" si="3"/>
        <v>5218.2790951992483</v>
      </c>
      <c r="P23" s="3">
        <f t="shared" si="4"/>
        <v>21</v>
      </c>
      <c r="Q23" s="3">
        <f t="shared" si="5"/>
        <v>-0.40803969917261762</v>
      </c>
      <c r="R23" s="3">
        <f t="shared" si="11"/>
        <v>80.39845102740172</v>
      </c>
      <c r="S23" s="3"/>
      <c r="T23" s="3">
        <f t="shared" si="7"/>
        <v>1258.4158669310668</v>
      </c>
      <c r="U23" s="3">
        <f t="shared" si="8"/>
        <v>59.924565091955564</v>
      </c>
    </row>
    <row r="24" spans="3:21">
      <c r="E24" s="6">
        <v>80.544087894848786</v>
      </c>
      <c r="F24" s="6">
        <f t="shared" si="0"/>
        <v>6487.3500948131268</v>
      </c>
      <c r="G24" s="5">
        <v>72.474173850326864</v>
      </c>
      <c r="H24" s="5">
        <f t="shared" si="1"/>
        <v>5252.505875287402</v>
      </c>
      <c r="I24" s="4">
        <v>74.77848287533665</v>
      </c>
      <c r="J24" s="4">
        <f t="shared" si="2"/>
        <v>5591.8215011370166</v>
      </c>
      <c r="K24" s="4">
        <f t="shared" si="6"/>
        <v>22</v>
      </c>
      <c r="L24" s="4">
        <f t="shared" si="9"/>
        <v>-7.8542780781780466E-2</v>
      </c>
      <c r="M24" s="4">
        <f t="shared" si="10"/>
        <v>76.427881271754046</v>
      </c>
      <c r="N24" s="3">
        <v>84.470368288145508</v>
      </c>
      <c r="O24" s="3">
        <f t="shared" si="3"/>
        <v>7135.2431187349384</v>
      </c>
      <c r="P24" s="3">
        <f t="shared" si="4"/>
        <v>22</v>
      </c>
      <c r="Q24" s="3">
        <f t="shared" si="5"/>
        <v>0.18508714821562675</v>
      </c>
      <c r="R24" s="3">
        <f t="shared" si="11"/>
        <v>80.583538175617349</v>
      </c>
      <c r="S24" s="3"/>
      <c r="T24" s="3">
        <f t="shared" si="7"/>
        <v>1274.2427175558489</v>
      </c>
      <c r="U24" s="3">
        <f>T24/P24</f>
        <v>57.920123525265858</v>
      </c>
    </row>
    <row r="28" spans="3:21">
      <c r="C28" s="11" t="s">
        <v>29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3:21">
      <c r="C29" t="s">
        <v>23</v>
      </c>
      <c r="D29" t="s">
        <v>13</v>
      </c>
      <c r="E29">
        <f>COUNT(E3:E24)</f>
        <v>22</v>
      </c>
      <c r="G29">
        <f>COUNT(G3:G24)</f>
        <v>22</v>
      </c>
      <c r="I29">
        <f>COUNT(I3:I24)</f>
        <v>22</v>
      </c>
      <c r="N29">
        <f>COUNT(N3:N24)</f>
        <v>22</v>
      </c>
    </row>
    <row r="30" spans="3:21" ht="18">
      <c r="C30" t="s">
        <v>23</v>
      </c>
      <c r="D30" t="s">
        <v>25</v>
      </c>
      <c r="E30">
        <f>SUM(E3:E24)</f>
        <v>1844.1693480920201</v>
      </c>
      <c r="G30">
        <f>SUM(G3:G24)</f>
        <v>1661.0047773636213</v>
      </c>
      <c r="I30">
        <f>SUM(I3:I24)</f>
        <v>1681.4133879785888</v>
      </c>
      <c r="N30">
        <f>SUM(N3:N24)</f>
        <v>1772.8378398635814</v>
      </c>
    </row>
    <row r="31" spans="3:21" ht="20">
      <c r="C31" t="s">
        <v>23</v>
      </c>
      <c r="D31" t="s">
        <v>24</v>
      </c>
      <c r="F31">
        <f>SUM(F3:F24)</f>
        <v>157068.46939291415</v>
      </c>
      <c r="H31">
        <f>SUM(H3:H24)</f>
        <v>127996.94487055382</v>
      </c>
      <c r="J31">
        <f>SUM(J3:J24)</f>
        <v>131935.26696989086</v>
      </c>
      <c r="O31">
        <f>SUM(O3:O24)</f>
        <v>144135.7884653818</v>
      </c>
    </row>
    <row r="32" spans="3:21" ht="20">
      <c r="D32" t="s">
        <v>26</v>
      </c>
      <c r="E32">
        <f>F31/E29</f>
        <v>7139.4758814960978</v>
      </c>
      <c r="G32">
        <f>H31/G29</f>
        <v>5818.0429486615376</v>
      </c>
      <c r="I32">
        <f>J31/I29</f>
        <v>5997.0575895404936</v>
      </c>
      <c r="N32">
        <f>O31/N29</f>
        <v>6551.6267484264454</v>
      </c>
    </row>
    <row r="33" spans="3:21">
      <c r="D33" t="s">
        <v>27</v>
      </c>
      <c r="E33">
        <f>E30/E29</f>
        <v>83.825879458728181</v>
      </c>
      <c r="F33">
        <f>E33*E33</f>
        <v>7026.7780670292268</v>
      </c>
      <c r="G33">
        <f>G30/G29</f>
        <v>75.500217152891878</v>
      </c>
      <c r="H33">
        <f>G33*G33</f>
        <v>5700.2827901338287</v>
      </c>
      <c r="I33">
        <f>I30/I29</f>
        <v>76.427881271754032</v>
      </c>
      <c r="J33">
        <f>I33*I33</f>
        <v>5841.2210356893311</v>
      </c>
      <c r="N33">
        <f>N30/N29</f>
        <v>80.583538175617335</v>
      </c>
      <c r="O33">
        <f>N33*N33</f>
        <v>6493.7066249011759</v>
      </c>
    </row>
    <row r="34" spans="3:21">
      <c r="D34" t="s">
        <v>14</v>
      </c>
      <c r="E34">
        <f>E32-F33</f>
        <v>112.69781446687102</v>
      </c>
      <c r="G34">
        <f>G32-H33</f>
        <v>117.76015852770888</v>
      </c>
      <c r="I34">
        <f>I32-J33</f>
        <v>155.83655385116253</v>
      </c>
      <c r="N34">
        <f>N32-O33</f>
        <v>57.920123525269446</v>
      </c>
    </row>
    <row r="35" spans="3:21">
      <c r="D35" t="s">
        <v>15</v>
      </c>
      <c r="E35">
        <f>SQRT(E34)</f>
        <v>10.615922685611036</v>
      </c>
      <c r="G35">
        <f>SQRT(G34)</f>
        <v>10.851735277259065</v>
      </c>
      <c r="I35">
        <f>SQRT(I34)</f>
        <v>12.483451199534628</v>
      </c>
      <c r="N35">
        <f>SQRT(N34)</f>
        <v>7.6105271516018815</v>
      </c>
    </row>
    <row r="38" spans="3:21">
      <c r="C38" s="12" t="s">
        <v>16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3:21">
      <c r="D39" s="1" t="s">
        <v>6</v>
      </c>
      <c r="E39" s="1">
        <f>_xlfn.VAR.P(E3:E24)</f>
        <v>112.69781446687045</v>
      </c>
      <c r="F39" s="1"/>
      <c r="G39" s="1">
        <f>_xlfn.VAR.P(G3:G24)</f>
        <v>117.76015852770887</v>
      </c>
      <c r="H39" s="1"/>
      <c r="I39" s="1">
        <f>_xlfn.VAR.P(I3:I24)</f>
        <v>155.83655385116177</v>
      </c>
      <c r="J39" s="1"/>
      <c r="K39" s="1"/>
      <c r="L39" s="1"/>
      <c r="M39" s="1"/>
      <c r="N39" s="1">
        <f>_xlfn.VAR.P(N3:N24)</f>
        <v>57.920123525265851</v>
      </c>
    </row>
    <row r="40" spans="3:21">
      <c r="D40" s="2" t="s">
        <v>11</v>
      </c>
      <c r="E40" s="2">
        <f>_xlfn.STDEV.P(E3:E24)</f>
        <v>10.615922685611009</v>
      </c>
      <c r="F40" s="2"/>
      <c r="G40" s="2">
        <f>_xlfn.STDEV.P(G3:G24)</f>
        <v>10.851735277259065</v>
      </c>
      <c r="H40" s="2"/>
      <c r="I40" s="2">
        <f>_xlfn.STDEV.P(I3:I24)</f>
        <v>12.483451199534597</v>
      </c>
      <c r="J40" s="2"/>
      <c r="K40" s="2"/>
      <c r="L40" s="2"/>
      <c r="M40" s="2"/>
      <c r="N40" s="2">
        <f>_xlfn.STDEV.P(N3:N24)</f>
        <v>7.6105271516016453</v>
      </c>
    </row>
    <row r="43" spans="3:21">
      <c r="C43" s="27" t="s">
        <v>22</v>
      </c>
      <c r="D43" s="27"/>
      <c r="E43" s="27"/>
      <c r="F43" s="27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3:21">
      <c r="C44" s="28"/>
      <c r="D44" s="28" t="s">
        <v>19</v>
      </c>
      <c r="E44" s="28">
        <f>E30+G30+I30+N30</f>
        <v>6959.4253532978119</v>
      </c>
      <c r="F44" s="28"/>
    </row>
    <row r="45" spans="3:21">
      <c r="C45" s="28"/>
      <c r="D45" s="28" t="s">
        <v>17</v>
      </c>
      <c r="E45" s="28">
        <f>F31+H31+J31+O31</f>
        <v>561136.46969874064</v>
      </c>
      <c r="F45" s="28"/>
    </row>
    <row r="46" spans="3:21">
      <c r="C46" s="28"/>
      <c r="D46" s="28" t="s">
        <v>18</v>
      </c>
      <c r="E46" s="28">
        <f>E29+G29+I29+N29</f>
        <v>88</v>
      </c>
      <c r="F46" s="28"/>
    </row>
    <row r="47" spans="3:21">
      <c r="C47" s="28"/>
      <c r="D47" s="28" t="s">
        <v>20</v>
      </c>
      <c r="E47" s="28">
        <f>E44/E46</f>
        <v>79.084379014747867</v>
      </c>
      <c r="F47" s="28">
        <f>E47*E47</f>
        <v>6254.3390041482926</v>
      </c>
    </row>
    <row r="48" spans="3:21">
      <c r="C48" s="28"/>
      <c r="D48" s="28" t="s">
        <v>21</v>
      </c>
      <c r="E48" s="28">
        <f>E45/E46</f>
        <v>6376.5507920311438</v>
      </c>
      <c r="F48" s="28"/>
    </row>
    <row r="49" spans="3:21">
      <c r="C49" s="28"/>
      <c r="D49" s="28" t="s">
        <v>14</v>
      </c>
      <c r="E49" s="28">
        <f>E48-F47</f>
        <v>122.21178788285124</v>
      </c>
      <c r="F49" s="28"/>
    </row>
    <row r="50" spans="3:21">
      <c r="C50" s="28"/>
      <c r="D50" s="28" t="s">
        <v>15</v>
      </c>
      <c r="E50" s="28">
        <f>SQRT(E49)</f>
        <v>11.054944047024899</v>
      </c>
      <c r="F50" s="28"/>
    </row>
    <row r="51" spans="3:21">
      <c r="C51" s="28"/>
      <c r="D51" s="29" t="s">
        <v>10</v>
      </c>
      <c r="E51" s="28">
        <f>_xlfn.CONFIDENCE.NORM(0.05,E50,E46)</f>
        <v>2.3097411074801957</v>
      </c>
      <c r="F51" s="28"/>
    </row>
    <row r="53" spans="3:21">
      <c r="C53" s="11" t="s">
        <v>12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3:21">
      <c r="C54" s="11"/>
      <c r="D54" s="15" t="s">
        <v>35</v>
      </c>
      <c r="E54" s="15">
        <f>AVERAGE(E3:E24,G3:G24,I3:I24,N3:N24)</f>
        <v>79.084379014747853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3:21">
      <c r="C55" s="11"/>
      <c r="D55" s="15" t="s">
        <v>33</v>
      </c>
      <c r="E55" s="15">
        <f>_xlfn.VAR.S(E3:E24,G3:G24,I3:I24,N3:N24)</f>
        <v>123.61652107690675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3:21">
      <c r="C56" s="11"/>
      <c r="D56" s="15" t="s">
        <v>34</v>
      </c>
      <c r="E56" s="15">
        <f>_xlfn.STDEV.S(E3:E24,G3:G24,I3:I24,N3:N24)</f>
        <v>11.118296680557988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3:21">
      <c r="C57" s="11"/>
      <c r="D57" s="15" t="s">
        <v>32</v>
      </c>
      <c r="E57" s="15">
        <f>_xlfn.VAR.P(E3:E24,G3:G24,I3:I24,N3:N24)</f>
        <v>122.21178788285076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3:21">
      <c r="D58" s="1" t="s">
        <v>11</v>
      </c>
      <c r="E58" s="1">
        <f>_xlfn.STDEV.P(E3:E24,G3:G24,I3:I24,N3:N24)</f>
        <v>11.054944047024877</v>
      </c>
    </row>
    <row r="59" spans="3:21">
      <c r="D59" s="1" t="s">
        <v>10</v>
      </c>
      <c r="E59" s="1">
        <f>_xlfn.CONFIDENCE.NORM(0.05,E58,E46)</f>
        <v>2.3097411074801917</v>
      </c>
    </row>
    <row r="63" spans="3:21">
      <c r="C63" s="13" t="s">
        <v>28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3:21">
      <c r="C64" s="10"/>
      <c r="D64" s="10" t="s">
        <v>7</v>
      </c>
      <c r="E64" s="10"/>
      <c r="F64" s="10"/>
      <c r="G64" s="10"/>
      <c r="H64" s="10"/>
      <c r="I64" s="10"/>
      <c r="J64" s="10"/>
      <c r="K64" s="10"/>
      <c r="L64" s="10"/>
      <c r="M64" s="10"/>
      <c r="N64" s="10">
        <f>R24</f>
        <v>80.583538175617349</v>
      </c>
      <c r="O64" s="10"/>
      <c r="P64" s="10"/>
      <c r="Q64" s="10"/>
      <c r="R64" s="10"/>
      <c r="S64" s="10"/>
      <c r="T64" s="10"/>
      <c r="U64" s="10"/>
    </row>
    <row r="65" spans="3:21">
      <c r="C65" s="10"/>
      <c r="D65" s="10" t="s">
        <v>8</v>
      </c>
      <c r="E65" s="10"/>
      <c r="F65" s="10"/>
      <c r="G65" s="10"/>
      <c r="H65" s="10"/>
      <c r="I65" s="10"/>
      <c r="J65" s="10"/>
      <c r="K65" s="10"/>
      <c r="L65" s="10"/>
      <c r="M65" s="10"/>
      <c r="N65" s="10">
        <f>U24</f>
        <v>57.920123525265858</v>
      </c>
      <c r="O65" s="10"/>
      <c r="P65" s="10"/>
      <c r="Q65" s="10"/>
      <c r="R65" s="10"/>
      <c r="S65" s="10"/>
      <c r="T65" s="10"/>
      <c r="U65" s="10"/>
    </row>
    <row r="66" spans="3:21">
      <c r="C66" s="10"/>
      <c r="D66" s="10" t="s">
        <v>9</v>
      </c>
      <c r="E66" s="10"/>
      <c r="F66" s="10"/>
      <c r="G66" s="10"/>
      <c r="H66" s="10"/>
      <c r="I66" s="10"/>
      <c r="J66" s="10"/>
      <c r="K66" s="10"/>
      <c r="L66" s="10"/>
      <c r="M66" s="10"/>
      <c r="N66" s="10">
        <f>SQRT(N65)</f>
        <v>7.6105271516016453</v>
      </c>
      <c r="O66" s="10"/>
      <c r="P66" s="10"/>
      <c r="Q66" s="10"/>
      <c r="R66" s="10"/>
      <c r="S66" s="10"/>
      <c r="T66" s="10"/>
      <c r="U66" s="10"/>
    </row>
    <row r="67" spans="3:21">
      <c r="C67" s="10"/>
      <c r="D67" s="10" t="s">
        <v>10</v>
      </c>
      <c r="E67" s="10"/>
      <c r="F67" s="10"/>
      <c r="G67" s="10"/>
      <c r="H67" s="10"/>
      <c r="I67" s="10"/>
      <c r="J67" s="10"/>
      <c r="K67" s="10"/>
      <c r="L67" s="10"/>
      <c r="M67" s="10"/>
      <c r="N67" s="10">
        <f>_xlfn.CONFIDENCE.NORM(0.05,N66,N29)</f>
        <v>3.1801784499088734</v>
      </c>
      <c r="O67" s="10"/>
      <c r="P67" s="10"/>
      <c r="Q67" s="10"/>
      <c r="R67" s="10"/>
      <c r="S67" s="10"/>
      <c r="T67" s="10"/>
      <c r="U67" s="10"/>
    </row>
  </sheetData>
  <mergeCells count="2">
    <mergeCell ref="I2:M2"/>
    <mergeCell ref="N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4ACF-C6BE-1D4F-B6FF-E885EE9B15E4}">
  <sheetPr codeName="Sheet5"/>
  <dimension ref="A1:AA86"/>
  <sheetViews>
    <sheetView tabSelected="1" topLeftCell="A6" zoomScale="120" zoomScaleNormal="120" workbookViewId="0">
      <selection activeCell="H79" sqref="H79"/>
    </sheetView>
  </sheetViews>
  <sheetFormatPr baseColWidth="10" defaultRowHeight="16"/>
  <cols>
    <col min="2" max="2" width="20.6640625" customWidth="1"/>
    <col min="3" max="6" width="10.83203125" customWidth="1"/>
    <col min="7" max="7" width="12" customWidth="1"/>
    <col min="8" max="15" width="12.33203125" customWidth="1"/>
    <col min="16" max="16" width="2" customWidth="1"/>
    <col min="17" max="23" width="13.6640625" customWidth="1"/>
    <col min="26" max="26" width="18.33203125" bestFit="1" customWidth="1"/>
  </cols>
  <sheetData>
    <row r="1" spans="3:27">
      <c r="C1" s="35" t="s">
        <v>53</v>
      </c>
      <c r="D1" s="35"/>
      <c r="E1" s="35"/>
      <c r="F1" s="35"/>
      <c r="G1" s="12"/>
      <c r="H1" s="34" t="s">
        <v>31</v>
      </c>
      <c r="I1" s="34"/>
      <c r="J1" s="34"/>
      <c r="K1" s="34"/>
      <c r="L1" s="34"/>
      <c r="M1" s="34"/>
      <c r="N1" s="34"/>
      <c r="O1" s="26"/>
      <c r="P1" s="32" t="s">
        <v>30</v>
      </c>
      <c r="Q1" s="32"/>
      <c r="R1" s="32"/>
      <c r="S1" s="32"/>
      <c r="T1" s="32"/>
      <c r="U1" s="32"/>
      <c r="V1" s="32"/>
      <c r="W1" s="32"/>
    </row>
    <row r="2" spans="3:27">
      <c r="C2" s="18" t="s">
        <v>4</v>
      </c>
      <c r="D2" s="18" t="s">
        <v>5</v>
      </c>
      <c r="E2" s="18"/>
      <c r="F2" s="18"/>
      <c r="H2" s="14" t="s">
        <v>0</v>
      </c>
      <c r="I2" s="14"/>
      <c r="J2" s="14" t="s">
        <v>1</v>
      </c>
      <c r="K2" s="14"/>
      <c r="L2" s="14" t="s">
        <v>2</v>
      </c>
      <c r="M2" s="14"/>
      <c r="N2" s="14" t="s">
        <v>3</v>
      </c>
      <c r="O2" s="14"/>
      <c r="Q2" s="14" t="s">
        <v>0</v>
      </c>
      <c r="R2" s="14"/>
      <c r="S2" s="14" t="s">
        <v>1</v>
      </c>
      <c r="T2" s="14"/>
      <c r="U2" s="14" t="s">
        <v>2</v>
      </c>
      <c r="V2" s="14"/>
      <c r="W2" s="14" t="s">
        <v>3</v>
      </c>
    </row>
    <row r="3" spans="3:27">
      <c r="C3" s="18">
        <v>1.17001</v>
      </c>
      <c r="D3" s="18">
        <v>1E-3</v>
      </c>
      <c r="E3" s="18"/>
      <c r="F3" s="18"/>
    </row>
    <row r="4" spans="3:27">
      <c r="C4" s="18">
        <f t="shared" ref="C4:F23" ca="1" si="0">_xlfn.NORM.INV(RAND(),$C$3,$D$3)</f>
        <v>1.1685093961468782</v>
      </c>
      <c r="D4" s="18">
        <f t="shared" ca="1" si="0"/>
        <v>1.1687165116462197</v>
      </c>
      <c r="E4" s="18">
        <f t="shared" ca="1" si="0"/>
        <v>1.1710170752954019</v>
      </c>
      <c r="F4" s="18">
        <f t="shared" ca="1" si="0"/>
        <v>1.1730568319896479</v>
      </c>
      <c r="H4">
        <v>1.1699320121487344</v>
      </c>
      <c r="I4">
        <f>H4*H4</f>
        <v>1.3687409130503865</v>
      </c>
      <c r="J4">
        <v>1.1733847457327098</v>
      </c>
      <c r="K4">
        <f>J4*J4</f>
        <v>1.376831761518216</v>
      </c>
      <c r="L4">
        <v>1.1713299400666002</v>
      </c>
      <c r="M4">
        <f>L4*L4</f>
        <v>1.3720138284964252</v>
      </c>
      <c r="N4">
        <v>1.1691063569687696</v>
      </c>
      <c r="O4">
        <f>N4*N4</f>
        <v>1.3668096739047881</v>
      </c>
      <c r="Q4">
        <v>1.1701417543210848</v>
      </c>
      <c r="R4">
        <f>Q4*Q4</f>
        <v>1.3692317252056261</v>
      </c>
      <c r="S4">
        <v>1.170544270800884</v>
      </c>
      <c r="T4">
        <f>S4*S4</f>
        <v>1.3701738899047733</v>
      </c>
      <c r="U4">
        <v>1.170504148120832</v>
      </c>
      <c r="V4">
        <f>U4*U4</f>
        <v>1.3700799607680747</v>
      </c>
      <c r="W4">
        <v>1.1695548644845832</v>
      </c>
      <c r="X4">
        <f>W4*W4</f>
        <v>1.3678585810395518</v>
      </c>
      <c r="Z4" t="s">
        <v>38</v>
      </c>
    </row>
    <row r="5" spans="3:27">
      <c r="C5" s="18">
        <f t="shared" ca="1" si="0"/>
        <v>1.1692394122926855</v>
      </c>
      <c r="D5" s="18">
        <f t="shared" ca="1" si="0"/>
        <v>1.1694957350614985</v>
      </c>
      <c r="E5" s="18">
        <f t="shared" ca="1" si="0"/>
        <v>1.1711643236759142</v>
      </c>
      <c r="F5" s="18">
        <f t="shared" ca="1" si="0"/>
        <v>1.1707343867322511</v>
      </c>
      <c r="H5">
        <v>1.1694786516551459</v>
      </c>
      <c r="I5">
        <f t="shared" ref="I5:K45" si="1">H5*H5</f>
        <v>1.3676803166771381</v>
      </c>
      <c r="J5">
        <v>1.1681118742606948</v>
      </c>
      <c r="K5">
        <f t="shared" si="1"/>
        <v>1.3644853507888335</v>
      </c>
      <c r="L5">
        <v>1.171234283420497</v>
      </c>
      <c r="M5">
        <f t="shared" ref="M5" si="2">L5*L5</f>
        <v>1.371789746659525</v>
      </c>
      <c r="N5">
        <v>1.1685732506746027</v>
      </c>
      <c r="O5">
        <f t="shared" ref="O5" si="3">N5*N5</f>
        <v>1.3655634421922078</v>
      </c>
      <c r="Q5">
        <v>1.1706122901622524</v>
      </c>
      <c r="R5">
        <f t="shared" ref="R5" si="4">Q5*Q5</f>
        <v>1.3703331338789135</v>
      </c>
      <c r="S5">
        <v>1.170646287082902</v>
      </c>
      <c r="T5">
        <f t="shared" ref="T5" si="5">S5*S5</f>
        <v>1.3704127294609842</v>
      </c>
      <c r="U5">
        <v>1.1704198486217676</v>
      </c>
      <c r="V5">
        <f t="shared" ref="V5" si="6">U5*U5</f>
        <v>1.3698826220478015</v>
      </c>
      <c r="W5">
        <v>1.1691340877670269</v>
      </c>
      <c r="X5">
        <f t="shared" ref="X5" si="7">W5*W5</f>
        <v>1.3668745151788382</v>
      </c>
      <c r="Z5" t="s">
        <v>39</v>
      </c>
      <c r="AA5" t="s">
        <v>40</v>
      </c>
    </row>
    <row r="6" spans="3:27">
      <c r="C6" s="18">
        <f t="shared" ca="1" si="0"/>
        <v>1.1715643982483928</v>
      </c>
      <c r="D6" s="18">
        <f t="shared" ca="1" si="0"/>
        <v>1.1702820934841145</v>
      </c>
      <c r="E6" s="18">
        <f t="shared" ca="1" si="0"/>
        <v>1.1680319836693511</v>
      </c>
      <c r="F6" s="18">
        <f t="shared" ca="1" si="0"/>
        <v>1.1706583052179591</v>
      </c>
      <c r="H6">
        <v>1.1719126130971835</v>
      </c>
      <c r="I6">
        <f t="shared" si="1"/>
        <v>1.373379172736269</v>
      </c>
      <c r="J6">
        <v>1.1694239161740709</v>
      </c>
      <c r="K6">
        <f t="shared" si="1"/>
        <v>1.3675522957199004</v>
      </c>
      <c r="L6">
        <v>1.1688509021544022</v>
      </c>
      <c r="M6">
        <f t="shared" ref="M6" si="8">L6*L6</f>
        <v>1.36621243146716</v>
      </c>
      <c r="N6">
        <v>1.1704200998999326</v>
      </c>
      <c r="O6">
        <f t="shared" ref="O6" si="9">N6*N6</f>
        <v>1.3698832102497682</v>
      </c>
      <c r="Q6">
        <v>1.1705233957159242</v>
      </c>
      <c r="R6">
        <f t="shared" ref="R6" si="10">Q6*Q6</f>
        <v>1.3701250199183381</v>
      </c>
      <c r="S6">
        <v>1.1708072986827682</v>
      </c>
      <c r="T6">
        <f t="shared" ref="T6" si="11">S6*S6</f>
        <v>1.3707897306488408</v>
      </c>
      <c r="U6">
        <v>1.1712484938359262</v>
      </c>
      <c r="V6">
        <f t="shared" ref="V6" si="12">U6*U6</f>
        <v>1.3718230343129256</v>
      </c>
      <c r="W6">
        <v>1.1700090834650156</v>
      </c>
      <c r="X6">
        <f t="shared" ref="X6" si="13">W6*W6</f>
        <v>1.368921255390646</v>
      </c>
      <c r="Z6" t="s">
        <v>41</v>
      </c>
      <c r="AA6" t="s">
        <v>42</v>
      </c>
    </row>
    <row r="7" spans="3:27">
      <c r="C7" s="18">
        <f t="shared" ca="1" si="0"/>
        <v>1.1687929976818712</v>
      </c>
      <c r="D7" s="18">
        <f t="shared" ca="1" si="0"/>
        <v>1.1688013073383503</v>
      </c>
      <c r="E7" s="18">
        <f t="shared" ca="1" si="0"/>
        <v>1.169985589984361</v>
      </c>
      <c r="F7" s="18">
        <f t="shared" ca="1" si="0"/>
        <v>1.1712974768993543</v>
      </c>
      <c r="H7">
        <v>1.1715648260643226</v>
      </c>
      <c r="I7">
        <f t="shared" si="1"/>
        <v>1.3725641416711263</v>
      </c>
      <c r="J7">
        <v>1.1711874680520353</v>
      </c>
      <c r="K7">
        <f t="shared" si="1"/>
        <v>1.3716800853221374</v>
      </c>
      <c r="L7">
        <v>1.168711582237288</v>
      </c>
      <c r="M7">
        <f t="shared" ref="M7" si="14">L7*L7</f>
        <v>1.3658867624555853</v>
      </c>
      <c r="N7">
        <v>1.1704260879208712</v>
      </c>
      <c r="O7">
        <f t="shared" ref="O7" si="15">N7*N7</f>
        <v>1.369897227285755</v>
      </c>
      <c r="Q7">
        <v>1.1701381281688159</v>
      </c>
      <c r="R7">
        <f t="shared" ref="R7" si="16">Q7*Q7</f>
        <v>1.3692232389944203</v>
      </c>
      <c r="S7">
        <v>1.1706649920617076</v>
      </c>
      <c r="T7">
        <f t="shared" ref="T7" si="17">S7*S7</f>
        <v>1.370456523638838</v>
      </c>
      <c r="U7">
        <v>1.1718559248174154</v>
      </c>
      <c r="V7">
        <f t="shared" ref="V7" si="18">U7*U7</f>
        <v>1.37324630852968</v>
      </c>
      <c r="W7">
        <v>1.1694161328431967</v>
      </c>
      <c r="X7">
        <f t="shared" ref="X7" si="19">W7*W7</f>
        <v>1.3675340917539369</v>
      </c>
    </row>
    <row r="8" spans="3:27">
      <c r="C8" s="18">
        <f t="shared" ca="1" si="0"/>
        <v>1.1705178753476804</v>
      </c>
      <c r="D8" s="18">
        <f t="shared" ca="1" si="0"/>
        <v>1.1695734996295888</v>
      </c>
      <c r="E8" s="18">
        <f t="shared" ca="1" si="0"/>
        <v>1.1699765098508341</v>
      </c>
      <c r="F8" s="18">
        <f t="shared" ca="1" si="0"/>
        <v>1.1708702591388853</v>
      </c>
      <c r="H8">
        <v>1.1699223697061305</v>
      </c>
      <c r="I8">
        <f t="shared" si="1"/>
        <v>1.3687183511388079</v>
      </c>
      <c r="J8">
        <v>1.1698137820900139</v>
      </c>
      <c r="K8">
        <f t="shared" si="1"/>
        <v>1.3684642847677424</v>
      </c>
      <c r="L8">
        <v>1.1705359174374259</v>
      </c>
      <c r="M8">
        <f t="shared" ref="M8" si="20">L8*L8</f>
        <v>1.3701543340110764</v>
      </c>
      <c r="N8">
        <v>1.1706566777518472</v>
      </c>
      <c r="O8">
        <f t="shared" ref="O8" si="21">N8*N8</f>
        <v>1.3704370571649922</v>
      </c>
      <c r="Q8">
        <v>1.1693420173619451</v>
      </c>
      <c r="R8">
        <f t="shared" ref="R8" si="22">Q8*Q8</f>
        <v>1.3673607535681036</v>
      </c>
      <c r="S8">
        <v>1.1698044463038126</v>
      </c>
      <c r="T8">
        <f t="shared" ref="T8" si="23">S8*S8</f>
        <v>1.3684424425921697</v>
      </c>
      <c r="U8">
        <v>1.1705036312711292</v>
      </c>
      <c r="V8">
        <f t="shared" ref="V8" si="24">U8*U8</f>
        <v>1.3700787508188996</v>
      </c>
      <c r="W8">
        <v>1.1690142312664262</v>
      </c>
      <c r="X8">
        <f t="shared" ref="X8" si="25">W8*W8</f>
        <v>1.3665942729034335</v>
      </c>
      <c r="Z8" t="s">
        <v>44</v>
      </c>
    </row>
    <row r="9" spans="3:27">
      <c r="C9" s="18">
        <f t="shared" ca="1" si="0"/>
        <v>1.171394685653292</v>
      </c>
      <c r="D9" s="18">
        <f t="shared" ca="1" si="0"/>
        <v>1.1688613571861335</v>
      </c>
      <c r="E9" s="18">
        <f t="shared" ca="1" si="0"/>
        <v>1.1709399965429581</v>
      </c>
      <c r="F9" s="18">
        <f t="shared" ca="1" si="0"/>
        <v>1.1704641226516612</v>
      </c>
      <c r="H9">
        <v>1.1682866196860306</v>
      </c>
      <c r="I9">
        <f t="shared" si="1"/>
        <v>1.364893625737412</v>
      </c>
      <c r="J9">
        <v>1.1693158070025134</v>
      </c>
      <c r="K9">
        <f t="shared" si="1"/>
        <v>1.3672994565059391</v>
      </c>
      <c r="L9">
        <v>1.1715171763072723</v>
      </c>
      <c r="M9">
        <f t="shared" ref="M9" si="26">L9*L9</f>
        <v>1.3724524943829643</v>
      </c>
      <c r="N9">
        <v>1.168848391059975</v>
      </c>
      <c r="O9">
        <f t="shared" ref="O9" si="27">N9*N9</f>
        <v>1.3662065612834922</v>
      </c>
      <c r="Q9">
        <v>1.1697402658350942</v>
      </c>
      <c r="R9">
        <f t="shared" ref="R9" si="28">Q9*Q9</f>
        <v>1.3682922895159568</v>
      </c>
      <c r="S9">
        <v>1.1681389690187574</v>
      </c>
      <c r="T9">
        <f t="shared" ref="T9" si="29">S9*S9</f>
        <v>1.3645486509402054</v>
      </c>
      <c r="U9">
        <v>1.1706344583151129</v>
      </c>
      <c r="V9">
        <f t="shared" ref="V9" si="30">U9*U9</f>
        <v>1.3703850349947178</v>
      </c>
      <c r="W9">
        <v>1.1705461725479225</v>
      </c>
      <c r="X9">
        <f t="shared" ref="X9" si="31">W9*W9</f>
        <v>1.3701783420665907</v>
      </c>
    </row>
    <row r="10" spans="3:27">
      <c r="C10" s="18">
        <f t="shared" ca="1" si="0"/>
        <v>1.1687669163923957</v>
      </c>
      <c r="D10" s="18">
        <f t="shared" ca="1" si="0"/>
        <v>1.1697964543312962</v>
      </c>
      <c r="E10" s="18">
        <f t="shared" ca="1" si="0"/>
        <v>1.1703078354288998</v>
      </c>
      <c r="F10" s="18">
        <f t="shared" ca="1" si="0"/>
        <v>1.1695298997248775</v>
      </c>
      <c r="H10">
        <v>1.1706866434786358</v>
      </c>
      <c r="I10">
        <f t="shared" si="1"/>
        <v>1.3705072172192745</v>
      </c>
      <c r="J10">
        <v>1.1695912937066726</v>
      </c>
      <c r="K10">
        <f t="shared" si="1"/>
        <v>1.3679437943144481</v>
      </c>
      <c r="L10">
        <v>1.1702001040492109</v>
      </c>
      <c r="M10">
        <f t="shared" ref="M10" si="32">L10*L10</f>
        <v>1.3693682835167842</v>
      </c>
      <c r="N10">
        <v>1.1695902310976776</v>
      </c>
      <c r="O10">
        <f t="shared" ref="O10" si="33">N10*N10</f>
        <v>1.3679413086791188</v>
      </c>
      <c r="Q10">
        <v>1.1698798500055911</v>
      </c>
      <c r="R10">
        <f t="shared" ref="R10" si="34">Q10*Q10</f>
        <v>1.3686188634491043</v>
      </c>
      <c r="S10">
        <v>1.1693050222762555</v>
      </c>
      <c r="T10">
        <f t="shared" ref="T10" si="35">S10*S10</f>
        <v>1.3672742351204745</v>
      </c>
      <c r="U10">
        <v>1.1692342663030331</v>
      </c>
      <c r="V10">
        <f t="shared" ref="V10" si="36">U10*U10</f>
        <v>1.367108769497192</v>
      </c>
      <c r="W10">
        <v>1.1699034637099706</v>
      </c>
      <c r="X10">
        <f t="shared" ref="X10" si="37">W10*W10</f>
        <v>1.3686741144005865</v>
      </c>
    </row>
    <row r="11" spans="3:27">
      <c r="C11" s="18">
        <f t="shared" ca="1" si="0"/>
        <v>1.1688999476561555</v>
      </c>
      <c r="D11" s="18">
        <f t="shared" ca="1" si="0"/>
        <v>1.168820145639601</v>
      </c>
      <c r="E11" s="18">
        <f t="shared" ca="1" si="0"/>
        <v>1.1693236394125484</v>
      </c>
      <c r="F11" s="18">
        <f t="shared" ca="1" si="0"/>
        <v>1.1713784142713524</v>
      </c>
      <c r="H11">
        <v>1.1705217537968808</v>
      </c>
      <c r="I11">
        <f t="shared" si="1"/>
        <v>1.3701211761117258</v>
      </c>
      <c r="J11">
        <v>1.1688702614479412</v>
      </c>
      <c r="K11">
        <f t="shared" si="1"/>
        <v>1.3662576880973782</v>
      </c>
      <c r="L11">
        <v>1.1714421842306098</v>
      </c>
      <c r="M11">
        <f t="shared" ref="M11" si="38">L11*L11</f>
        <v>1.3722767909949818</v>
      </c>
      <c r="N11">
        <v>1.1700352511223038</v>
      </c>
      <c r="O11">
        <f t="shared" ref="O11" si="39">N11*N11</f>
        <v>1.3689824888688324</v>
      </c>
      <c r="Q11">
        <v>1.169996782450333</v>
      </c>
      <c r="R11">
        <f t="shared" ref="R11" si="40">Q11*Q11</f>
        <v>1.3688924709441319</v>
      </c>
      <c r="S11">
        <v>1.171803301770715</v>
      </c>
      <c r="T11">
        <f t="shared" ref="T11" si="41">S11*S11</f>
        <v>1.3731229780407495</v>
      </c>
      <c r="U11">
        <v>1.1695582956246633</v>
      </c>
      <c r="V11">
        <f t="shared" ref="V11" si="42">U11*U11</f>
        <v>1.3678666068644674</v>
      </c>
      <c r="W11">
        <v>1.1695957983181762</v>
      </c>
      <c r="X11">
        <f t="shared" ref="X11" si="43">W11*W11</f>
        <v>1.3679543314435318</v>
      </c>
    </row>
    <row r="12" spans="3:27">
      <c r="C12" s="18">
        <f t="shared" ca="1" si="0"/>
        <v>1.1708755318761976</v>
      </c>
      <c r="D12" s="18">
        <f t="shared" ca="1" si="0"/>
        <v>1.1719245242416556</v>
      </c>
      <c r="E12" s="18">
        <f t="shared" ca="1" si="0"/>
        <v>1.1684522903486341</v>
      </c>
      <c r="F12" s="18">
        <f t="shared" ca="1" si="0"/>
        <v>1.1692446030512196</v>
      </c>
      <c r="H12">
        <v>1.1686583542649689</v>
      </c>
      <c r="I12">
        <f t="shared" si="1"/>
        <v>1.3657623489933055</v>
      </c>
      <c r="J12">
        <v>1.1683886534407635</v>
      </c>
      <c r="K12">
        <f t="shared" si="1"/>
        <v>1.3651320454891205</v>
      </c>
      <c r="L12">
        <v>1.171797096737841</v>
      </c>
      <c r="M12">
        <f t="shared" ref="M12" si="44">L12*L12</f>
        <v>1.3731084359232333</v>
      </c>
      <c r="N12">
        <v>1.1693105316059678</v>
      </c>
      <c r="O12">
        <f t="shared" ref="O12" si="45">N12*N12</f>
        <v>1.367287119324631</v>
      </c>
      <c r="Q12">
        <v>1.1688820317142707</v>
      </c>
      <c r="R12">
        <f t="shared" ref="R12" si="46">Q12*Q12</f>
        <v>1.3662852040644815</v>
      </c>
      <c r="S12">
        <v>1.1704593423828609</v>
      </c>
      <c r="T12">
        <f t="shared" ref="T12" si="47">S12*S12</f>
        <v>1.3699750721713191</v>
      </c>
      <c r="U12">
        <v>1.1691861074242038</v>
      </c>
      <c r="V12">
        <f t="shared" ref="V12" si="48">U12*U12</f>
        <v>1.3669961537937618</v>
      </c>
      <c r="W12">
        <v>1.169667941693314</v>
      </c>
      <c r="X12">
        <f t="shared" ref="X12" si="49">W12*W12</f>
        <v>1.3681230938250739</v>
      </c>
    </row>
    <row r="13" spans="3:27">
      <c r="C13" s="18">
        <f t="shared" ca="1" si="0"/>
        <v>1.1701618929034248</v>
      </c>
      <c r="D13" s="18">
        <f t="shared" ca="1" si="0"/>
        <v>1.1695339958979192</v>
      </c>
      <c r="E13" s="18">
        <f t="shared" ca="1" si="0"/>
        <v>1.1697523963188419</v>
      </c>
      <c r="F13" s="18">
        <f t="shared" ca="1" si="0"/>
        <v>1.170692428883954</v>
      </c>
      <c r="H13">
        <v>1.169362408504677</v>
      </c>
      <c r="I13">
        <f t="shared" si="1"/>
        <v>1.3674084424238591</v>
      </c>
      <c r="J13">
        <v>1.1708096651644122</v>
      </c>
      <c r="K13">
        <f t="shared" si="1"/>
        <v>1.370795272042403</v>
      </c>
      <c r="L13">
        <v>1.1689807753554258</v>
      </c>
      <c r="M13">
        <f t="shared" ref="M13" si="50">L13*L13</f>
        <v>1.3665160531505725</v>
      </c>
      <c r="N13">
        <v>1.1686144946530217</v>
      </c>
      <c r="O13">
        <f t="shared" ref="O13" si="51">N13*N13</f>
        <v>1.3656598371131372</v>
      </c>
      <c r="Q13">
        <v>1.1693994642943251</v>
      </c>
      <c r="R13">
        <f t="shared" ref="R13" si="52">Q13*Q13</f>
        <v>1.3674951070918544</v>
      </c>
      <c r="S13">
        <v>1.1708780967867749</v>
      </c>
      <c r="T13">
        <f t="shared" ref="T13" si="53">S13*S13</f>
        <v>1.3709555175350203</v>
      </c>
      <c r="U13">
        <v>1.1712673045486817</v>
      </c>
      <c r="V13">
        <f t="shared" ref="V13" si="54">U13*U13</f>
        <v>1.3718670987047341</v>
      </c>
      <c r="W13">
        <v>1.1690209644058247</v>
      </c>
      <c r="X13">
        <f t="shared" ref="X13" si="55">W13*W13</f>
        <v>1.3666100152203244</v>
      </c>
    </row>
    <row r="14" spans="3:27">
      <c r="C14" s="18">
        <f t="shared" ca="1" si="0"/>
        <v>1.1692482857076829</v>
      </c>
      <c r="D14" s="18">
        <f t="shared" ca="1" si="0"/>
        <v>1.1683983048926916</v>
      </c>
      <c r="E14" s="18">
        <f t="shared" ca="1" si="0"/>
        <v>1.1706521337196183</v>
      </c>
      <c r="F14" s="18">
        <f t="shared" ca="1" si="0"/>
        <v>1.1698882044630363</v>
      </c>
      <c r="H14">
        <v>1.170383028761359</v>
      </c>
      <c r="I14">
        <f t="shared" si="1"/>
        <v>1.3697964340126121</v>
      </c>
      <c r="J14">
        <v>1.1696575278570021</v>
      </c>
      <c r="K14">
        <f t="shared" si="1"/>
        <v>1.3680987324725535</v>
      </c>
      <c r="L14">
        <v>1.1699956776825271</v>
      </c>
      <c r="M14">
        <f t="shared" ref="M14" si="56">L14*L14</f>
        <v>1.3688898857957958</v>
      </c>
      <c r="N14">
        <v>1.1711782648040197</v>
      </c>
      <c r="O14">
        <f t="shared" ref="O14" si="57">N14*N14</f>
        <v>1.3716585279493543</v>
      </c>
      <c r="Q14">
        <v>1.1693623709693157</v>
      </c>
      <c r="R14">
        <f t="shared" ref="R14" si="58">Q14*Q14</f>
        <v>1.3674083546389795</v>
      </c>
      <c r="S14">
        <v>1.1707491246499255</v>
      </c>
      <c r="T14">
        <f t="shared" ref="T14" si="59">S14*S14</f>
        <v>1.3706535128685668</v>
      </c>
      <c r="U14">
        <v>1.1721009502571884</v>
      </c>
      <c r="V14">
        <f t="shared" ref="V14" si="60">U14*U14</f>
        <v>1.373820637593804</v>
      </c>
      <c r="W14">
        <v>1.1685431871588481</v>
      </c>
      <c r="X14">
        <f t="shared" ref="X14" si="61">W14*W14</f>
        <v>1.3654931802553587</v>
      </c>
    </row>
    <row r="15" spans="3:27">
      <c r="C15" s="18">
        <f t="shared" ca="1" si="0"/>
        <v>1.1694843111137063</v>
      </c>
      <c r="D15" s="18">
        <f t="shared" ca="1" si="0"/>
        <v>1.1689091855683196</v>
      </c>
      <c r="E15" s="18">
        <f t="shared" ca="1" si="0"/>
        <v>1.1693702237797494</v>
      </c>
      <c r="F15" s="18">
        <f t="shared" ca="1" si="0"/>
        <v>1.1703078863730652</v>
      </c>
      <c r="H15">
        <v>1.1714211083455401</v>
      </c>
      <c r="I15">
        <f t="shared" si="1"/>
        <v>1.3722274130774936</v>
      </c>
      <c r="J15">
        <v>1.17029829425304</v>
      </c>
      <c r="K15">
        <f t="shared" si="1"/>
        <v>1.3695980975315749</v>
      </c>
      <c r="L15">
        <v>1.1707121491503898</v>
      </c>
      <c r="M15">
        <f t="shared" ref="M15" si="62">L15*L15</f>
        <v>1.3705669361683246</v>
      </c>
      <c r="N15">
        <v>1.1717639723757614</v>
      </c>
      <c r="O15">
        <f t="shared" ref="O15" si="63">N15*N15</f>
        <v>1.3730308069578241</v>
      </c>
      <c r="Q15">
        <v>1.1711292986085278</v>
      </c>
      <c r="R15">
        <f t="shared" ref="R15" si="64">Q15*Q15</f>
        <v>1.3715438340593022</v>
      </c>
      <c r="S15">
        <v>1.1704621795524022</v>
      </c>
      <c r="T15">
        <f t="shared" ref="T15" si="65">S15*S15</f>
        <v>1.3699817137625598</v>
      </c>
      <c r="U15">
        <v>1.1699103047365154</v>
      </c>
      <c r="V15">
        <f t="shared" ref="V15" si="66">U15*U15</f>
        <v>1.3686901211286862</v>
      </c>
      <c r="W15">
        <v>1.1707448642083833</v>
      </c>
      <c r="X15">
        <f t="shared" ref="X15" si="67">W15*W15</f>
        <v>1.3706435370703058</v>
      </c>
    </row>
    <row r="16" spans="3:27">
      <c r="C16" s="18">
        <f t="shared" ca="1" si="0"/>
        <v>1.1685699635929883</v>
      </c>
      <c r="D16" s="18">
        <f t="shared" ca="1" si="0"/>
        <v>1.1705564261167063</v>
      </c>
      <c r="E16" s="18">
        <f t="shared" ca="1" si="0"/>
        <v>1.169813181100154</v>
      </c>
      <c r="F16" s="18">
        <f t="shared" ca="1" si="0"/>
        <v>1.1704029369889166</v>
      </c>
      <c r="H16">
        <v>1.1699904575472082</v>
      </c>
      <c r="I16">
        <f t="shared" si="1"/>
        <v>1.3688776707515256</v>
      </c>
      <c r="J16">
        <v>1.1689208174597945</v>
      </c>
      <c r="K16">
        <f t="shared" si="1"/>
        <v>1.3663758774908741</v>
      </c>
      <c r="L16">
        <v>1.1718065640597586</v>
      </c>
      <c r="M16">
        <f t="shared" ref="M16" si="68">L16*L16</f>
        <v>1.373130623573537</v>
      </c>
      <c r="N16">
        <v>1.167787350469141</v>
      </c>
      <c r="O16">
        <f t="shared" ref="O16" si="69">N16*N16</f>
        <v>1.3637272959157363</v>
      </c>
      <c r="Q16">
        <v>1.1700538604088793</v>
      </c>
      <c r="R16">
        <f t="shared" ref="R16" si="70">Q16*Q16</f>
        <v>1.3690260362577211</v>
      </c>
      <c r="S16">
        <v>1.1677977798117996</v>
      </c>
      <c r="T16">
        <f t="shared" ref="T16" si="71">S16*S16</f>
        <v>1.3637516545333683</v>
      </c>
      <c r="U16">
        <v>1.1692850008303959</v>
      </c>
      <c r="V16">
        <f t="shared" ref="V16" si="72">U16*U16</f>
        <v>1.3672274131669389</v>
      </c>
      <c r="W16">
        <v>1.1693242302002684</v>
      </c>
      <c r="X16">
        <f t="shared" ref="X16" si="73">W16*W16</f>
        <v>1.3673191553334503</v>
      </c>
    </row>
    <row r="17" spans="3:24">
      <c r="C17" s="18">
        <f t="shared" ca="1" si="0"/>
        <v>1.1698744161548684</v>
      </c>
      <c r="D17" s="18">
        <f t="shared" ca="1" si="0"/>
        <v>1.1686236810233488</v>
      </c>
      <c r="E17" s="18">
        <f t="shared" ca="1" si="0"/>
        <v>1.1702947670016466</v>
      </c>
      <c r="F17" s="18">
        <f t="shared" ca="1" si="0"/>
        <v>1.1697548716653603</v>
      </c>
      <c r="H17">
        <v>1.1683539660758828</v>
      </c>
      <c r="I17">
        <f t="shared" si="1"/>
        <v>1.3650509900452452</v>
      </c>
      <c r="J17">
        <v>1.1699513513291246</v>
      </c>
      <c r="K17">
        <f t="shared" si="1"/>
        <v>1.3687861644768449</v>
      </c>
      <c r="L17">
        <v>1.1701923423650897</v>
      </c>
      <c r="M17">
        <f t="shared" ref="M17" si="74">L17*L17</f>
        <v>1.3693501181298955</v>
      </c>
      <c r="N17">
        <v>1.1699802397189871</v>
      </c>
      <c r="O17">
        <f t="shared" ref="O17" si="75">N17*N17</f>
        <v>1.3688537613328986</v>
      </c>
      <c r="Q17">
        <v>1.1724194797862648</v>
      </c>
      <c r="R17">
        <f t="shared" ref="R17" si="76">Q17*Q17</f>
        <v>1.3745674365822957</v>
      </c>
      <c r="S17">
        <v>1.1697850014639861</v>
      </c>
      <c r="T17">
        <f t="shared" ref="T17" si="77">S17*S17</f>
        <v>1.3683969496500981</v>
      </c>
      <c r="U17">
        <v>1.1697591246055872</v>
      </c>
      <c r="V17">
        <f t="shared" ref="V17" si="78">U17*U17</f>
        <v>1.3683364095980297</v>
      </c>
      <c r="W17">
        <v>1.1697165707133517</v>
      </c>
      <c r="X17">
        <f t="shared" ref="X17" si="79">W17*W17</f>
        <v>1.3682368558014035</v>
      </c>
    </row>
    <row r="18" spans="3:24">
      <c r="C18" s="18">
        <f t="shared" ca="1" si="0"/>
        <v>1.1690595881479866</v>
      </c>
      <c r="D18" s="18">
        <f t="shared" ca="1" si="0"/>
        <v>1.1708327652126582</v>
      </c>
      <c r="E18" s="18">
        <f t="shared" ca="1" si="0"/>
        <v>1.1699127804759464</v>
      </c>
      <c r="F18" s="18">
        <f t="shared" ca="1" si="0"/>
        <v>1.169502756240089</v>
      </c>
      <c r="H18">
        <v>1.1708128652975811</v>
      </c>
      <c r="I18">
        <f t="shared" si="1"/>
        <v>1.3708027655463317</v>
      </c>
      <c r="J18">
        <v>1.1699257061132109</v>
      </c>
      <c r="K18">
        <f t="shared" si="1"/>
        <v>1.3687261578244951</v>
      </c>
      <c r="L18">
        <v>1.1685699437730488</v>
      </c>
      <c r="M18">
        <f t="shared" ref="M18" si="80">L18*L18</f>
        <v>1.3655557134897465</v>
      </c>
      <c r="N18">
        <v>1.1696427210643514</v>
      </c>
      <c r="O18">
        <f t="shared" ref="O18" si="81">N18*N18</f>
        <v>1.3680640949388201</v>
      </c>
      <c r="Q18">
        <v>1.168249422993427</v>
      </c>
      <c r="R18">
        <f t="shared" ref="R18" si="82">Q18*Q18</f>
        <v>1.3648067143244753</v>
      </c>
      <c r="S18">
        <v>1.1700007359214915</v>
      </c>
      <c r="T18">
        <f t="shared" ref="T18" si="83">S18*S18</f>
        <v>1.3689017220568316</v>
      </c>
      <c r="U18">
        <v>1.1709910078554298</v>
      </c>
      <c r="V18">
        <f t="shared" ref="V18" si="84">U18*U18</f>
        <v>1.3712199404782752</v>
      </c>
      <c r="W18">
        <v>1.1702055328828362</v>
      </c>
      <c r="X18">
        <f t="shared" ref="X18" si="85">W18*W18</f>
        <v>1.3693809891896027</v>
      </c>
    </row>
    <row r="19" spans="3:24">
      <c r="C19" s="18">
        <f t="shared" ca="1" si="0"/>
        <v>1.1690867508645049</v>
      </c>
      <c r="D19" s="18">
        <f t="shared" ca="1" si="0"/>
        <v>1.169582813610885</v>
      </c>
      <c r="E19" s="18">
        <f t="shared" ca="1" si="0"/>
        <v>1.170483830675852</v>
      </c>
      <c r="F19" s="18">
        <f t="shared" ca="1" si="0"/>
        <v>1.1684679012748198</v>
      </c>
      <c r="H19">
        <v>1.1707938039206747</v>
      </c>
      <c r="I19">
        <f t="shared" si="1"/>
        <v>1.3707581312990431</v>
      </c>
      <c r="J19">
        <v>1.1692663775255685</v>
      </c>
      <c r="K19">
        <f t="shared" si="1"/>
        <v>1.3671838616117653</v>
      </c>
      <c r="L19">
        <v>1.1682837776482453</v>
      </c>
      <c r="M19">
        <f t="shared" ref="M19" si="86">L19*L19</f>
        <v>1.3648869851160548</v>
      </c>
      <c r="N19">
        <v>1.1698756655436371</v>
      </c>
      <c r="O19">
        <f t="shared" ref="O19" si="87">N19*N19</f>
        <v>1.3686090728311677</v>
      </c>
      <c r="Q19">
        <v>1.1702985094262648</v>
      </c>
      <c r="R19">
        <f t="shared" ref="R19" si="88">Q19*Q19</f>
        <v>1.3695986011653372</v>
      </c>
      <c r="S19">
        <v>1.1671542668204062</v>
      </c>
      <c r="T19">
        <f t="shared" ref="T19" si="89">S19*S19</f>
        <v>1.3622490825570801</v>
      </c>
      <c r="U19">
        <v>1.1709422415373405</v>
      </c>
      <c r="V19">
        <f t="shared" ref="V19" si="90">U19*U19</f>
        <v>1.3711057330164915</v>
      </c>
      <c r="W19">
        <v>1.1708050473006102</v>
      </c>
      <c r="X19">
        <f t="shared" ref="X19" si="91">W19*W19</f>
        <v>1.3707844587845841</v>
      </c>
    </row>
    <row r="20" spans="3:24">
      <c r="C20" s="18">
        <f t="shared" ca="1" si="0"/>
        <v>1.1712627256199601</v>
      </c>
      <c r="D20" s="18">
        <f t="shared" ca="1" si="0"/>
        <v>1.1698838380372023</v>
      </c>
      <c r="E20" s="18">
        <f t="shared" ca="1" si="0"/>
        <v>1.1689874021941651</v>
      </c>
      <c r="F20" s="18">
        <f t="shared" ca="1" si="0"/>
        <v>1.1692214770392344</v>
      </c>
      <c r="H20">
        <v>1.1708675276491147</v>
      </c>
      <c r="I20">
        <f t="shared" si="1"/>
        <v>1.3709307673031503</v>
      </c>
      <c r="J20">
        <v>1.1690616283203137</v>
      </c>
      <c r="K20">
        <f t="shared" si="1"/>
        <v>1.3667050908109433</v>
      </c>
      <c r="L20">
        <v>1.1697042863406595</v>
      </c>
      <c r="M20">
        <f t="shared" ref="M20" si="92">L20*L20</f>
        <v>1.3682081174837115</v>
      </c>
      <c r="N20">
        <v>1.1698286115617647</v>
      </c>
      <c r="O20">
        <f t="shared" ref="O20" si="93">N20*N20</f>
        <v>1.3684989804285261</v>
      </c>
      <c r="Q20">
        <v>1.170945507115547</v>
      </c>
      <c r="R20">
        <f t="shared" ref="R20" si="94">Q20*Q20</f>
        <v>1.3711133806340856</v>
      </c>
      <c r="S20">
        <v>1.1713875433123973</v>
      </c>
      <c r="T20">
        <f t="shared" ref="T20" si="95">S20*S20</f>
        <v>1.3721487766274534</v>
      </c>
      <c r="U20">
        <v>1.1713013854552543</v>
      </c>
      <c r="V20">
        <f t="shared" ref="V20" si="96">U20*U20</f>
        <v>1.3719469355693983</v>
      </c>
      <c r="W20">
        <v>1.1701546887631069</v>
      </c>
      <c r="X20">
        <f t="shared" ref="X20" si="97">W20*W20</f>
        <v>1.3692619956342835</v>
      </c>
    </row>
    <row r="21" spans="3:24">
      <c r="C21" s="18">
        <f t="shared" ca="1" si="0"/>
        <v>1.1717934173077926</v>
      </c>
      <c r="D21" s="18">
        <f t="shared" ca="1" si="0"/>
        <v>1.1715399853641575</v>
      </c>
      <c r="E21" s="18">
        <f t="shared" ca="1" si="0"/>
        <v>1.1722852140677367</v>
      </c>
      <c r="F21" s="18">
        <f t="shared" ca="1" si="0"/>
        <v>1.1680356791804483</v>
      </c>
      <c r="H21">
        <v>1.1694629340423699</v>
      </c>
      <c r="I21">
        <f t="shared" si="1"/>
        <v>1.3676435540989884</v>
      </c>
      <c r="J21">
        <v>1.1710016486308767</v>
      </c>
      <c r="K21">
        <f t="shared" si="1"/>
        <v>1.3712448610962313</v>
      </c>
      <c r="L21">
        <v>1.1702067478035465</v>
      </c>
      <c r="M21">
        <f t="shared" ref="M21" si="98">L21*L21</f>
        <v>1.369383832604953</v>
      </c>
      <c r="N21">
        <v>1.1696218025381018</v>
      </c>
      <c r="O21">
        <f t="shared" ref="O21" si="99">N21*N21</f>
        <v>1.3680151609724784</v>
      </c>
      <c r="Q21">
        <v>1.168924611682711</v>
      </c>
      <c r="R21">
        <f t="shared" ref="R21" si="100">Q21*Q21</f>
        <v>1.3663847477975768</v>
      </c>
      <c r="S21">
        <v>1.1690705313056917</v>
      </c>
      <c r="T21">
        <f t="shared" ref="T21" si="101">S21*S21</f>
        <v>1.3667259071673723</v>
      </c>
      <c r="U21">
        <v>1.1701771683210713</v>
      </c>
      <c r="V21">
        <f t="shared" ref="V21" si="102">U21*U21</f>
        <v>1.369314605259921</v>
      </c>
      <c r="W21">
        <v>1.1694672344320014</v>
      </c>
      <c r="X21">
        <f t="shared" ref="X21" si="103">W21*W21</f>
        <v>1.3676536124100338</v>
      </c>
    </row>
    <row r="22" spans="3:24">
      <c r="C22" s="18">
        <f t="shared" ca="1" si="0"/>
        <v>1.1692025886221418</v>
      </c>
      <c r="D22" s="18">
        <f t="shared" ca="1" si="0"/>
        <v>1.1694265152993359</v>
      </c>
      <c r="E22" s="18">
        <f t="shared" ca="1" si="0"/>
        <v>1.1678689320679276</v>
      </c>
      <c r="F22" s="18">
        <f t="shared" ca="1" si="0"/>
        <v>1.1705244120386753</v>
      </c>
      <c r="H22">
        <v>1.1686462760819132</v>
      </c>
      <c r="I22">
        <f t="shared" si="1"/>
        <v>1.3657341186001233</v>
      </c>
      <c r="J22">
        <v>1.1706126555621688</v>
      </c>
      <c r="K22">
        <f t="shared" si="1"/>
        <v>1.3703339893623128</v>
      </c>
      <c r="L22">
        <v>1.171101814293571</v>
      </c>
      <c r="M22">
        <f t="shared" ref="M22" si="104">L22*L22</f>
        <v>1.3714794594416935</v>
      </c>
      <c r="N22">
        <v>1.1716588067429516</v>
      </c>
      <c r="O22">
        <f t="shared" ref="O22" si="105">N22*N22</f>
        <v>1.3727843594183173</v>
      </c>
      <c r="Q22">
        <v>1.1683021030452632</v>
      </c>
      <c r="R22">
        <f t="shared" ref="R22" si="106">Q22*Q22</f>
        <v>1.3649298039799846</v>
      </c>
      <c r="S22">
        <v>1.1706544255584233</v>
      </c>
      <c r="T22">
        <f t="shared" ref="T22" si="107">S22*S22</f>
        <v>1.3704317840795219</v>
      </c>
      <c r="U22">
        <v>1.1692139607753926</v>
      </c>
      <c r="V22">
        <f t="shared" ref="V22" si="108">U22*U22</f>
        <v>1.3670612860720814</v>
      </c>
      <c r="W22">
        <v>1.1710474605117058</v>
      </c>
      <c r="X22">
        <f t="shared" ref="X22" si="109">W22*W22</f>
        <v>1.3713521547709153</v>
      </c>
    </row>
    <row r="23" spans="3:24">
      <c r="C23" s="18">
        <f t="shared" ca="1" si="0"/>
        <v>1.1698966799345398</v>
      </c>
      <c r="D23" s="18">
        <f t="shared" ca="1" si="0"/>
        <v>1.1700190184925972</v>
      </c>
      <c r="E23" s="18">
        <f t="shared" ca="1" si="0"/>
        <v>1.1710645732031497</v>
      </c>
      <c r="F23" s="18">
        <f t="shared" ca="1" si="0"/>
        <v>1.1720838250369232</v>
      </c>
      <c r="H23">
        <v>1.1700621911041564</v>
      </c>
      <c r="I23">
        <f t="shared" si="1"/>
        <v>1.3690455310514595</v>
      </c>
      <c r="J23">
        <v>1.170018558234603</v>
      </c>
      <c r="K23">
        <f t="shared" si="1"/>
        <v>1.3689434266133791</v>
      </c>
      <c r="L23">
        <v>1.1703484430143449</v>
      </c>
      <c r="M23">
        <f t="shared" ref="M23" si="110">L23*L23</f>
        <v>1.3697154780661014</v>
      </c>
      <c r="N23">
        <v>1.1712568953784885</v>
      </c>
      <c r="O23">
        <f t="shared" ref="O23" si="111">N23*N23</f>
        <v>1.3718427149716557</v>
      </c>
      <c r="Q23">
        <v>1.1694248770476074</v>
      </c>
      <c r="R23">
        <f t="shared" ref="R23" si="112">Q23*Q23</f>
        <v>1.3675545430578118</v>
      </c>
      <c r="S23">
        <v>1.1688594017812153</v>
      </c>
      <c r="T23">
        <f t="shared" ref="T23" si="113">S23*S23</f>
        <v>1.3662323011323405</v>
      </c>
      <c r="U23">
        <v>1.1698894435181679</v>
      </c>
      <c r="V23">
        <f t="shared" ref="V23" si="114">U23*U23</f>
        <v>1.3686413100552486</v>
      </c>
      <c r="W23">
        <v>1.1690915018489725</v>
      </c>
      <c r="X23">
        <f t="shared" ref="X23" si="115">W23*W23</f>
        <v>1.366774939695486</v>
      </c>
    </row>
    <row r="24" spans="3:24">
      <c r="C24" s="18">
        <f t="shared" ref="C24:F45" ca="1" si="116">_xlfn.NORM.INV(RAND(),$C$3,$D$3)</f>
        <v>1.1698094039113029</v>
      </c>
      <c r="D24" s="18">
        <f t="shared" ca="1" si="116"/>
        <v>1.1697205680350029</v>
      </c>
      <c r="E24" s="18">
        <f t="shared" ca="1" si="116"/>
        <v>1.1701278159963071</v>
      </c>
      <c r="F24" s="18">
        <f t="shared" ca="1" si="116"/>
        <v>1.1710560121975495</v>
      </c>
      <c r="H24">
        <v>1.1691467790039514</v>
      </c>
      <c r="I24">
        <f t="shared" si="1"/>
        <v>1.3669041908553143</v>
      </c>
      <c r="J24">
        <v>1.1702208410044879</v>
      </c>
      <c r="K24">
        <f t="shared" si="1"/>
        <v>1.3694168167212508</v>
      </c>
      <c r="L24">
        <v>1.1708150707053426</v>
      </c>
      <c r="M24">
        <f t="shared" ref="M24" si="117">L24*L24</f>
        <v>1.3708079297907565</v>
      </c>
      <c r="N24">
        <v>1.1705481878793844</v>
      </c>
      <c r="O24">
        <f t="shared" ref="O24" si="118">N24*N24</f>
        <v>1.3701830601477107</v>
      </c>
      <c r="Q24">
        <v>1.17057620200879</v>
      </c>
      <c r="R24">
        <f t="shared" ref="R24" si="119">Q24*Q24</f>
        <v>1.3702486447093234</v>
      </c>
      <c r="S24">
        <v>1.1710432114438087</v>
      </c>
      <c r="T24">
        <f t="shared" ref="T24" si="120">S24*S24</f>
        <v>1.3713422030686289</v>
      </c>
      <c r="U24">
        <v>1.168068763587258</v>
      </c>
      <c r="V24">
        <f t="shared" ref="V24" si="121">U24*U24</f>
        <v>1.3643846364682655</v>
      </c>
      <c r="W24">
        <v>1.170918617846662</v>
      </c>
      <c r="X24">
        <f t="shared" ref="X24" si="122">W24*W24</f>
        <v>1.3710504096199372</v>
      </c>
    </row>
    <row r="25" spans="3:24">
      <c r="C25" s="18">
        <f t="shared" ca="1" si="116"/>
        <v>1.1701706337800737</v>
      </c>
      <c r="D25" s="18">
        <f t="shared" ca="1" si="116"/>
        <v>1.1701059957955311</v>
      </c>
      <c r="E25" s="18">
        <f t="shared" ca="1" si="116"/>
        <v>1.1704087480943099</v>
      </c>
      <c r="F25" s="18">
        <f t="shared" ca="1" si="116"/>
        <v>1.1706864358127866</v>
      </c>
      <c r="H25">
        <v>1.1691216953196877</v>
      </c>
      <c r="I25">
        <f t="shared" si="1"/>
        <v>1.3668455384671807</v>
      </c>
      <c r="J25">
        <v>1.1680448839443189</v>
      </c>
      <c r="K25">
        <f t="shared" si="1"/>
        <v>1.3643288509084974</v>
      </c>
      <c r="L25">
        <v>1.1701161302477987</v>
      </c>
      <c r="M25">
        <f t="shared" ref="M25" si="123">L25*L25</f>
        <v>1.3691717582660834</v>
      </c>
      <c r="N25">
        <v>1.1706203005435341</v>
      </c>
      <c r="O25">
        <f t="shared" ref="O25" si="124">N25*N25</f>
        <v>1.3703518880446339</v>
      </c>
      <c r="Q25">
        <v>1.1700034078585086</v>
      </c>
      <c r="R25">
        <f t="shared" ref="R25" si="125">Q25*Q25</f>
        <v>1.3689079744005237</v>
      </c>
      <c r="S25">
        <v>1.1716791570679774</v>
      </c>
      <c r="T25">
        <f t="shared" ref="T25" si="126">S25*S25</f>
        <v>1.3728320471075262</v>
      </c>
      <c r="U25">
        <v>1.1679107336159149</v>
      </c>
      <c r="V25">
        <f t="shared" ref="V25" si="127">U25*U25</f>
        <v>1.3640154816952645</v>
      </c>
      <c r="W25">
        <v>1.1703377560208614</v>
      </c>
      <c r="X25">
        <f t="shared" ref="X25" si="128">W25*W25</f>
        <v>1.3696904631679454</v>
      </c>
    </row>
    <row r="26" spans="3:24">
      <c r="C26" s="18">
        <f t="shared" ca="1" si="116"/>
        <v>1.1712524501901873</v>
      </c>
      <c r="D26" s="18">
        <f t="shared" ca="1" si="116"/>
        <v>1.1700069368394741</v>
      </c>
      <c r="E26" s="18">
        <f t="shared" ca="1" si="116"/>
        <v>1.1694494321385842</v>
      </c>
      <c r="F26" s="18">
        <f t="shared" ca="1" si="116"/>
        <v>1.1712761834472649</v>
      </c>
      <c r="H26">
        <v>1.1688308237444789</v>
      </c>
      <c r="I26">
        <f t="shared" si="1"/>
        <v>1.3661654945351971</v>
      </c>
      <c r="J26">
        <v>1.1702233168680969</v>
      </c>
      <c r="K26">
        <f t="shared" si="1"/>
        <v>1.3694226113417702</v>
      </c>
      <c r="L26">
        <v>1.1708590385735955</v>
      </c>
      <c r="M26">
        <f t="shared" ref="M26" si="129">L26*L26</f>
        <v>1.3709108882094845</v>
      </c>
      <c r="N26">
        <v>1.1689032340565046</v>
      </c>
      <c r="O26">
        <f t="shared" ref="O26" si="130">N26*N26</f>
        <v>1.3663347705877558</v>
      </c>
      <c r="Q26">
        <v>1.1718728138034455</v>
      </c>
      <c r="R26">
        <f t="shared" ref="R26" si="131">Q26*Q26</f>
        <v>1.3732858917316049</v>
      </c>
      <c r="S26">
        <v>1.1700765665499375</v>
      </c>
      <c r="T26">
        <f t="shared" ref="T26" si="132">S26*S26</f>
        <v>1.3690791715892903</v>
      </c>
      <c r="U26">
        <v>1.1694605376189091</v>
      </c>
      <c r="V26">
        <f t="shared" ref="V26" si="133">U26*U26</f>
        <v>1.367637949047908</v>
      </c>
      <c r="W26">
        <v>1.1691290222932986</v>
      </c>
      <c r="X26">
        <f t="shared" ref="X26" si="134">W26*W26</f>
        <v>1.3668626707684843</v>
      </c>
    </row>
    <row r="27" spans="3:24">
      <c r="C27" s="18">
        <f t="shared" ca="1" si="116"/>
        <v>1.1692446798189859</v>
      </c>
      <c r="D27" s="18">
        <f t="shared" ca="1" si="116"/>
        <v>1.1709359094588809</v>
      </c>
      <c r="E27" s="18">
        <f t="shared" ca="1" si="116"/>
        <v>1.171404198911046</v>
      </c>
      <c r="F27" s="18">
        <f t="shared" ca="1" si="116"/>
        <v>1.1697485507212204</v>
      </c>
      <c r="H27">
        <v>1.1701244481792419</v>
      </c>
      <c r="I27">
        <f t="shared" si="1"/>
        <v>1.3691912242267754</v>
      </c>
      <c r="J27">
        <v>1.1704884060339575</v>
      </c>
      <c r="K27">
        <f t="shared" si="1"/>
        <v>1.3700431086599147</v>
      </c>
      <c r="L27">
        <v>1.1704060071089477</v>
      </c>
      <c r="M27">
        <f t="shared" ref="M27" si="135">L27*L27</f>
        <v>1.3698502214767101</v>
      </c>
      <c r="N27">
        <v>1.1690284044649093</v>
      </c>
      <c r="O27">
        <f t="shared" ref="O27" si="136">N27*N27</f>
        <v>1.3666274104457716</v>
      </c>
      <c r="Q27">
        <v>1.1703640211599653</v>
      </c>
      <c r="R27">
        <f t="shared" ref="R27" si="137">Q27*Q27</f>
        <v>1.3697519420257236</v>
      </c>
      <c r="S27">
        <v>1.169576985526992</v>
      </c>
      <c r="T27">
        <f t="shared" ref="T27" si="138">S27*S27</f>
        <v>1.3679103250744056</v>
      </c>
      <c r="U27">
        <v>1.1704715556529337</v>
      </c>
      <c r="V27">
        <f t="shared" ref="V27" si="139">U27*U27</f>
        <v>1.3700036625925986</v>
      </c>
      <c r="W27">
        <v>1.1715248818350223</v>
      </c>
      <c r="X27">
        <f t="shared" ref="X27" si="140">W27*W27</f>
        <v>1.3724705487585631</v>
      </c>
    </row>
    <row r="28" spans="3:24">
      <c r="C28" s="18">
        <f t="shared" ca="1" si="116"/>
        <v>1.1707909653651183</v>
      </c>
      <c r="D28" s="18">
        <f t="shared" ca="1" si="116"/>
        <v>1.1707206013522993</v>
      </c>
      <c r="E28" s="18">
        <f t="shared" ca="1" si="116"/>
        <v>1.1709414773826388</v>
      </c>
      <c r="F28" s="18">
        <f t="shared" ca="1" si="116"/>
        <v>1.1706088364301288</v>
      </c>
      <c r="H28">
        <v>1.168717789325703</v>
      </c>
      <c r="I28">
        <f t="shared" si="1"/>
        <v>1.3659012710863583</v>
      </c>
      <c r="J28">
        <v>1.1692758910998962</v>
      </c>
      <c r="K28">
        <f t="shared" si="1"/>
        <v>1.3672061095074561</v>
      </c>
      <c r="L28">
        <v>1.1698390577361422</v>
      </c>
      <c r="M28">
        <f t="shared" ref="M28" si="141">L28*L28</f>
        <v>1.368523421004985</v>
      </c>
      <c r="N28">
        <v>1.1710843627240501</v>
      </c>
      <c r="O28">
        <f t="shared" ref="O28" si="142">N28*N28</f>
        <v>1.3714385846167947</v>
      </c>
      <c r="Q28">
        <v>1.169815386046168</v>
      </c>
      <c r="R28">
        <f t="shared" ref="R28" si="143">Q28*Q28</f>
        <v>1.3684680374303451</v>
      </c>
      <c r="S28">
        <v>1.1701889958849681</v>
      </c>
      <c r="T28">
        <f t="shared" ref="T28" si="144">S28*S28</f>
        <v>1.3693422860902698</v>
      </c>
      <c r="U28">
        <v>1.1709666959987464</v>
      </c>
      <c r="V28">
        <f t="shared" ref="V28" si="145">U28*U28</f>
        <v>1.3711630031382205</v>
      </c>
      <c r="W28">
        <v>1.1695937024841807</v>
      </c>
      <c r="X28">
        <f t="shared" ref="X28" si="146">W28*W28</f>
        <v>1.3679494288906542</v>
      </c>
    </row>
    <row r="29" spans="3:24">
      <c r="C29" s="18">
        <f t="shared" ca="1" si="116"/>
        <v>1.1683802124005207</v>
      </c>
      <c r="D29" s="18">
        <f t="shared" ca="1" si="116"/>
        <v>1.1682068628680766</v>
      </c>
      <c r="E29" s="18">
        <f t="shared" ca="1" si="116"/>
        <v>1.169338130240192</v>
      </c>
      <c r="F29" s="18">
        <f t="shared" ca="1" si="116"/>
        <v>1.1707917513800512</v>
      </c>
      <c r="H29">
        <v>1.1695178396350001</v>
      </c>
      <c r="I29">
        <f t="shared" si="1"/>
        <v>1.3677719772245178</v>
      </c>
      <c r="J29">
        <v>1.1698818886935984</v>
      </c>
      <c r="K29">
        <f t="shared" si="1"/>
        <v>1.3686236334933011</v>
      </c>
      <c r="L29">
        <v>1.1698560933075657</v>
      </c>
      <c r="M29">
        <f t="shared" ref="M29" si="147">L29*L29</f>
        <v>1.3685632790488398</v>
      </c>
      <c r="N29">
        <v>1.1687595848801224</v>
      </c>
      <c r="O29">
        <f t="shared" ref="O29" si="148">N29*N29</f>
        <v>1.3659989672491561</v>
      </c>
      <c r="Q29">
        <v>1.1693341769807308</v>
      </c>
      <c r="R29">
        <f t="shared" ref="R29" si="149">Q29*Q29</f>
        <v>1.3673424174552031</v>
      </c>
      <c r="S29">
        <v>1.1712783893475438</v>
      </c>
      <c r="T29">
        <f t="shared" ref="T29" si="150">S29*S29</f>
        <v>1.3718930653525765</v>
      </c>
      <c r="U29">
        <v>1.1696215770095482</v>
      </c>
      <c r="V29">
        <f t="shared" ref="V29" si="151">U29*U29</f>
        <v>1.3680146334063024</v>
      </c>
      <c r="W29">
        <v>1.1705664360591657</v>
      </c>
      <c r="X29">
        <f t="shared" ref="X29" si="152">W29*W29</f>
        <v>1.3702257812282568</v>
      </c>
    </row>
    <row r="30" spans="3:24">
      <c r="C30" s="18">
        <f t="shared" ca="1" si="116"/>
        <v>1.1701838382257008</v>
      </c>
      <c r="D30" s="18">
        <f t="shared" ca="1" si="116"/>
        <v>1.1694003045729953</v>
      </c>
      <c r="E30" s="18">
        <f t="shared" ca="1" si="116"/>
        <v>1.1696818359251184</v>
      </c>
      <c r="F30" s="18">
        <f t="shared" ca="1" si="116"/>
        <v>1.1694905189959051</v>
      </c>
      <c r="H30">
        <v>1.1688547215156826</v>
      </c>
      <c r="I30">
        <f t="shared" si="1"/>
        <v>1.3662213600095039</v>
      </c>
      <c r="J30">
        <v>1.1687373152474458</v>
      </c>
      <c r="K30">
        <f t="shared" si="1"/>
        <v>1.3659469120518075</v>
      </c>
      <c r="L30">
        <v>1.1682162543314112</v>
      </c>
      <c r="M30">
        <f t="shared" ref="M30" si="153">L30*L30</f>
        <v>1.3647292168841123</v>
      </c>
      <c r="N30">
        <v>1.1709853629345663</v>
      </c>
      <c r="O30">
        <f t="shared" ref="O30" si="154">N30*N30</f>
        <v>1.371206720206998</v>
      </c>
      <c r="Q30">
        <v>1.1698226771765377</v>
      </c>
      <c r="R30">
        <f t="shared" ref="R30" si="155">Q30*Q30</f>
        <v>1.3684850960364818</v>
      </c>
      <c r="S30">
        <v>1.1698932487141847</v>
      </c>
      <c r="T30">
        <f t="shared" ref="T30" si="156">S30*S30</f>
        <v>1.3686502133870291</v>
      </c>
      <c r="U30">
        <v>1.1686805864378307</v>
      </c>
      <c r="V30">
        <f t="shared" ref="V30" si="157">U30*U30</f>
        <v>1.3658143131166718</v>
      </c>
      <c r="W30">
        <v>1.1699800734261501</v>
      </c>
      <c r="X30">
        <f t="shared" ref="X30" si="158">W30*W30</f>
        <v>1.3688533722142595</v>
      </c>
    </row>
    <row r="31" spans="3:24">
      <c r="C31" s="18">
        <f t="shared" ca="1" si="116"/>
        <v>1.1714750711377091</v>
      </c>
      <c r="D31" s="18">
        <f t="shared" ca="1" si="116"/>
        <v>1.1688550273227216</v>
      </c>
      <c r="E31" s="18">
        <f t="shared" ca="1" si="116"/>
        <v>1.1705461439433718</v>
      </c>
      <c r="F31" s="18">
        <f t="shared" ca="1" si="116"/>
        <v>1.1694487869775758</v>
      </c>
      <c r="H31">
        <v>1.1702319846313411</v>
      </c>
      <c r="I31">
        <f t="shared" si="1"/>
        <v>1.3694428978542075</v>
      </c>
      <c r="J31">
        <v>1.1696378478783207</v>
      </c>
      <c r="K31">
        <f t="shared" si="1"/>
        <v>1.3680526951894296</v>
      </c>
      <c r="L31">
        <v>1.1675114402891271</v>
      </c>
      <c r="M31">
        <f t="shared" ref="M31" si="159">L31*L31</f>
        <v>1.363082963205992</v>
      </c>
      <c r="N31">
        <v>1.1706733650770453</v>
      </c>
      <c r="O31">
        <f t="shared" ref="O31" si="160">N31*N31</f>
        <v>1.3704761277008131</v>
      </c>
      <c r="Q31">
        <v>1.1699121471722325</v>
      </c>
      <c r="R31">
        <f t="shared" ref="R31" si="161">Q31*Q31</f>
        <v>1.3686944321011434</v>
      </c>
      <c r="S31">
        <v>1.1705500646855165</v>
      </c>
      <c r="T31">
        <f t="shared" ref="T31" si="162">S31*S31</f>
        <v>1.3701874539352668</v>
      </c>
      <c r="U31">
        <v>1.1692690886631587</v>
      </c>
      <c r="V31">
        <f t="shared" ref="V31" si="163">U31*U31</f>
        <v>1.3671902017031736</v>
      </c>
      <c r="W31">
        <v>1.1698429390202481</v>
      </c>
      <c r="X31">
        <f t="shared" ref="X31" si="164">W31*W31</f>
        <v>1.3685325019755319</v>
      </c>
    </row>
    <row r="32" spans="3:24">
      <c r="C32" s="18">
        <f t="shared" ca="1" si="116"/>
        <v>1.1695474308789855</v>
      </c>
      <c r="D32" s="18">
        <f t="shared" ca="1" si="116"/>
        <v>1.1702800650268641</v>
      </c>
      <c r="E32" s="18">
        <f t="shared" ca="1" si="116"/>
        <v>1.1703022668921876</v>
      </c>
      <c r="F32" s="18">
        <f t="shared" ca="1" si="116"/>
        <v>1.1697284813330302</v>
      </c>
      <c r="H32">
        <v>1.1705620808908357</v>
      </c>
      <c r="I32">
        <f t="shared" si="1"/>
        <v>1.3702155852194833</v>
      </c>
      <c r="J32">
        <v>1.168880357123963</v>
      </c>
      <c r="K32">
        <f t="shared" si="1"/>
        <v>1.3662812892702432</v>
      </c>
      <c r="L32">
        <v>1.1710304455526752</v>
      </c>
      <c r="M32">
        <f t="shared" ref="M32" si="165">L32*L32</f>
        <v>1.3713123044112969</v>
      </c>
      <c r="N32">
        <v>1.1695785290046603</v>
      </c>
      <c r="O32">
        <f t="shared" ref="O32" si="166">N32*N32</f>
        <v>1.3679139355087051</v>
      </c>
      <c r="Q32">
        <v>1.1689570847107684</v>
      </c>
      <c r="R32">
        <f t="shared" ref="R32" si="167">Q32*Q32</f>
        <v>1.3664606658954985</v>
      </c>
      <c r="S32">
        <v>1.169531901545739</v>
      </c>
      <c r="T32">
        <f t="shared" ref="T32" si="168">S32*S32</f>
        <v>1.3678048687331923</v>
      </c>
      <c r="U32">
        <v>1.1706776732101374</v>
      </c>
      <c r="V32">
        <f t="shared" ref="V32" si="169">U32*U32</f>
        <v>1.3704862145527013</v>
      </c>
      <c r="W32">
        <v>1.1692027555245716</v>
      </c>
      <c r="X32">
        <f t="shared" ref="X32" si="170">W32*W32</f>
        <v>1.3670350835262512</v>
      </c>
    </row>
    <row r="33" spans="1:26">
      <c r="C33" s="18">
        <f t="shared" ca="1" si="116"/>
        <v>1.1702566813954094</v>
      </c>
      <c r="D33" s="18">
        <f t="shared" ca="1" si="116"/>
        <v>1.1706469869658496</v>
      </c>
      <c r="E33" s="18">
        <f t="shared" ca="1" si="116"/>
        <v>1.1707767755152865</v>
      </c>
      <c r="F33" s="18">
        <f t="shared" ca="1" si="116"/>
        <v>1.1688369688736233</v>
      </c>
      <c r="H33">
        <v>1.1694698261724907</v>
      </c>
      <c r="I33">
        <f t="shared" si="1"/>
        <v>1.3676596743279157</v>
      </c>
      <c r="J33">
        <v>1.1689755095664136</v>
      </c>
      <c r="K33">
        <f t="shared" si="1"/>
        <v>1.3665037419660564</v>
      </c>
      <c r="L33">
        <v>1.1701752716459748</v>
      </c>
      <c r="M33">
        <f t="shared" ref="M33" si="171">L33*L33</f>
        <v>1.3693101663717309</v>
      </c>
      <c r="N33">
        <v>1.1690614625980962</v>
      </c>
      <c r="O33">
        <f t="shared" ref="O33" si="172">N33*N33</f>
        <v>1.3667047033319999</v>
      </c>
      <c r="Q33">
        <v>1.1701665932835081</v>
      </c>
      <c r="R33">
        <f t="shared" ref="R33" si="173">Q33*Q33</f>
        <v>1.3692898560367313</v>
      </c>
      <c r="S33">
        <v>1.1692749051374032</v>
      </c>
      <c r="T33">
        <f t="shared" ref="T33" si="174">S33*S33</f>
        <v>1.3672038037840832</v>
      </c>
      <c r="U33">
        <v>1.1690489889100428</v>
      </c>
      <c r="V33">
        <f t="shared" ref="V33" si="175">U33*U33</f>
        <v>1.3666755384715934</v>
      </c>
      <c r="W33">
        <v>1.1696062684743178</v>
      </c>
      <c r="X33">
        <f t="shared" ref="X33" si="176">W33*W33</f>
        <v>1.3679788232544179</v>
      </c>
    </row>
    <row r="34" spans="1:26">
      <c r="C34" s="18">
        <f t="shared" ca="1" si="116"/>
        <v>1.1698001515302037</v>
      </c>
      <c r="D34" s="18">
        <f t="shared" ca="1" si="116"/>
        <v>1.169483996461893</v>
      </c>
      <c r="E34" s="18">
        <f t="shared" ca="1" si="116"/>
        <v>1.1690601808265095</v>
      </c>
      <c r="F34" s="18">
        <f t="shared" ca="1" si="116"/>
        <v>1.17015001970873</v>
      </c>
      <c r="H34">
        <v>1.169501699528547</v>
      </c>
      <c r="I34">
        <f t="shared" si="1"/>
        <v>1.3677342252001599</v>
      </c>
      <c r="J34">
        <v>1.1688024273173687</v>
      </c>
      <c r="K34">
        <f t="shared" si="1"/>
        <v>1.366099114102973</v>
      </c>
      <c r="L34">
        <v>1.1701058462425864</v>
      </c>
      <c r="M34">
        <f t="shared" ref="M34" si="177">L34*L34</f>
        <v>1.3691476914110792</v>
      </c>
      <c r="N34">
        <v>1.1691750755755759</v>
      </c>
      <c r="O34">
        <f t="shared" ref="O34" si="178">N34*N34</f>
        <v>1.3669703573471537</v>
      </c>
      <c r="Q34">
        <v>1.1711055593623008</v>
      </c>
      <c r="R34">
        <f t="shared" ref="R34" si="179">Q34*Q34</f>
        <v>1.3714882311692873</v>
      </c>
      <c r="S34">
        <v>1.1713390733596298</v>
      </c>
      <c r="T34">
        <f t="shared" ref="T34" si="180">S34*S34</f>
        <v>1.3720352247789962</v>
      </c>
      <c r="U34">
        <v>1.1698314865726942</v>
      </c>
      <c r="V34">
        <f t="shared" ref="V34" si="181">U34*U34</f>
        <v>1.3685057069768796</v>
      </c>
      <c r="W34">
        <v>1.1693668031202002</v>
      </c>
      <c r="X34">
        <f t="shared" ref="X34" si="182">W34*W34</f>
        <v>1.3674187202395571</v>
      </c>
    </row>
    <row r="35" spans="1:26">
      <c r="C35" s="18">
        <f t="shared" ca="1" si="116"/>
        <v>1.1685946085324024</v>
      </c>
      <c r="D35" s="18">
        <f t="shared" ca="1" si="116"/>
        <v>1.1698470050259389</v>
      </c>
      <c r="E35" s="18">
        <f t="shared" ca="1" si="116"/>
        <v>1.1689169116914999</v>
      </c>
      <c r="F35" s="18">
        <f t="shared" ca="1" si="116"/>
        <v>1.1707057639528498</v>
      </c>
      <c r="H35">
        <v>1.1703991629508088</v>
      </c>
      <c r="I35">
        <f t="shared" si="1"/>
        <v>1.3698342006359538</v>
      </c>
      <c r="J35">
        <v>1.1699244937078037</v>
      </c>
      <c r="K35">
        <f t="shared" si="1"/>
        <v>1.3687233209774607</v>
      </c>
      <c r="L35">
        <v>1.1709317285832059</v>
      </c>
      <c r="M35">
        <f t="shared" ref="M35" si="183">L35*L35</f>
        <v>1.3710811130028546</v>
      </c>
      <c r="N35">
        <v>1.1713891795029079</v>
      </c>
      <c r="O35">
        <f t="shared" ref="O35" si="184">N35*N35</f>
        <v>1.3721526098564958</v>
      </c>
      <c r="Q35">
        <v>1.1706615874774073</v>
      </c>
      <c r="R35">
        <f t="shared" ref="R35" si="185">Q35*Q35</f>
        <v>1.3704485523951235</v>
      </c>
      <c r="S35">
        <v>1.1698136119092171</v>
      </c>
      <c r="T35">
        <f t="shared" ref="T35" si="186">S35*S35</f>
        <v>1.3684638866080883</v>
      </c>
      <c r="U35">
        <v>1.1689955724358425</v>
      </c>
      <c r="V35">
        <f t="shared" ref="V35" si="187">U35*U35</f>
        <v>1.366550648374603</v>
      </c>
      <c r="W35">
        <v>1.1710578680133286</v>
      </c>
      <c r="X35">
        <f t="shared" ref="X35" si="188">W35*W35</f>
        <v>1.3713765302359224</v>
      </c>
    </row>
    <row r="36" spans="1:26">
      <c r="C36" s="18">
        <f t="shared" ca="1" si="116"/>
        <v>1.1691590935786895</v>
      </c>
      <c r="D36" s="18">
        <f t="shared" ca="1" si="116"/>
        <v>1.1720617103309254</v>
      </c>
      <c r="E36" s="18">
        <f t="shared" ca="1" si="116"/>
        <v>1.1713676990194275</v>
      </c>
      <c r="F36" s="18">
        <f t="shared" ca="1" si="116"/>
        <v>1.1711232975939843</v>
      </c>
      <c r="H36">
        <v>1.1691896624101248</v>
      </c>
      <c r="I36">
        <f t="shared" si="1"/>
        <v>1.3670044666867016</v>
      </c>
      <c r="J36">
        <v>1.17145427990261</v>
      </c>
      <c r="K36">
        <f t="shared" si="1"/>
        <v>1.3723051299021425</v>
      </c>
      <c r="L36">
        <v>1.1699218596458587</v>
      </c>
      <c r="M36">
        <f t="shared" ref="M36" si="189">L36*L36</f>
        <v>1.3687171576772243</v>
      </c>
      <c r="N36">
        <v>1.1697115112758831</v>
      </c>
      <c r="O36">
        <f t="shared" ref="O36" si="190">N36*N36</f>
        <v>1.3682250196113104</v>
      </c>
      <c r="Q36">
        <v>1.1691458970132929</v>
      </c>
      <c r="R36">
        <f t="shared" ref="R36" si="191">Q36*Q36</f>
        <v>1.3669021285030172</v>
      </c>
      <c r="S36">
        <v>1.1706535812651693</v>
      </c>
      <c r="T36">
        <f t="shared" ref="T36" si="192">S36*S36</f>
        <v>1.3704298073289662</v>
      </c>
      <c r="U36">
        <v>1.1695294668983152</v>
      </c>
      <c r="V36">
        <f t="shared" ref="V36" si="193">U36*U36</f>
        <v>1.3677991739434572</v>
      </c>
      <c r="W36">
        <v>1.1692809987650077</v>
      </c>
      <c r="X36">
        <f t="shared" ref="X36" si="194">W36*W36</f>
        <v>1.367218054072894</v>
      </c>
    </row>
    <row r="37" spans="1:26">
      <c r="C37" s="18">
        <f t="shared" ca="1" si="116"/>
        <v>1.1689975963754338</v>
      </c>
      <c r="D37" s="18">
        <f t="shared" ca="1" si="116"/>
        <v>1.1709319527302233</v>
      </c>
      <c r="E37" s="18">
        <f t="shared" ca="1" si="116"/>
        <v>1.1693744368004979</v>
      </c>
      <c r="F37" s="18">
        <f t="shared" ca="1" si="116"/>
        <v>1.1695472249156245</v>
      </c>
      <c r="H37">
        <v>1.1694610745728089</v>
      </c>
      <c r="I37">
        <f t="shared" si="1"/>
        <v>1.3676392049409889</v>
      </c>
      <c r="J37">
        <v>1.1701224503435579</v>
      </c>
      <c r="K37">
        <f t="shared" si="1"/>
        <v>1.3691865487980122</v>
      </c>
      <c r="L37">
        <v>1.1689553153635608</v>
      </c>
      <c r="M37">
        <f t="shared" ref="M37" si="195">L37*L37</f>
        <v>1.3664565293167219</v>
      </c>
      <c r="N37">
        <v>1.1715854656872218</v>
      </c>
      <c r="O37">
        <f t="shared" ref="O37" si="196">N37*N37</f>
        <v>1.3726125034095442</v>
      </c>
      <c r="Q37">
        <v>1.1682438095114402</v>
      </c>
      <c r="R37">
        <f t="shared" ref="R37" si="197">Q37*Q37</f>
        <v>1.3647935984618023</v>
      </c>
      <c r="S37">
        <v>1.1697784083848721</v>
      </c>
      <c r="T37">
        <f t="shared" ref="T37" si="198">S37*S37</f>
        <v>1.3683815247234448</v>
      </c>
      <c r="U37">
        <v>1.1682494015967955</v>
      </c>
      <c r="V37">
        <f t="shared" ref="V37" si="199">U37*U37</f>
        <v>1.3648066643312706</v>
      </c>
      <c r="W37">
        <v>1.1698893447367755</v>
      </c>
      <c r="X37">
        <f t="shared" ref="X37" si="200">W37*W37</f>
        <v>1.3686410789286421</v>
      </c>
    </row>
    <row r="38" spans="1:26">
      <c r="C38" s="18">
        <f t="shared" ca="1" si="116"/>
        <v>1.1700541510420275</v>
      </c>
      <c r="D38" s="18">
        <f t="shared" ca="1" si="116"/>
        <v>1.1701890039916423</v>
      </c>
      <c r="E38" s="18">
        <f t="shared" ca="1" si="116"/>
        <v>1.1694260857621288</v>
      </c>
      <c r="F38" s="18">
        <f t="shared" ca="1" si="116"/>
        <v>1.1698910941490119</v>
      </c>
      <c r="H38">
        <v>1.1694639632795689</v>
      </c>
      <c r="I38">
        <f t="shared" si="1"/>
        <v>1.3676459614095569</v>
      </c>
      <c r="J38">
        <v>1.1680906006378027</v>
      </c>
      <c r="K38">
        <f t="shared" si="1"/>
        <v>1.3644356512983826</v>
      </c>
      <c r="L38">
        <v>1.1698170754413881</v>
      </c>
      <c r="M38">
        <f t="shared" ref="M38" si="201">L38*L38</f>
        <v>1.3684719899942424</v>
      </c>
      <c r="N38">
        <v>1.1695896299350066</v>
      </c>
      <c r="O38">
        <f t="shared" ref="O38" si="202">N38*N38</f>
        <v>1.3679399024515058</v>
      </c>
      <c r="Q38">
        <v>1.1680884108634146</v>
      </c>
      <c r="R38">
        <f t="shared" ref="R38" si="203">Q38*Q38</f>
        <v>1.3644305355934174</v>
      </c>
      <c r="S38">
        <v>1.1702704197071128</v>
      </c>
      <c r="T38">
        <f t="shared" ref="T38" si="204">S38*S38</f>
        <v>1.3695328552414618</v>
      </c>
      <c r="U38">
        <v>1.167598404891349</v>
      </c>
      <c r="V38">
        <f t="shared" ref="V38" si="205">U38*U38</f>
        <v>1.3632860351048226</v>
      </c>
      <c r="W38">
        <v>1.1687536964334311</v>
      </c>
      <c r="X38">
        <f t="shared" ref="X38" si="206">W38*W38</f>
        <v>1.3659852029268087</v>
      </c>
    </row>
    <row r="39" spans="1:26">
      <c r="C39" s="18">
        <f t="shared" ca="1" si="116"/>
        <v>1.1702077140302467</v>
      </c>
      <c r="D39" s="18">
        <f t="shared" ca="1" si="116"/>
        <v>1.1691692006381056</v>
      </c>
      <c r="E39" s="18">
        <f t="shared" ca="1" si="116"/>
        <v>1.1705525173845128</v>
      </c>
      <c r="F39" s="18">
        <f t="shared" ca="1" si="116"/>
        <v>1.1679392312908639</v>
      </c>
      <c r="H39">
        <v>1.1699869113733719</v>
      </c>
      <c r="I39">
        <f t="shared" si="1"/>
        <v>1.3688693727850023</v>
      </c>
      <c r="J39">
        <v>1.1687911302903935</v>
      </c>
      <c r="K39">
        <f t="shared" si="1"/>
        <v>1.3660727062454956</v>
      </c>
      <c r="L39">
        <v>1.1708572995445969</v>
      </c>
      <c r="M39">
        <f t="shared" ref="M39" si="207">L39*L39</f>
        <v>1.370906815896866</v>
      </c>
      <c r="N39">
        <v>1.1691761660888189</v>
      </c>
      <c r="O39">
        <f t="shared" ref="O39" si="208">N39*N39</f>
        <v>1.3669729073501495</v>
      </c>
      <c r="Q39">
        <v>1.1690909578732676</v>
      </c>
      <c r="R39">
        <f t="shared" ref="R39" si="209">Q39*Q39</f>
        <v>1.3667736677810343</v>
      </c>
      <c r="S39">
        <v>1.1680508529902611</v>
      </c>
      <c r="T39">
        <f t="shared" ref="T39" si="210">S39*S39</f>
        <v>1.3643427951712765</v>
      </c>
      <c r="U39">
        <v>1.1712183349271659</v>
      </c>
      <c r="V39">
        <f t="shared" ref="V39" si="211">U39*U39</f>
        <v>1.3717523880695628</v>
      </c>
      <c r="W39">
        <v>1.1716464287529023</v>
      </c>
      <c r="X39">
        <f t="shared" ref="X39" si="212">W39*W39</f>
        <v>1.3727553540094297</v>
      </c>
    </row>
    <row r="40" spans="1:26">
      <c r="C40" s="18">
        <f t="shared" ca="1" si="116"/>
        <v>1.1714411936189082</v>
      </c>
      <c r="D40" s="18">
        <f t="shared" ca="1" si="116"/>
        <v>1.1695084994142022</v>
      </c>
      <c r="E40" s="18">
        <f t="shared" ca="1" si="116"/>
        <v>1.1692037687364103</v>
      </c>
      <c r="F40" s="18">
        <f t="shared" ca="1" si="116"/>
        <v>1.1707432932713164</v>
      </c>
      <c r="H40">
        <v>1.1699735351931702</v>
      </c>
      <c r="I40">
        <f t="shared" si="1"/>
        <v>1.3688380730524041</v>
      </c>
      <c r="J40">
        <v>1.1694844837270173</v>
      </c>
      <c r="K40">
        <f t="shared" si="1"/>
        <v>1.3676939576782481</v>
      </c>
      <c r="L40">
        <v>1.1710920848691022</v>
      </c>
      <c r="M40">
        <f t="shared" ref="M40" si="213">L40*L40</f>
        <v>1.3714566712430605</v>
      </c>
      <c r="N40">
        <v>1.1682578484982831</v>
      </c>
      <c r="O40">
        <f t="shared" ref="O40" si="214">N40*N40</f>
        <v>1.3648264005778372</v>
      </c>
      <c r="Q40">
        <v>1.1689100407376369</v>
      </c>
      <c r="R40">
        <f t="shared" ref="R40" si="215">Q40*Q40</f>
        <v>1.3663506833372641</v>
      </c>
      <c r="S40">
        <v>1.1701738765633936</v>
      </c>
      <c r="T40">
        <f t="shared" ref="T40" si="216">S40*S40</f>
        <v>1.3693069013914003</v>
      </c>
      <c r="U40">
        <v>1.169608957799388</v>
      </c>
      <c r="V40">
        <f t="shared" ref="V40" si="217">U40*U40</f>
        <v>1.3679851141645707</v>
      </c>
      <c r="W40">
        <v>1.1676060882252384</v>
      </c>
      <c r="X40">
        <f t="shared" ref="X40" si="218">W40*W40</f>
        <v>1.3633039772606432</v>
      </c>
    </row>
    <row r="41" spans="1:26">
      <c r="C41" s="18">
        <f t="shared" ca="1" si="116"/>
        <v>1.1690715099097546</v>
      </c>
      <c r="D41" s="18">
        <f t="shared" ca="1" si="116"/>
        <v>1.1689758677697426</v>
      </c>
      <c r="E41" s="18">
        <f t="shared" ca="1" si="116"/>
        <v>1.1698317781821153</v>
      </c>
      <c r="F41" s="18">
        <f t="shared" ca="1" si="116"/>
        <v>1.1691473705804836</v>
      </c>
      <c r="H41">
        <v>1.1692508801577368</v>
      </c>
      <c r="I41">
        <f t="shared" si="1"/>
        <v>1.3671476207496422</v>
      </c>
      <c r="J41">
        <v>1.1708535477874602</v>
      </c>
      <c r="K41">
        <f t="shared" si="1"/>
        <v>1.3708980303664824</v>
      </c>
      <c r="L41">
        <v>1.1696898075896209</v>
      </c>
      <c r="M41">
        <f t="shared" ref="M41" si="219">L41*L41</f>
        <v>1.3681742459790445</v>
      </c>
      <c r="N41">
        <v>1.1694040310908276</v>
      </c>
      <c r="O41">
        <f t="shared" ref="O41" si="220">N41*N41</f>
        <v>1.3675057879314771</v>
      </c>
      <c r="Q41">
        <v>1.1696221274317598</v>
      </c>
      <c r="R41">
        <f t="shared" ref="R41" si="221">Q41*Q41</f>
        <v>1.3680159209779956</v>
      </c>
      <c r="S41">
        <v>1.1695292329950355</v>
      </c>
      <c r="T41">
        <f t="shared" ref="T41" si="222">S41*S41</f>
        <v>1.367798626829956</v>
      </c>
      <c r="U41">
        <v>1.1697861525214313</v>
      </c>
      <c r="V41">
        <f t="shared" ref="V41" si="223">U41*U41</f>
        <v>1.3683996426308933</v>
      </c>
      <c r="W41">
        <v>1.1709618448699535</v>
      </c>
      <c r="X41">
        <f t="shared" ref="X41" si="224">W41*W41</f>
        <v>1.3711516421412451</v>
      </c>
    </row>
    <row r="42" spans="1:26">
      <c r="C42" s="18">
        <f t="shared" ca="1" si="116"/>
        <v>1.1712215166101534</v>
      </c>
      <c r="D42" s="18">
        <f t="shared" ca="1" si="116"/>
        <v>1.1702782186891738</v>
      </c>
      <c r="E42" s="18">
        <f t="shared" ca="1" si="116"/>
        <v>1.1701638779319816</v>
      </c>
      <c r="F42" s="18">
        <f t="shared" ca="1" si="116"/>
        <v>1.1706624158061871</v>
      </c>
      <c r="H42">
        <v>1.1701592949345871</v>
      </c>
      <c r="I42">
        <f t="shared" si="1"/>
        <v>1.3692727755218101</v>
      </c>
      <c r="J42">
        <v>1.1686196332508576</v>
      </c>
      <c r="K42">
        <f t="shared" si="1"/>
        <v>1.365671847219369</v>
      </c>
      <c r="L42">
        <v>1.1715759394323864</v>
      </c>
      <c r="M42">
        <f t="shared" ref="M42" si="225">L42*L42</f>
        <v>1.3725901818568786</v>
      </c>
      <c r="N42">
        <v>1.1706028646771309</v>
      </c>
      <c r="O42">
        <f t="shared" ref="O42" si="226">N42*N42</f>
        <v>1.3703110667903053</v>
      </c>
      <c r="Q42">
        <v>1.1704156775482708</v>
      </c>
      <c r="R42">
        <f t="shared" ref="R42" si="227">Q42*Q42</f>
        <v>1.3698728582507778</v>
      </c>
      <c r="S42">
        <v>1.1721919868233619</v>
      </c>
      <c r="T42">
        <f t="shared" ref="T42" si="228">S42*S42</f>
        <v>1.3740340539729006</v>
      </c>
      <c r="U42">
        <v>1.1719283672071881</v>
      </c>
      <c r="V42">
        <f t="shared" ref="V42" si="229">U42*U42</f>
        <v>1.3734160978649059</v>
      </c>
      <c r="W42">
        <v>1.1696522880066953</v>
      </c>
      <c r="X42">
        <f t="shared" ref="X42" si="230">W42*W42</f>
        <v>1.3680864748392974</v>
      </c>
    </row>
    <row r="43" spans="1:26">
      <c r="C43" s="18">
        <f t="shared" ca="1" si="116"/>
        <v>1.1701902618226181</v>
      </c>
      <c r="D43" s="18">
        <f t="shared" ca="1" si="116"/>
        <v>1.1687812515445393</v>
      </c>
      <c r="E43" s="18">
        <f t="shared" ca="1" si="116"/>
        <v>1.1700862993319661</v>
      </c>
      <c r="F43" s="18">
        <f t="shared" ca="1" si="116"/>
        <v>1.1705888047778716</v>
      </c>
      <c r="H43">
        <v>1.170750155169078</v>
      </c>
      <c r="I43">
        <f t="shared" si="1"/>
        <v>1.3706559258284201</v>
      </c>
      <c r="J43">
        <v>1.1721944004265039</v>
      </c>
      <c r="K43">
        <f t="shared" si="1"/>
        <v>1.3740397123912509</v>
      </c>
      <c r="L43">
        <v>1.1706819247609983</v>
      </c>
      <c r="M43">
        <f t="shared" ref="M43" si="231">L43*L43</f>
        <v>1.3704961689621158</v>
      </c>
      <c r="N43">
        <v>1.1706474580413657</v>
      </c>
      <c r="O43">
        <f t="shared" ref="O43" si="232">N43*N43</f>
        <v>1.3704154710187111</v>
      </c>
      <c r="Q43">
        <v>1.1715287101657961</v>
      </c>
      <c r="R43">
        <f t="shared" ref="R43" si="233">Q43*Q43</f>
        <v>1.3724795187427339</v>
      </c>
      <c r="S43">
        <v>1.1699656631769426</v>
      </c>
      <c r="T43">
        <f t="shared" ref="T43" si="234">S43*S43</f>
        <v>1.3688196530130632</v>
      </c>
      <c r="U43">
        <v>1.170036075059701</v>
      </c>
      <c r="V43">
        <f t="shared" ref="V43" si="235">U43*U43</f>
        <v>1.3689844169411103</v>
      </c>
      <c r="W43">
        <v>1.168868197046518</v>
      </c>
      <c r="X43">
        <f t="shared" ref="X43" si="236">W43*W43</f>
        <v>1.3662528620667778</v>
      </c>
    </row>
    <row r="44" spans="1:26">
      <c r="C44" s="18">
        <f t="shared" ca="1" si="116"/>
        <v>1.1684875151260139</v>
      </c>
      <c r="D44" s="18">
        <f t="shared" ca="1" si="116"/>
        <v>1.1685806673782642</v>
      </c>
      <c r="E44" s="18">
        <f t="shared" ca="1" si="116"/>
        <v>1.1708935696400853</v>
      </c>
      <c r="F44" s="18">
        <f t="shared" ca="1" si="116"/>
        <v>1.1702932906931021</v>
      </c>
      <c r="H44">
        <v>1.1699825015008745</v>
      </c>
      <c r="I44">
        <f t="shared" si="1"/>
        <v>1.3688590538182437</v>
      </c>
      <c r="J44">
        <v>1.1687203685731933</v>
      </c>
      <c r="K44">
        <f t="shared" si="1"/>
        <v>1.3659072999178608</v>
      </c>
      <c r="M44">
        <f t="shared" ref="M44" si="237">L44*L44</f>
        <v>0</v>
      </c>
      <c r="N44">
        <v>1.1688538889673052</v>
      </c>
      <c r="O44">
        <f t="shared" ref="O44" si="238">N44*N44</f>
        <v>1.3662194137539936</v>
      </c>
      <c r="Q44">
        <v>1.1694215017378584</v>
      </c>
      <c r="R44">
        <f t="shared" ref="R44" si="239">Q44*Q44</f>
        <v>1.367546648726828</v>
      </c>
      <c r="S44">
        <v>1.1702745260815217</v>
      </c>
      <c r="T44">
        <f t="shared" ref="T44" si="240">S44*S44</f>
        <v>1.3695424663953302</v>
      </c>
      <c r="V44">
        <f t="shared" ref="V44" si="241">U44*U44</f>
        <v>0</v>
      </c>
      <c r="W44">
        <v>1.1686506195660802</v>
      </c>
      <c r="X44">
        <f t="shared" ref="X44" si="242">W44*W44</f>
        <v>1.3657442706121832</v>
      </c>
    </row>
    <row r="45" spans="1:26">
      <c r="C45" s="18">
        <f t="shared" ca="1" si="116"/>
        <v>1.1714135513541037</v>
      </c>
      <c r="D45" s="18">
        <f t="shared" ca="1" si="116"/>
        <v>1.1694240493239614</v>
      </c>
      <c r="E45" s="18">
        <f t="shared" ca="1" si="116"/>
        <v>1.1688430072817286</v>
      </c>
      <c r="F45" s="18">
        <f t="shared" ca="1" si="116"/>
        <v>1.1709292390124848</v>
      </c>
      <c r="H45">
        <v>1.1703281366518932</v>
      </c>
      <c r="I45">
        <f t="shared" si="1"/>
        <v>1.3696679474390923</v>
      </c>
      <c r="J45">
        <v>1.1697432028875534</v>
      </c>
      <c r="K45">
        <f t="shared" si="1"/>
        <v>1.3682991607016319</v>
      </c>
      <c r="M45">
        <f t="shared" ref="M45" si="243">L45*L45</f>
        <v>0</v>
      </c>
      <c r="O45">
        <f t="shared" ref="O45" si="244">N45*N45</f>
        <v>0</v>
      </c>
      <c r="Q45">
        <v>1.1696705718532694</v>
      </c>
      <c r="R45">
        <f t="shared" ref="R45" si="245">Q45*Q45</f>
        <v>1.3681292466595543</v>
      </c>
      <c r="S45">
        <v>1.1707020614234893</v>
      </c>
      <c r="T45">
        <f t="shared" ref="T45" si="246">S45*S45</f>
        <v>1.3705433166212073</v>
      </c>
      <c r="V45">
        <f t="shared" ref="V45" si="247">U45*U45</f>
        <v>0</v>
      </c>
      <c r="W45">
        <v>1.1698975461871761</v>
      </c>
      <c r="X45">
        <f t="shared" ref="X45" si="248">W45*W45</f>
        <v>1.368660268574776</v>
      </c>
    </row>
    <row r="46" spans="1:26">
      <c r="C46" s="18"/>
      <c r="D46" s="18"/>
      <c r="E46" s="18"/>
      <c r="F46" s="18"/>
    </row>
    <row r="47" spans="1:26">
      <c r="B47" s="33" t="s">
        <v>43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</row>
    <row r="48" spans="1:26">
      <c r="A48" s="28" t="s">
        <v>23</v>
      </c>
      <c r="B48" s="28" t="s">
        <v>13</v>
      </c>
      <c r="C48" s="38"/>
      <c r="D48" s="38"/>
      <c r="E48" s="38"/>
      <c r="F48" s="38"/>
      <c r="G48" s="38"/>
      <c r="H48" s="39">
        <f>COUNT(H4:H45)</f>
        <v>42</v>
      </c>
      <c r="I48" s="38"/>
      <c r="J48" s="39">
        <f>COUNT(J4:J45)</f>
        <v>42</v>
      </c>
      <c r="K48" s="38"/>
      <c r="L48" s="39">
        <f>COUNT(L4:L45)</f>
        <v>40</v>
      </c>
      <c r="M48" s="38"/>
      <c r="N48" s="39">
        <f>COUNT(N4:N45)</f>
        <v>41</v>
      </c>
      <c r="O48" s="38"/>
      <c r="P48" s="38"/>
      <c r="Q48" s="39">
        <f>COUNT(Q4:Q45)</f>
        <v>42</v>
      </c>
      <c r="R48" s="38"/>
      <c r="S48" s="39">
        <f>COUNT(S4:S45)</f>
        <v>42</v>
      </c>
      <c r="T48" s="38"/>
      <c r="U48" s="39">
        <f>COUNT(U4:U45)</f>
        <v>40</v>
      </c>
      <c r="V48" s="38"/>
      <c r="W48" s="39">
        <f>COUNT(W4:W45)</f>
        <v>42</v>
      </c>
      <c r="X48" s="28"/>
      <c r="Z48" s="28" t="s">
        <v>77</v>
      </c>
    </row>
    <row r="49" spans="1:26" ht="18">
      <c r="A49" s="28" t="s">
        <v>23</v>
      </c>
      <c r="B49" s="28" t="s">
        <v>25</v>
      </c>
      <c r="C49" s="38"/>
      <c r="D49" s="38"/>
      <c r="E49" s="38"/>
      <c r="F49" s="38"/>
      <c r="G49" s="38"/>
      <c r="H49" s="40">
        <f>SUM(H4:H45)</f>
        <v>49.134145377369492</v>
      </c>
      <c r="I49" s="38"/>
      <c r="J49" s="40">
        <f>SUM(J4:J45)</f>
        <v>49.128779308670147</v>
      </c>
      <c r="K49" s="38"/>
      <c r="L49" s="40">
        <f>SUM(L4:L45)</f>
        <v>46.807975399099632</v>
      </c>
      <c r="M49" s="38"/>
      <c r="N49" s="40">
        <f>SUM(N4:N45)</f>
        <v>47.965811616455362</v>
      </c>
      <c r="O49" s="38"/>
      <c r="P49" s="38"/>
      <c r="Q49" s="40">
        <f>SUM(Q4:Q45)</f>
        <v>49.134495382889803</v>
      </c>
      <c r="R49" s="38"/>
      <c r="S49" s="40">
        <f>SUM(S4:S45)</f>
        <v>49.144809737929286</v>
      </c>
      <c r="T49" s="38"/>
      <c r="U49" s="40">
        <f>SUM(U4:U45)</f>
        <v>46.79894148738947</v>
      </c>
      <c r="V49" s="38"/>
      <c r="W49" s="40">
        <f>SUM(W4:W45)</f>
        <v>49.131297235229326</v>
      </c>
      <c r="X49" s="38"/>
    </row>
    <row r="50" spans="1:26" ht="20">
      <c r="A50" s="28" t="s">
        <v>23</v>
      </c>
      <c r="B50" s="28" t="s">
        <v>24</v>
      </c>
      <c r="C50" s="38"/>
      <c r="D50" s="38"/>
      <c r="E50" s="38"/>
      <c r="F50" s="38"/>
      <c r="G50" s="38"/>
      <c r="H50" s="38"/>
      <c r="I50" s="40">
        <f>SUM(I4:I45)</f>
        <v>57.480131123419703</v>
      </c>
      <c r="J50" s="38"/>
      <c r="K50" s="40">
        <f>SUM(K4:K45)</f>
        <v>57.467596542566113</v>
      </c>
      <c r="L50" s="38"/>
      <c r="M50" s="40">
        <f>SUM(M4:M45)</f>
        <v>54.774707024938195</v>
      </c>
      <c r="N50" s="38"/>
      <c r="O50" s="40">
        <f>SUM(O4:O45)</f>
        <v>56.115140309722335</v>
      </c>
      <c r="P50" s="38"/>
      <c r="Q50" s="38"/>
      <c r="R50" s="40">
        <f>SUM(R4:R45)</f>
        <v>57.480957807549927</v>
      </c>
      <c r="S50" s="38"/>
      <c r="T50" s="40">
        <f>SUM(T4:T45)</f>
        <v>57.505101724686938</v>
      </c>
      <c r="U50" s="38"/>
      <c r="V50" s="40">
        <f>SUM(V4:V45)</f>
        <v>54.753570254865892</v>
      </c>
      <c r="W50" s="38"/>
      <c r="X50" s="40">
        <f>SUM(X4:X45)</f>
        <v>57.473467011480402</v>
      </c>
    </row>
    <row r="51" spans="1:26" ht="20">
      <c r="B51" s="41" t="s">
        <v>26</v>
      </c>
      <c r="C51" s="41"/>
      <c r="D51" s="41"/>
      <c r="E51" s="41"/>
      <c r="F51" s="41"/>
      <c r="G51" s="41"/>
      <c r="H51" s="41">
        <f>I50/H48</f>
        <v>1.3685745505576119</v>
      </c>
      <c r="I51" s="41"/>
      <c r="J51" s="41">
        <f>K50/J48</f>
        <v>1.3682761081563359</v>
      </c>
      <c r="K51" s="41"/>
      <c r="L51" s="41">
        <f>M50/L48</f>
        <v>1.369367675623455</v>
      </c>
      <c r="M51" s="41"/>
      <c r="N51" s="41">
        <f>O50/N48</f>
        <v>1.3686619587737154</v>
      </c>
      <c r="O51" s="41"/>
      <c r="P51" s="41"/>
      <c r="Q51" s="41">
        <f>R50/Q48</f>
        <v>1.3685942335130936</v>
      </c>
      <c r="R51" s="41"/>
      <c r="S51" s="41">
        <f>T50/S48</f>
        <v>1.3691690886830223</v>
      </c>
      <c r="T51" s="41"/>
      <c r="U51" s="41">
        <f>V50/U48</f>
        <v>1.3688392563716474</v>
      </c>
      <c r="V51" s="41"/>
      <c r="W51" s="41">
        <f>X50/W48</f>
        <v>1.3684158812257239</v>
      </c>
      <c r="X51" s="41"/>
      <c r="Z51" s="41" t="s">
        <v>78</v>
      </c>
    </row>
    <row r="52" spans="1:26">
      <c r="B52" s="41" t="s">
        <v>73</v>
      </c>
      <c r="C52" s="41"/>
      <c r="D52" s="41"/>
      <c r="E52" s="41"/>
      <c r="F52" s="41"/>
      <c r="G52" s="41"/>
      <c r="H52" s="41">
        <f>H49/H48</f>
        <v>1.1698606042230832</v>
      </c>
      <c r="I52" s="41">
        <f>H52*H52</f>
        <v>1.3685738333131974</v>
      </c>
      <c r="J52" s="41">
        <f>J49/J48</f>
        <v>1.1697328406826226</v>
      </c>
      <c r="K52" s="41">
        <f>J52*J52</f>
        <v>1.3682749185714378</v>
      </c>
      <c r="L52" s="41">
        <f>L49/L48</f>
        <v>1.1701993849774908</v>
      </c>
      <c r="M52" s="41">
        <f>L52*L52</f>
        <v>1.3693666006016976</v>
      </c>
      <c r="N52" s="41">
        <f>N49/N48</f>
        <v>1.1698978443037893</v>
      </c>
      <c r="O52" s="41">
        <f>N52*N52</f>
        <v>1.3686609661066531</v>
      </c>
      <c r="P52" s="41"/>
      <c r="Q52" s="41">
        <f>Q49/Q48</f>
        <v>1.1698689376878524</v>
      </c>
      <c r="R52" s="41">
        <f>Q52*Q52</f>
        <v>1.3685933313669043</v>
      </c>
      <c r="S52" s="41">
        <f>S49/S48</f>
        <v>1.1701145175697449</v>
      </c>
      <c r="T52" s="41">
        <f>S52*S52</f>
        <v>1.3691679842274769</v>
      </c>
      <c r="U52" s="41">
        <f>U49/U48</f>
        <v>1.1699735371847368</v>
      </c>
      <c r="V52" s="41">
        <f>U52*U52</f>
        <v>1.3688380777125648</v>
      </c>
      <c r="W52" s="41">
        <f>W49/W48</f>
        <v>1.1697927913149839</v>
      </c>
      <c r="X52" s="41">
        <f>W52*W52</f>
        <v>1.3684151746125015</v>
      </c>
    </row>
    <row r="53" spans="1:26">
      <c r="B53" s="41" t="s">
        <v>74</v>
      </c>
      <c r="C53" s="41"/>
      <c r="D53" s="41"/>
      <c r="E53" s="41"/>
      <c r="F53" s="41"/>
      <c r="G53" s="41"/>
      <c r="H53" s="42">
        <f>H51-I52</f>
        <v>7.1724441452758469E-7</v>
      </c>
      <c r="I53" s="41"/>
      <c r="J53" s="42">
        <f>J51-K52</f>
        <v>1.1895848981424706E-6</v>
      </c>
      <c r="K53" s="41"/>
      <c r="L53" s="42">
        <f>L51-M52</f>
        <v>1.075021757390715E-6</v>
      </c>
      <c r="M53" s="41"/>
      <c r="N53" s="42">
        <f>N51-O52</f>
        <v>9.926670623272571E-7</v>
      </c>
      <c r="O53" s="41"/>
      <c r="P53" s="41"/>
      <c r="Q53" s="42">
        <f>Q51-R52</f>
        <v>9.0214618930772872E-7</v>
      </c>
      <c r="R53" s="41"/>
      <c r="S53" s="42">
        <f>S51-T52</f>
        <v>1.1044555454642335E-6</v>
      </c>
      <c r="T53" s="41"/>
      <c r="U53" s="42">
        <f>U51-V52</f>
        <v>1.1786590825568766E-6</v>
      </c>
      <c r="V53" s="41"/>
      <c r="W53" s="42">
        <f>W51-X52</f>
        <v>7.0661322237874913E-7</v>
      </c>
      <c r="X53" s="41"/>
    </row>
    <row r="54" spans="1:26">
      <c r="B54" s="41" t="s">
        <v>15</v>
      </c>
      <c r="C54" s="41"/>
      <c r="D54" s="41"/>
      <c r="E54" s="41"/>
      <c r="F54" s="41"/>
      <c r="G54" s="41"/>
      <c r="H54" s="41">
        <f>SQRT(H53)</f>
        <v>8.4690283653296656E-4</v>
      </c>
      <c r="I54" s="41"/>
      <c r="J54" s="41">
        <f>SQRT(J53)</f>
        <v>1.0906809332442145E-3</v>
      </c>
      <c r="K54" s="41"/>
      <c r="L54" s="41">
        <f>SQRT(L53)</f>
        <v>1.0368325599587982E-3</v>
      </c>
      <c r="M54" s="41"/>
      <c r="N54" s="41">
        <f>SQRT(N53)</f>
        <v>9.9632678490907639E-4</v>
      </c>
      <c r="O54" s="41"/>
      <c r="P54" s="41"/>
      <c r="Q54" s="41">
        <f>SQRT(Q53)</f>
        <v>9.4981376559182841E-4</v>
      </c>
      <c r="R54" s="41"/>
      <c r="S54" s="41">
        <f>SQRT(S53)</f>
        <v>1.0509307995601963E-3</v>
      </c>
      <c r="T54" s="41"/>
      <c r="U54" s="41">
        <f>SQRT(U53)</f>
        <v>1.0856606663948347E-3</v>
      </c>
      <c r="V54" s="41"/>
      <c r="W54" s="41">
        <f>SQRT(W53)</f>
        <v>8.4060289220222711E-4</v>
      </c>
      <c r="X54" s="41"/>
    </row>
    <row r="56" spans="1:26">
      <c r="B56" s="36" t="s">
        <v>22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</row>
    <row r="57" spans="1:26">
      <c r="B57" s="37" t="s">
        <v>19</v>
      </c>
      <c r="C57" s="37"/>
      <c r="D57" s="37"/>
      <c r="E57" s="37"/>
      <c r="F57" s="37"/>
      <c r="G57" s="37"/>
      <c r="H57" s="37">
        <f>SUM(H49,J49,L49,N49)</f>
        <v>193.03671170159464</v>
      </c>
      <c r="I57" s="37"/>
      <c r="J57" s="37"/>
      <c r="K57" s="37"/>
      <c r="L57" s="37"/>
      <c r="M57" s="37"/>
      <c r="N57" s="37"/>
      <c r="O57" s="37"/>
      <c r="P57" s="37"/>
      <c r="Q57" s="37">
        <f>SUM(Q49,S49,U49,W49)</f>
        <v>194.20954384343787</v>
      </c>
    </row>
    <row r="58" spans="1:26">
      <c r="B58" s="37" t="s">
        <v>17</v>
      </c>
      <c r="C58" s="37"/>
      <c r="D58" s="37"/>
      <c r="E58" s="37"/>
      <c r="F58" s="37"/>
      <c r="G58" s="37"/>
      <c r="H58" s="37">
        <f>SUM(I50,K50,M50,O50)</f>
        <v>225.83757500064632</v>
      </c>
      <c r="I58" s="37"/>
      <c r="J58" s="37"/>
      <c r="K58" s="37"/>
      <c r="L58" s="37"/>
      <c r="M58" s="37"/>
      <c r="N58" s="37"/>
      <c r="O58" s="37"/>
      <c r="P58" s="37"/>
      <c r="Q58" s="37">
        <f>SUM(R50,T50,V50,X50)</f>
        <v>227.21309679858317</v>
      </c>
      <c r="Z58" s="37" t="s">
        <v>79</v>
      </c>
    </row>
    <row r="59" spans="1:26">
      <c r="B59" s="37" t="s">
        <v>75</v>
      </c>
      <c r="C59" s="37"/>
      <c r="D59" s="37"/>
      <c r="E59" s="37"/>
      <c r="F59" s="37"/>
      <c r="G59" s="37"/>
      <c r="H59" s="37">
        <f>SUM(H48,J48,L48,N48)</f>
        <v>165</v>
      </c>
      <c r="I59" s="37"/>
      <c r="J59" s="37"/>
      <c r="K59" s="37"/>
      <c r="L59" s="37"/>
      <c r="M59" s="37"/>
      <c r="N59" s="37"/>
      <c r="O59" s="37"/>
      <c r="P59" s="37"/>
      <c r="Q59" s="37">
        <f>SUM(Q48,S48,U48,W48)</f>
        <v>166</v>
      </c>
    </row>
    <row r="60" spans="1:26">
      <c r="B60" s="37" t="s">
        <v>20</v>
      </c>
      <c r="C60" s="37"/>
      <c r="D60" s="37"/>
      <c r="E60" s="37"/>
      <c r="F60" s="37"/>
      <c r="G60" s="37"/>
      <c r="H60" s="37">
        <f>H57/H59</f>
        <v>1.1699194648581492</v>
      </c>
      <c r="I60" s="37"/>
      <c r="J60" s="37"/>
      <c r="K60" s="37"/>
      <c r="L60" s="37"/>
      <c r="M60" s="37"/>
      <c r="N60" s="37"/>
      <c r="O60" s="37"/>
      <c r="P60" s="37"/>
      <c r="Q60" s="37">
        <f>Q57/Q59</f>
        <v>1.1699370111050473</v>
      </c>
    </row>
    <row r="61" spans="1:26">
      <c r="B61" s="37" t="s">
        <v>21</v>
      </c>
      <c r="C61" s="37"/>
      <c r="D61" s="37"/>
      <c r="E61" s="37"/>
      <c r="F61" s="37"/>
      <c r="G61" s="37"/>
      <c r="H61" s="37">
        <f>H58/H59</f>
        <v>1.3687125757614929</v>
      </c>
      <c r="I61" s="37"/>
      <c r="J61" s="37"/>
      <c r="K61" s="37"/>
      <c r="L61" s="37"/>
      <c r="M61" s="37"/>
      <c r="N61" s="37"/>
      <c r="O61" s="37"/>
      <c r="P61" s="37"/>
      <c r="Q61" s="37">
        <f>Q58/Q59</f>
        <v>1.3687535951721876</v>
      </c>
      <c r="Z61" s="43" t="s">
        <v>80</v>
      </c>
    </row>
    <row r="62" spans="1:26">
      <c r="B62" s="37" t="s">
        <v>76</v>
      </c>
      <c r="C62" s="37"/>
      <c r="D62" s="37"/>
      <c r="E62" s="37"/>
      <c r="F62" s="37"/>
      <c r="G62" s="37"/>
      <c r="H62" s="37">
        <f>H61-H60*H60</f>
        <v>1.021507514575859E-6</v>
      </c>
      <c r="I62" s="37"/>
      <c r="J62" s="37"/>
      <c r="K62" s="37"/>
      <c r="L62" s="37"/>
      <c r="M62" s="37"/>
      <c r="N62" s="37"/>
      <c r="O62" s="37"/>
      <c r="P62" s="37"/>
      <c r="Q62" s="37">
        <f>Q61-Q60*Q60</f>
        <v>9.8521877589519136E-7</v>
      </c>
    </row>
    <row r="63" spans="1:26">
      <c r="B63" s="37" t="s">
        <v>15</v>
      </c>
      <c r="C63" s="37"/>
      <c r="D63" s="37"/>
      <c r="E63" s="37"/>
      <c r="F63" s="37"/>
      <c r="G63" s="37"/>
      <c r="H63" s="37">
        <f>SQRT(H62)</f>
        <v>1.0106965492054768E-3</v>
      </c>
      <c r="I63" s="37"/>
      <c r="J63" s="37"/>
      <c r="K63" s="37"/>
      <c r="L63" s="37"/>
      <c r="M63" s="37"/>
      <c r="N63" s="37"/>
      <c r="O63" s="37"/>
      <c r="P63" s="37"/>
      <c r="Q63" s="37">
        <f>SQRT(Q62)</f>
        <v>9.9258187364831079E-4</v>
      </c>
    </row>
    <row r="64" spans="1:26">
      <c r="B64" s="37" t="s">
        <v>36</v>
      </c>
      <c r="C64" s="37"/>
      <c r="D64" s="37"/>
      <c r="E64" s="37"/>
      <c r="F64" s="37"/>
      <c r="G64" s="37"/>
      <c r="H64" s="37">
        <f>SQRT(H62/H59)</f>
        <v>7.8682619642415845E-5</v>
      </c>
      <c r="I64" s="37"/>
      <c r="J64" s="37"/>
      <c r="K64" s="37"/>
      <c r="L64" s="37"/>
      <c r="M64" s="37"/>
      <c r="N64" s="37"/>
      <c r="O64" s="37"/>
      <c r="P64" s="37"/>
      <c r="Q64" s="37">
        <f>SQRT(Q62/Q59)</f>
        <v>7.7039294303871331E-5</v>
      </c>
    </row>
    <row r="66" spans="2:17">
      <c r="B66" s="43" t="s">
        <v>37</v>
      </c>
      <c r="C66" s="43"/>
      <c r="D66" s="43"/>
      <c r="E66" s="43"/>
      <c r="F66" s="43"/>
      <c r="G66" s="43"/>
      <c r="H66" s="43">
        <f>SUM(H48,J48,L48,N48)</f>
        <v>165</v>
      </c>
      <c r="I66" s="43"/>
      <c r="J66" s="43"/>
      <c r="K66" s="43"/>
      <c r="L66" s="43"/>
      <c r="M66" s="43"/>
      <c r="N66" s="43"/>
      <c r="O66" s="43"/>
      <c r="P66" s="43"/>
      <c r="Q66" s="43">
        <f>SUM(Q48,S48,U48,W48)</f>
        <v>166</v>
      </c>
    </row>
    <row r="67" spans="2:17">
      <c r="B67" s="43" t="s">
        <v>72</v>
      </c>
      <c r="C67" s="43"/>
      <c r="D67" s="43"/>
      <c r="E67" s="43"/>
      <c r="F67" s="43"/>
      <c r="G67" s="43"/>
      <c r="H67" s="43">
        <f>AVERAGE(H4:H45,J4:J45,L4:L45,N4:N45)</f>
        <v>1.1699194648581501</v>
      </c>
      <c r="I67" s="43"/>
      <c r="J67" s="43"/>
      <c r="K67" s="43"/>
      <c r="L67" s="43"/>
      <c r="M67" s="43"/>
      <c r="N67" s="43"/>
      <c r="O67" s="43"/>
      <c r="P67" s="43"/>
      <c r="Q67" s="43">
        <f>AVERAGE(Q4:Q45,S4:S45,U4:U45,W4:W45)</f>
        <v>1.169937011105048</v>
      </c>
    </row>
    <row r="68" spans="2:17">
      <c r="B68" s="43" t="s">
        <v>76</v>
      </c>
      <c r="C68" s="43"/>
      <c r="D68" s="43"/>
      <c r="E68" s="43"/>
      <c r="F68" s="43"/>
      <c r="G68" s="43"/>
      <c r="H68" s="43">
        <f>_xlfn.VAR.P(H4:H45,J4:J45,L4:L45,N4:N45)</f>
        <v>1.0215075143423566E-6</v>
      </c>
      <c r="I68" s="43"/>
      <c r="J68" s="43"/>
      <c r="K68" s="43"/>
      <c r="L68" s="43"/>
      <c r="M68" s="43"/>
      <c r="N68" s="43"/>
      <c r="O68" s="43"/>
      <c r="P68" s="43"/>
      <c r="Q68" s="43">
        <f>_xlfn.VAR.P(Q4:Q45,S4:S45,U4:U45,W4:W45)</f>
        <v>9.8521877612242912E-7</v>
      </c>
    </row>
    <row r="69" spans="2:17">
      <c r="B69" s="43" t="s">
        <v>15</v>
      </c>
      <c r="C69" s="43"/>
      <c r="D69" s="43"/>
      <c r="E69" s="43"/>
      <c r="F69" s="43"/>
      <c r="G69" s="43"/>
      <c r="H69" s="43">
        <f>SQRT(H68)</f>
        <v>1.0106965490899614E-3</v>
      </c>
      <c r="I69" s="43"/>
      <c r="J69" s="43"/>
      <c r="K69" s="43"/>
      <c r="L69" s="43"/>
      <c r="M69" s="43"/>
      <c r="N69" s="43"/>
      <c r="O69" s="43"/>
      <c r="P69" s="43"/>
      <c r="Q69" s="43">
        <f>SQRT(Q68)</f>
        <v>9.925818737627789E-4</v>
      </c>
    </row>
    <row r="70" spans="2:17">
      <c r="B70" s="43" t="s">
        <v>36</v>
      </c>
      <c r="C70" s="43"/>
      <c r="D70" s="43"/>
      <c r="E70" s="43"/>
      <c r="F70" s="43"/>
      <c r="G70" s="43"/>
      <c r="H70" s="43">
        <f>SQRT(H68/H66)</f>
        <v>7.8682619633422971E-5</v>
      </c>
      <c r="I70" s="43"/>
      <c r="J70" s="43"/>
      <c r="K70" s="43"/>
      <c r="L70" s="43"/>
      <c r="M70" s="43"/>
      <c r="N70" s="43"/>
      <c r="O70" s="43"/>
      <c r="P70" s="43"/>
      <c r="Q70" s="43">
        <f>SQRT(Q68/Q66)</f>
        <v>7.7039294312755772E-5</v>
      </c>
    </row>
    <row r="73" spans="2:17">
      <c r="B73" t="s">
        <v>62</v>
      </c>
      <c r="H73" s="41">
        <f>SQRT(H62/H59+Q62/Q59)</f>
        <v>1.101181524574018E-4</v>
      </c>
    </row>
    <row r="74" spans="2:17">
      <c r="B74" t="s">
        <v>56</v>
      </c>
      <c r="H74" s="41">
        <f>ABS(Q60-H60)/H73</f>
        <v>0.15934018603227185</v>
      </c>
    </row>
    <row r="76" spans="2:17">
      <c r="B76" t="s">
        <v>60</v>
      </c>
      <c r="H76" s="37">
        <f>2*(1-_xlfn.NORM.S.DIST(H74,TRUE))</f>
        <v>0.87340086130877825</v>
      </c>
    </row>
    <row r="77" spans="2:17">
      <c r="H77" s="21"/>
    </row>
    <row r="78" spans="2:17">
      <c r="B78" t="s">
        <v>61</v>
      </c>
      <c r="H78" s="41">
        <f>_xlfn.NORM.INV(0.025,0,1)</f>
        <v>-1.9599639845400538</v>
      </c>
    </row>
    <row r="80" spans="2:17">
      <c r="B80" t="s">
        <v>63</v>
      </c>
      <c r="H80" s="41">
        <f>ABS(H78*H73)</f>
        <v>2.1582761286059835E-4</v>
      </c>
      <c r="N80" s="22"/>
      <c r="O80" s="22"/>
    </row>
    <row r="81" spans="2:8">
      <c r="B81" t="s">
        <v>59</v>
      </c>
      <c r="H81" s="37">
        <f>Q67-H67</f>
        <v>1.7546246897870432E-5</v>
      </c>
    </row>
    <row r="82" spans="2:8">
      <c r="B82" t="s">
        <v>57</v>
      </c>
      <c r="H82" s="37">
        <f>H81-H80</f>
        <v>-1.9828136596272792E-4</v>
      </c>
    </row>
    <row r="83" spans="2:8">
      <c r="B83" t="s">
        <v>58</v>
      </c>
      <c r="H83" s="37">
        <f>H81+H80</f>
        <v>2.3337385975846878E-4</v>
      </c>
    </row>
    <row r="84" spans="2:8">
      <c r="H84" s="37"/>
    </row>
    <row r="85" spans="2:8">
      <c r="B85" t="s">
        <v>64</v>
      </c>
      <c r="H85" s="37">
        <f>H82/H67*100</f>
        <v>-1.6948291905440605E-2</v>
      </c>
    </row>
    <row r="86" spans="2:8">
      <c r="B86" t="s">
        <v>65</v>
      </c>
      <c r="H86" s="37">
        <f>(H83/H67)*100</f>
        <v>1.9947856819936303E-2</v>
      </c>
    </row>
  </sheetData>
  <mergeCells count="4">
    <mergeCell ref="P1:W1"/>
    <mergeCell ref="B47:W47"/>
    <mergeCell ref="H1:N1"/>
    <mergeCell ref="C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7057-865A-0A40-9531-CEC82770168F}">
  <sheetPr codeName="Sheet2"/>
  <dimension ref="B2:O34"/>
  <sheetViews>
    <sheetView zoomScale="120" zoomScaleNormal="120" workbookViewId="0">
      <selection activeCell="C18" sqref="C18"/>
    </sheetView>
  </sheetViews>
  <sheetFormatPr baseColWidth="10" defaultRowHeight="16"/>
  <cols>
    <col min="2" max="2" width="66.83203125" bestFit="1" customWidth="1"/>
    <col min="3" max="3" width="28.83203125" customWidth="1"/>
    <col min="4" max="5" width="10.83203125" customWidth="1"/>
    <col min="7" max="7" width="5.5" customWidth="1"/>
    <col min="14" max="14" width="18.33203125" bestFit="1" customWidth="1"/>
  </cols>
  <sheetData>
    <row r="2" spans="2:15">
      <c r="B2" s="18" t="s">
        <v>53</v>
      </c>
      <c r="C2" s="18">
        <f ca="1">RANDBETWEEN(100000,130000)</f>
        <v>114647</v>
      </c>
      <c r="D2" s="18">
        <f ca="1">RANDBETWEEN(100000,130000)</f>
        <v>126694</v>
      </c>
      <c r="E2" s="18">
        <f ca="1">RANDBETWEEN(100000,130000)</f>
        <v>109611</v>
      </c>
      <c r="F2" s="18">
        <f ca="1">RANDBETWEEN(100000,130000)</f>
        <v>114876</v>
      </c>
      <c r="G2" s="18"/>
      <c r="H2" s="18">
        <f ca="1">RANDBETWEEN(100000,130000)</f>
        <v>109456</v>
      </c>
      <c r="I2" s="18">
        <f ca="1">RANDBETWEEN(100000,130000)</f>
        <v>120122</v>
      </c>
      <c r="J2" s="18">
        <f ca="1">RANDBETWEEN(100000,130000)</f>
        <v>117964</v>
      </c>
      <c r="K2" s="18">
        <f ca="1">RANDBETWEEN(100000,130000)</f>
        <v>117860</v>
      </c>
    </row>
    <row r="3" spans="2:15">
      <c r="B3" s="18"/>
      <c r="C3" s="18">
        <f ca="1">RANDBETWEEN(1000,2500)</f>
        <v>2066</v>
      </c>
      <c r="D3" s="18">
        <f ca="1">RANDBETWEEN(1000,2500)</f>
        <v>1572</v>
      </c>
      <c r="E3" s="18">
        <f ca="1">RANDBETWEEN(1000,2500)</f>
        <v>1503</v>
      </c>
      <c r="F3" s="18">
        <f ca="1">RANDBETWEEN(1000,2500)</f>
        <v>1429</v>
      </c>
      <c r="G3" s="18"/>
      <c r="H3" s="18">
        <f ca="1">RANDBETWEEN(1000,2500)</f>
        <v>1371</v>
      </c>
      <c r="I3" s="18">
        <f ca="1">RANDBETWEEN(1000,2500)</f>
        <v>2232</v>
      </c>
      <c r="J3" s="18">
        <f ca="1">RANDBETWEEN(1000,2500)</f>
        <v>1033</v>
      </c>
      <c r="K3" s="18">
        <f ca="1">RANDBETWEEN(1000,2500)</f>
        <v>1357</v>
      </c>
    </row>
    <row r="4" spans="2:15">
      <c r="C4" s="34" t="s">
        <v>31</v>
      </c>
      <c r="D4" s="34"/>
      <c r="E4" s="34"/>
      <c r="F4" s="34"/>
      <c r="G4" s="32" t="s">
        <v>30</v>
      </c>
      <c r="H4" s="32"/>
      <c r="I4" s="32"/>
      <c r="J4" s="32"/>
      <c r="K4" s="32"/>
    </row>
    <row r="5" spans="2:15">
      <c r="C5" s="14" t="s">
        <v>0</v>
      </c>
      <c r="D5" s="14" t="s">
        <v>1</v>
      </c>
      <c r="E5" s="14" t="s">
        <v>2</v>
      </c>
      <c r="F5" s="14" t="s">
        <v>3</v>
      </c>
      <c r="H5" s="14" t="s">
        <v>0</v>
      </c>
      <c r="I5" s="14" t="s">
        <v>1</v>
      </c>
      <c r="J5" s="14" t="s">
        <v>2</v>
      </c>
      <c r="K5" s="14" t="s">
        <v>3</v>
      </c>
      <c r="N5" t="s">
        <v>46</v>
      </c>
    </row>
    <row r="6" spans="2:15">
      <c r="B6" t="s">
        <v>47</v>
      </c>
      <c r="C6">
        <v>127809</v>
      </c>
      <c r="D6">
        <v>117696</v>
      </c>
      <c r="E6">
        <v>103160</v>
      </c>
      <c r="F6">
        <v>105187</v>
      </c>
      <c r="H6">
        <v>110957</v>
      </c>
      <c r="I6">
        <v>111965</v>
      </c>
      <c r="J6">
        <v>108141</v>
      </c>
      <c r="K6">
        <v>100122</v>
      </c>
      <c r="N6" t="s">
        <v>54</v>
      </c>
    </row>
    <row r="7" spans="2:15">
      <c r="B7" t="s">
        <v>48</v>
      </c>
      <c r="C7">
        <v>1445</v>
      </c>
      <c r="D7">
        <v>1440</v>
      </c>
      <c r="E7">
        <v>2274</v>
      </c>
      <c r="F7">
        <v>1842</v>
      </c>
      <c r="H7">
        <v>2213</v>
      </c>
      <c r="I7">
        <v>1391</v>
      </c>
      <c r="J7">
        <v>2199</v>
      </c>
      <c r="K7">
        <v>1660</v>
      </c>
      <c r="N7" t="s">
        <v>39</v>
      </c>
      <c r="O7" t="s">
        <v>45</v>
      </c>
    </row>
    <row r="8" spans="2:15">
      <c r="N8" t="s">
        <v>41</v>
      </c>
      <c r="O8" t="s">
        <v>55</v>
      </c>
    </row>
    <row r="10" spans="2:15">
      <c r="B10" t="s">
        <v>50</v>
      </c>
      <c r="C10">
        <f>SUM(C6:F6)</f>
        <v>453852</v>
      </c>
      <c r="H10">
        <f>SUM(H6:K6)</f>
        <v>431185</v>
      </c>
    </row>
    <row r="11" spans="2:15">
      <c r="B11" t="s">
        <v>49</v>
      </c>
      <c r="C11" s="25">
        <f>SUM(C7:F7)/SUM(C6:F6)</f>
        <v>1.5425733499026114E-2</v>
      </c>
      <c r="D11" s="16"/>
      <c r="E11" s="16"/>
      <c r="F11" s="16"/>
      <c r="G11" s="16"/>
      <c r="H11" s="16">
        <f>SUM(H7:K7)/SUM(H6:K6)</f>
        <v>1.7308116005890745E-2</v>
      </c>
    </row>
    <row r="12" spans="2:15">
      <c r="D12" s="23"/>
      <c r="E12" s="23"/>
      <c r="F12" s="23"/>
      <c r="G12" s="23"/>
      <c r="H12" s="23"/>
    </row>
    <row r="13" spans="2:15">
      <c r="C13" s="24"/>
      <c r="D13" s="24"/>
      <c r="E13" s="24"/>
      <c r="F13" s="24"/>
      <c r="G13" s="24"/>
      <c r="H13" s="24"/>
    </row>
    <row r="14" spans="2:15">
      <c r="B14" t="s">
        <v>66</v>
      </c>
      <c r="C14" s="23">
        <f>SQRT(C11*(1-C11)/C10)</f>
        <v>1.8293214445812294E-4</v>
      </c>
      <c r="D14" s="23"/>
      <c r="E14" s="23"/>
      <c r="F14" s="23"/>
      <c r="G14" s="23"/>
      <c r="H14" s="23">
        <f>SQRT(H11*(1-H11)/H10)</f>
        <v>1.9861029714523406E-4</v>
      </c>
    </row>
    <row r="15" spans="2:15">
      <c r="B15" t="s">
        <v>70</v>
      </c>
      <c r="C15">
        <f>SQRT(POWER(C14,2)+POWER(H14,2))</f>
        <v>2.7001892453708818E-4</v>
      </c>
      <c r="D15" s="16"/>
      <c r="E15" s="16"/>
      <c r="F15" s="16"/>
      <c r="G15" s="16"/>
      <c r="H15" s="16"/>
      <c r="I15" s="16"/>
    </row>
    <row r="16" spans="2:15">
      <c r="B16" t="s">
        <v>61</v>
      </c>
      <c r="C16">
        <f>_xlfn.NORM.INV(0.025,0,1)</f>
        <v>-1.9599639845400538</v>
      </c>
      <c r="H16" s="21"/>
      <c r="I16" s="16"/>
    </row>
    <row r="17" spans="2:13">
      <c r="B17" t="s">
        <v>52</v>
      </c>
      <c r="C17" s="17">
        <f>ABS((C11-H11)/C15)</f>
        <v>6.9712984380325445</v>
      </c>
    </row>
    <row r="18" spans="2:13">
      <c r="B18" t="s">
        <v>51</v>
      </c>
      <c r="C18" s="20">
        <f>2*(1-_xlfn.NORM.S.DIST(C17,TRUE))</f>
        <v>3.1403768474547178E-12</v>
      </c>
    </row>
    <row r="22" spans="2:13">
      <c r="B22" t="s">
        <v>71</v>
      </c>
      <c r="C22" s="23">
        <f>SUM(C7:F7,H7:K7)/SUM(C6:F6,H6:K6)</f>
        <v>1.6342819565735668E-2</v>
      </c>
      <c r="M22" s="19"/>
    </row>
    <row r="23" spans="2:13">
      <c r="B23" t="s">
        <v>69</v>
      </c>
      <c r="C23">
        <f>SQRT(C22*(1-C22)/C10+C22*(1-C22)/H10)</f>
        <v>2.6963554370624897E-4</v>
      </c>
    </row>
    <row r="24" spans="2:13">
      <c r="B24" t="s">
        <v>61</v>
      </c>
      <c r="C24">
        <f>_xlfn.NORM.INV(0.025,0,1)</f>
        <v>-1.9599639845400538</v>
      </c>
    </row>
    <row r="25" spans="2:13">
      <c r="B25" t="s">
        <v>52</v>
      </c>
      <c r="C25" s="17">
        <f>ABS((C11-H11)/C23)</f>
        <v>6.9812105666431279</v>
      </c>
    </row>
    <row r="26" spans="2:13">
      <c r="B26" t="s">
        <v>51</v>
      </c>
      <c r="C26" s="20">
        <f>2*(1-_xlfn.NORM.S.DIST(C25,TRUE))</f>
        <v>2.9265478929119126E-12</v>
      </c>
    </row>
    <row r="32" spans="2:13">
      <c r="C32" s="19" t="s">
        <v>67</v>
      </c>
    </row>
    <row r="34" spans="3:3">
      <c r="C34" s="19" t="s">
        <v>68</v>
      </c>
    </row>
  </sheetData>
  <mergeCells count="2">
    <mergeCell ref="G4:K4"/>
    <mergeCell ref="C4:F4"/>
  </mergeCells>
  <hyperlinks>
    <hyperlink ref="C32" r:id="rId1" xr:uid="{74714351-E0BC-8440-AE15-A76EE07CF913}"/>
    <hyperlink ref="C34" r:id="rId2" xr:uid="{94A96383-6788-564F-BA0E-3E0DB0DC920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 of Normally Dist Sample</vt:lpstr>
      <vt:lpstr>p-Val mean</vt:lpstr>
      <vt:lpstr>p-Val proportion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Balivada</dc:creator>
  <cp:lastModifiedBy>Nagesh Balivada</cp:lastModifiedBy>
  <dcterms:created xsi:type="dcterms:W3CDTF">2019-10-10T20:46:53Z</dcterms:created>
  <dcterms:modified xsi:type="dcterms:W3CDTF">2019-10-31T23:14:23Z</dcterms:modified>
</cp:coreProperties>
</file>