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5360" windowHeight="14340" activeTab="5"/>
  </bookViews>
  <sheets>
    <sheet name="Radiohead -- The Bends" sheetId="18" r:id="rId1"/>
    <sheet name="Exp + Cov" sheetId="19" r:id="rId2"/>
    <sheet name="W + Cov" sheetId="17" r:id="rId3"/>
    <sheet name="Exp + 3Cov" sheetId="23" r:id="rId4"/>
    <sheet name="EG + 3Cov " sheetId="26" r:id="rId5"/>
    <sheet name="Exp + 3Cov + 2seg" sheetId="27" r:id="rId6"/>
  </sheets>
  <definedNames>
    <definedName name="solver_adj" localSheetId="4" hidden="1">'EG + 3Cov '!$K$1:$K$5,'EG + 3Cov '!$H$1:$H$2,'EG + 3Cov '!$G$1:$H$2</definedName>
    <definedName name="solver_adj" localSheetId="3" hidden="1">'Exp + 3Cov'!$K$1:$K$4,'Exp + 3Cov'!$H$1:$H$2,'Exp + 3Cov'!$G$1:$H$2</definedName>
    <definedName name="solver_adj" localSheetId="5" hidden="1">'Exp + 3Cov + 2seg'!$G$1:$H$2,'Exp + 3Cov + 2seg'!$K$1:$K$4,'Exp + 3Cov + 2seg'!$L$1,'Exp + 3Cov + 2seg'!$N$4</definedName>
    <definedName name="solver_adj" localSheetId="1" hidden="1">'Exp + Cov'!$H$1:$H$2</definedName>
    <definedName name="solver_adj" localSheetId="0" hidden="1">'Radiohead -- The Bends'!#REF!,'Radiohead -- The Bends'!#REF!</definedName>
    <definedName name="solver_adj" localSheetId="2" hidden="1">'W + Cov'!$H$1:$H$3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drv" localSheetId="4" hidden="1">1</definedName>
    <definedName name="solver_drv" localSheetId="3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4" hidden="1">1</definedName>
    <definedName name="solver_eng" localSheetId="3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4" hidden="1">100</definedName>
    <definedName name="solver_itr" localSheetId="3" hidden="1">100</definedName>
    <definedName name="solver_itr" localSheetId="5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4" hidden="1">'EG + 3Cov '!$K$1</definedName>
    <definedName name="solver_lhs1" localSheetId="3" hidden="1">'Exp + 3Cov'!$K$1</definedName>
    <definedName name="solver_lhs1" localSheetId="5" hidden="1">'Exp + 3Cov + 2seg'!$K$1:$L$1</definedName>
    <definedName name="solver_lhs1" localSheetId="1" hidden="1">'Exp + Cov'!$H$1</definedName>
    <definedName name="solver_lhs1" localSheetId="0" hidden="1">'Radiohead -- The Bends'!#REF!</definedName>
    <definedName name="solver_lhs1" localSheetId="2" hidden="1">'W + Cov'!$H$1:$H$2</definedName>
    <definedName name="solver_lhs2" localSheetId="4" hidden="1">'EG + 3Cov '!#REF!</definedName>
    <definedName name="solver_lhs2" localSheetId="3" hidden="1">'Exp + 3Cov'!#REF!</definedName>
    <definedName name="solver_lhs2" localSheetId="5" hidden="1">'Exp + 3Cov + 2seg'!$N$4</definedName>
    <definedName name="solver_lhs2" localSheetId="1" hidden="1">'Exp + Cov'!#REF!</definedName>
    <definedName name="solver_lhs2" localSheetId="0" hidden="1">'Radiohead -- The Bends'!#REF!</definedName>
    <definedName name="solver_lhs2" localSheetId="2" hidden="1">'W + Cov'!#REF!</definedName>
    <definedName name="solver_lhs3" localSheetId="4" hidden="1">'EG + 3Cov '!#REF!</definedName>
    <definedName name="solver_lhs3" localSheetId="3" hidden="1">'Exp + 3Cov'!#REF!</definedName>
    <definedName name="solver_lhs3" localSheetId="5" hidden="1">'Exp + 3Cov + 2seg'!$N$4</definedName>
    <definedName name="solver_lhs3" localSheetId="1" hidden="1">'Exp + Cov'!#REF!</definedName>
    <definedName name="solver_lhs3" localSheetId="0" hidden="1">'Radiohead -- The Bends'!#REF!</definedName>
    <definedName name="solver_lhs3" localSheetId="2" hidden="1">'W + Cov'!#REF!</definedName>
    <definedName name="solver_lin" localSheetId="4" hidden="1">2</definedName>
    <definedName name="solver_lin" localSheetId="3" hidden="1">2</definedName>
    <definedName name="solver_lin" localSheetId="5" hidden="1">2</definedName>
    <definedName name="solver_lin" localSheetId="1" hidden="1">2</definedName>
    <definedName name="solver_lin" localSheetId="0" hidden="1">0</definedName>
    <definedName name="solver_lin" localSheetId="2" hidden="1">2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um" localSheetId="4" hidden="1">1</definedName>
    <definedName name="solver_num" localSheetId="3" hidden="1">1</definedName>
    <definedName name="solver_num" localSheetId="5" hidden="1">3</definedName>
    <definedName name="solver_num" localSheetId="1" hidden="1">1</definedName>
    <definedName name="solver_num" localSheetId="0" hidden="1">3</definedName>
    <definedName name="solver_num" localSheetId="2" hidden="1">1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4" hidden="1">'EG + 3Cov '!$K$6</definedName>
    <definedName name="solver_opt" localSheetId="3" hidden="1">'Exp + 3Cov'!$K$5</definedName>
    <definedName name="solver_opt" localSheetId="5" hidden="1">'Exp + 3Cov + 2seg'!$K$5</definedName>
    <definedName name="solver_opt" localSheetId="1" hidden="1">'Exp + Cov'!$H$3</definedName>
    <definedName name="solver_opt" localSheetId="0" hidden="1">'Radiohead -- The Bends'!#REF!</definedName>
    <definedName name="solver_opt" localSheetId="2" hidden="1">'W + Cov'!$H$4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el1" localSheetId="4" hidden="1">3</definedName>
    <definedName name="solver_rel1" localSheetId="3" hidden="1">3</definedName>
    <definedName name="solver_rel1" localSheetId="5" hidden="1">3</definedName>
    <definedName name="solver_rel1" localSheetId="1" hidden="1">3</definedName>
    <definedName name="solver_rel1" localSheetId="0" hidden="1">1</definedName>
    <definedName name="solver_rel1" localSheetId="2" hidden="1">3</definedName>
    <definedName name="solver_rel2" localSheetId="4" hidden="1">1</definedName>
    <definedName name="solver_rel2" localSheetId="3" hidden="1">1</definedName>
    <definedName name="solver_rel2" localSheetId="5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3" localSheetId="4" hidden="1">1</definedName>
    <definedName name="solver_rel3" localSheetId="3" hidden="1">1</definedName>
    <definedName name="solver_rel3" localSheetId="5" hidden="1">3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hs1" localSheetId="4" hidden="1">0.00000000001</definedName>
    <definedName name="solver_rhs1" localSheetId="3" hidden="1">0.00000000001</definedName>
    <definedName name="solver_rhs1" localSheetId="5" hidden="1">0.00000000001</definedName>
    <definedName name="solver_rhs1" localSheetId="1" hidden="1">0.00000000001</definedName>
    <definedName name="solver_rhs1" localSheetId="0" hidden="1">1</definedName>
    <definedName name="solver_rhs1" localSheetId="2" hidden="1">0.00000000001</definedName>
    <definedName name="solver_rhs2" localSheetId="4" hidden="1">1</definedName>
    <definedName name="solver_rhs2" localSheetId="3" hidden="1">1</definedName>
    <definedName name="solver_rhs2" localSheetId="5" hidden="1">0.99999999</definedName>
    <definedName name="solver_rhs2" localSheetId="1" hidden="1">1</definedName>
    <definedName name="solver_rhs2" localSheetId="0" hidden="1">1</definedName>
    <definedName name="solver_rhs2" localSheetId="2" hidden="1">1</definedName>
    <definedName name="solver_rhs3" localSheetId="4" hidden="1">1</definedName>
    <definedName name="solver_rhs3" localSheetId="3" hidden="1">1</definedName>
    <definedName name="solver_rhs3" localSheetId="5" hidden="1">0.0000000001</definedName>
    <definedName name="solver_rhs3" localSheetId="1" hidden="1">1</definedName>
    <definedName name="solver_rhs3" localSheetId="0" hidden="1">1</definedName>
    <definedName name="solver_rhs3" localSheetId="2" hidden="1">1</definedName>
    <definedName name="solver_rlx" localSheetId="4" hidden="1">1</definedName>
    <definedName name="solver_rlx" localSheetId="3" hidden="1">1</definedName>
    <definedName name="solver_rlx" localSheetId="5" hidden="1">1</definedName>
    <definedName name="solver_rlx" localSheetId="1" hidden="1">1</definedName>
    <definedName name="solver_rlx" localSheetId="2" hidden="1">1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scl" localSheetId="4" hidden="1">2</definedName>
    <definedName name="solver_scl" localSheetId="3" hidden="1">2</definedName>
    <definedName name="solver_scl" localSheetId="5" hidden="1">2</definedName>
    <definedName name="solver_scl" localSheetId="1" hidden="1">2</definedName>
    <definedName name="solver_scl" localSheetId="0" hidden="1">0</definedName>
    <definedName name="solver_scl" localSheetId="2" hidden="1">2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ho" localSheetId="1" hidden="1">2</definedName>
    <definedName name="solver_sho" localSheetId="0" hidden="1">0</definedName>
    <definedName name="solver_sho" localSheetId="2" hidden="1">2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tim" localSheetId="4" hidden="1">30</definedName>
    <definedName name="solver_tim" localSheetId="3" hidden="1">30</definedName>
    <definedName name="solver_tim" localSheetId="5" hidden="1">30</definedName>
    <definedName name="solver_tim" localSheetId="1" hidden="1">30</definedName>
    <definedName name="solver_tim" localSheetId="0" hidden="1">30</definedName>
    <definedName name="solver_tim" localSheetId="2" hidden="1">30</definedName>
    <definedName name="solver_tmp" localSheetId="4" hidden="1">1</definedName>
    <definedName name="solver_tmp" localSheetId="3" hidden="1">1</definedName>
    <definedName name="solver_tmp" localSheetId="5" hidden="1">1</definedName>
    <definedName name="solver_tmp" localSheetId="1" hidden="1">1</definedName>
    <definedName name="solver_tmp" localSheetId="0" hidden="1">1</definedName>
    <definedName name="solver_tmp" localSheetId="2" hidden="1">1</definedName>
    <definedName name="solver_tol" localSheetId="4" hidden="1">0.05</definedName>
    <definedName name="solver_tol" localSheetId="3" hidden="1">0.05</definedName>
    <definedName name="solver_tol" localSheetId="5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4" hidden="1">1</definedName>
    <definedName name="solver_typ" localSheetId="3" hidden="1">1</definedName>
    <definedName name="solver_typ" localSheetId="5" hidden="1">1</definedName>
    <definedName name="solver_typ" localSheetId="1" hidden="1">1</definedName>
    <definedName name="solver_typ" localSheetId="0" hidden="1">2</definedName>
    <definedName name="solver_typ" localSheetId="2" hidden="1">3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4" hidden="1">2</definedName>
    <definedName name="solver_ver" localSheetId="3" hidden="1">2</definedName>
    <definedName name="solver_ver" localSheetId="5" hidden="1">2</definedName>
    <definedName name="solver_ver" localSheetId="1" hidden="1">2</definedName>
    <definedName name="solver_ver" localSheetId="2" hidden="1">2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3" l="1"/>
  <c r="G6" i="19"/>
  <c r="O4" i="27"/>
  <c r="E8" i="27"/>
  <c r="J8" i="27"/>
  <c r="K8" i="27"/>
  <c r="E9" i="27"/>
  <c r="J9" i="27"/>
  <c r="K9" i="27"/>
  <c r="M9" i="27"/>
  <c r="E10" i="27"/>
  <c r="J10" i="27"/>
  <c r="K10" i="27"/>
  <c r="M10" i="27"/>
  <c r="E11" i="27"/>
  <c r="J11" i="27"/>
  <c r="K11" i="27"/>
  <c r="M11" i="27"/>
  <c r="E12" i="27"/>
  <c r="J12" i="27"/>
  <c r="K12" i="27"/>
  <c r="M12" i="27"/>
  <c r="E13" i="27"/>
  <c r="G13" i="27"/>
  <c r="J13" i="27"/>
  <c r="K13" i="27"/>
  <c r="M13" i="27"/>
  <c r="E14" i="27"/>
  <c r="G14" i="27"/>
  <c r="J14" i="27"/>
  <c r="K14" i="27"/>
  <c r="M14" i="27"/>
  <c r="E15" i="27"/>
  <c r="J15" i="27"/>
  <c r="K15" i="27"/>
  <c r="M15" i="27"/>
  <c r="E16" i="27"/>
  <c r="G16" i="27"/>
  <c r="J16" i="27"/>
  <c r="K16" i="27"/>
  <c r="M16" i="27"/>
  <c r="E17" i="27"/>
  <c r="J17" i="27"/>
  <c r="K17" i="27"/>
  <c r="M17" i="27"/>
  <c r="E18" i="27"/>
  <c r="G18" i="27"/>
  <c r="J18" i="27"/>
  <c r="K18" i="27"/>
  <c r="M18" i="27"/>
  <c r="E19" i="27"/>
  <c r="G19" i="27"/>
  <c r="J19" i="27"/>
  <c r="K19" i="27"/>
  <c r="M19" i="27"/>
  <c r="E20" i="27"/>
  <c r="J20" i="27"/>
  <c r="K20" i="27"/>
  <c r="M20" i="27"/>
  <c r="E21" i="27"/>
  <c r="G21" i="27"/>
  <c r="J21" i="27"/>
  <c r="K21" i="27"/>
  <c r="M21" i="27"/>
  <c r="E22" i="27"/>
  <c r="J22" i="27"/>
  <c r="K22" i="27"/>
  <c r="M22" i="27"/>
  <c r="E23" i="27"/>
  <c r="J23" i="27"/>
  <c r="K23" i="27"/>
  <c r="M23" i="27"/>
  <c r="E24" i="27"/>
  <c r="J24" i="27"/>
  <c r="K24" i="27"/>
  <c r="M24" i="27"/>
  <c r="E25" i="27"/>
  <c r="J25" i="27"/>
  <c r="K25" i="27"/>
  <c r="M25" i="27"/>
  <c r="E26" i="27"/>
  <c r="J26" i="27"/>
  <c r="K26" i="27"/>
  <c r="M26" i="27"/>
  <c r="E27" i="27"/>
  <c r="J27" i="27"/>
  <c r="K27" i="27"/>
  <c r="M27" i="27"/>
  <c r="E28" i="27"/>
  <c r="J28" i="27"/>
  <c r="K28" i="27"/>
  <c r="M28" i="27"/>
  <c r="E29" i="27"/>
  <c r="J29" i="27"/>
  <c r="K29" i="27"/>
  <c r="M29" i="27"/>
  <c r="E30" i="27"/>
  <c r="J30" i="27"/>
  <c r="K30" i="27"/>
  <c r="M30" i="27"/>
  <c r="E31" i="27"/>
  <c r="J31" i="27"/>
  <c r="K31" i="27"/>
  <c r="M31" i="27"/>
  <c r="E32" i="27"/>
  <c r="J32" i="27"/>
  <c r="K32" i="27"/>
  <c r="M32" i="27"/>
  <c r="E33" i="27"/>
  <c r="J33" i="27"/>
  <c r="K33" i="27"/>
  <c r="M33" i="27"/>
  <c r="E34" i="27"/>
  <c r="J34" i="27"/>
  <c r="K34" i="27"/>
  <c r="M34" i="27"/>
  <c r="E35" i="27"/>
  <c r="J35" i="27"/>
  <c r="K35" i="27"/>
  <c r="M35" i="27"/>
  <c r="E36" i="27"/>
  <c r="J36" i="27"/>
  <c r="K36" i="27"/>
  <c r="M36" i="27"/>
  <c r="E37" i="27"/>
  <c r="J37" i="27"/>
  <c r="K37" i="27"/>
  <c r="M37" i="27"/>
  <c r="E38" i="27"/>
  <c r="J38" i="27"/>
  <c r="K38" i="27"/>
  <c r="M38" i="27"/>
  <c r="E39" i="27"/>
  <c r="J39" i="27"/>
  <c r="K39" i="27"/>
  <c r="M39" i="27"/>
  <c r="E40" i="27"/>
  <c r="J40" i="27"/>
  <c r="K40" i="27"/>
  <c r="M40" i="27"/>
  <c r="E41" i="27"/>
  <c r="J41" i="27"/>
  <c r="K41" i="27"/>
  <c r="M41" i="27"/>
  <c r="E42" i="27"/>
  <c r="J42" i="27"/>
  <c r="K42" i="27"/>
  <c r="M42" i="27"/>
  <c r="E43" i="27"/>
  <c r="J43" i="27"/>
  <c r="K43" i="27"/>
  <c r="M43" i="27"/>
  <c r="E44" i="27"/>
  <c r="J44" i="27"/>
  <c r="K44" i="27"/>
  <c r="M44" i="27"/>
  <c r="E45" i="27"/>
  <c r="J45" i="27"/>
  <c r="K45" i="27"/>
  <c r="M45" i="27"/>
  <c r="E46" i="27"/>
  <c r="J46" i="27"/>
  <c r="K46" i="27"/>
  <c r="M46" i="27"/>
  <c r="E47" i="27"/>
  <c r="J47" i="27"/>
  <c r="K47" i="27"/>
  <c r="M47" i="27"/>
  <c r="E48" i="27"/>
  <c r="J48" i="27"/>
  <c r="K48" i="27"/>
  <c r="M48" i="27"/>
  <c r="E49" i="27"/>
  <c r="J49" i="27"/>
  <c r="K49" i="27"/>
  <c r="M49" i="27"/>
  <c r="E50" i="27"/>
  <c r="J50" i="27"/>
  <c r="K50" i="27"/>
  <c r="M50" i="27"/>
  <c r="E51" i="27"/>
  <c r="J51" i="27"/>
  <c r="K51" i="27"/>
  <c r="M51" i="27"/>
  <c r="E52" i="27"/>
  <c r="J52" i="27"/>
  <c r="K52" i="27"/>
  <c r="M52" i="27"/>
  <c r="E53" i="27"/>
  <c r="G53" i="27"/>
  <c r="J53" i="27"/>
  <c r="K53" i="27"/>
  <c r="M53" i="27"/>
  <c r="E54" i="27"/>
  <c r="G54" i="27"/>
  <c r="J54" i="27"/>
  <c r="K54" i="27"/>
  <c r="M54" i="27"/>
  <c r="E55" i="27"/>
  <c r="G55" i="27"/>
  <c r="J55" i="27"/>
  <c r="K55" i="27"/>
  <c r="M55" i="27"/>
  <c r="E56" i="27"/>
  <c r="G56" i="27"/>
  <c r="J56" i="27"/>
  <c r="K56" i="27"/>
  <c r="M56" i="27"/>
  <c r="E57" i="27"/>
  <c r="G57" i="27"/>
  <c r="J57" i="27"/>
  <c r="K57" i="27"/>
  <c r="M57" i="27"/>
  <c r="E58" i="27"/>
  <c r="G58" i="27"/>
  <c r="J58" i="27"/>
  <c r="K58" i="27"/>
  <c r="M58" i="27"/>
  <c r="E59" i="27"/>
  <c r="G59" i="27"/>
  <c r="J59" i="27"/>
  <c r="K59" i="27"/>
  <c r="M59" i="27"/>
  <c r="M8" i="27"/>
  <c r="L8" i="27"/>
  <c r="L10" i="27"/>
  <c r="L9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E9" i="26"/>
  <c r="J9" i="26"/>
  <c r="K9" i="26"/>
  <c r="E10" i="26"/>
  <c r="J10" i="26"/>
  <c r="K10" i="26"/>
  <c r="L10" i="26"/>
  <c r="L9" i="26"/>
  <c r="M10" i="26"/>
  <c r="N10" i="26"/>
  <c r="M9" i="26"/>
  <c r="N9" i="26"/>
  <c r="E11" i="26"/>
  <c r="J11" i="26"/>
  <c r="K11" i="26"/>
  <c r="L11" i="26"/>
  <c r="E12" i="26"/>
  <c r="J12" i="26"/>
  <c r="K12" i="26"/>
  <c r="L12" i="26"/>
  <c r="E13" i="26"/>
  <c r="J13" i="26"/>
  <c r="K13" i="26"/>
  <c r="L13" i="26"/>
  <c r="E14" i="26"/>
  <c r="G14" i="26"/>
  <c r="J14" i="26"/>
  <c r="K14" i="26"/>
  <c r="L14" i="26"/>
  <c r="E15" i="26"/>
  <c r="G15" i="26"/>
  <c r="J15" i="26"/>
  <c r="K15" i="26"/>
  <c r="L15" i="26"/>
  <c r="E16" i="26"/>
  <c r="J16" i="26"/>
  <c r="K16" i="26"/>
  <c r="L16" i="26"/>
  <c r="E17" i="26"/>
  <c r="G17" i="26"/>
  <c r="J17" i="26"/>
  <c r="K17" i="26"/>
  <c r="L17" i="26"/>
  <c r="E18" i="26"/>
  <c r="J18" i="26"/>
  <c r="K18" i="26"/>
  <c r="L18" i="26"/>
  <c r="E19" i="26"/>
  <c r="G19" i="26"/>
  <c r="J19" i="26"/>
  <c r="K19" i="26"/>
  <c r="L19" i="26"/>
  <c r="E20" i="26"/>
  <c r="G20" i="26"/>
  <c r="J20" i="26"/>
  <c r="K20" i="26"/>
  <c r="L20" i="26"/>
  <c r="E21" i="26"/>
  <c r="J21" i="26"/>
  <c r="K21" i="26"/>
  <c r="L21" i="26"/>
  <c r="E22" i="26"/>
  <c r="G22" i="26"/>
  <c r="J22" i="26"/>
  <c r="K22" i="26"/>
  <c r="L22" i="26"/>
  <c r="E23" i="26"/>
  <c r="J23" i="26"/>
  <c r="K23" i="26"/>
  <c r="L23" i="26"/>
  <c r="E24" i="26"/>
  <c r="J24" i="26"/>
  <c r="K24" i="26"/>
  <c r="L24" i="26"/>
  <c r="E25" i="26"/>
  <c r="J25" i="26"/>
  <c r="K25" i="26"/>
  <c r="L25" i="26"/>
  <c r="E26" i="26"/>
  <c r="J26" i="26"/>
  <c r="K26" i="26"/>
  <c r="L26" i="26"/>
  <c r="E27" i="26"/>
  <c r="J27" i="26"/>
  <c r="K27" i="26"/>
  <c r="L27" i="26"/>
  <c r="E28" i="26"/>
  <c r="J28" i="26"/>
  <c r="K28" i="26"/>
  <c r="L28" i="26"/>
  <c r="E29" i="26"/>
  <c r="J29" i="26"/>
  <c r="K29" i="26"/>
  <c r="L29" i="26"/>
  <c r="E30" i="26"/>
  <c r="J30" i="26"/>
  <c r="K30" i="26"/>
  <c r="L30" i="26"/>
  <c r="E31" i="26"/>
  <c r="J31" i="26"/>
  <c r="K31" i="26"/>
  <c r="L31" i="26"/>
  <c r="E32" i="26"/>
  <c r="J32" i="26"/>
  <c r="K32" i="26"/>
  <c r="L32" i="26"/>
  <c r="E33" i="26"/>
  <c r="J33" i="26"/>
  <c r="K33" i="26"/>
  <c r="L33" i="26"/>
  <c r="E34" i="26"/>
  <c r="J34" i="26"/>
  <c r="K34" i="26"/>
  <c r="L34" i="26"/>
  <c r="E35" i="26"/>
  <c r="J35" i="26"/>
  <c r="K35" i="26"/>
  <c r="L35" i="26"/>
  <c r="E36" i="26"/>
  <c r="J36" i="26"/>
  <c r="K36" i="26"/>
  <c r="L36" i="26"/>
  <c r="E37" i="26"/>
  <c r="J37" i="26"/>
  <c r="K37" i="26"/>
  <c r="L37" i="26"/>
  <c r="E38" i="26"/>
  <c r="J38" i="26"/>
  <c r="K38" i="26"/>
  <c r="L38" i="26"/>
  <c r="E39" i="26"/>
  <c r="J39" i="26"/>
  <c r="K39" i="26"/>
  <c r="L39" i="26"/>
  <c r="E40" i="26"/>
  <c r="J40" i="26"/>
  <c r="K40" i="26"/>
  <c r="L40" i="26"/>
  <c r="E41" i="26"/>
  <c r="J41" i="26"/>
  <c r="K41" i="26"/>
  <c r="L41" i="26"/>
  <c r="E42" i="26"/>
  <c r="J42" i="26"/>
  <c r="K42" i="26"/>
  <c r="L42" i="26"/>
  <c r="E43" i="26"/>
  <c r="J43" i="26"/>
  <c r="K43" i="26"/>
  <c r="L43" i="26"/>
  <c r="E44" i="26"/>
  <c r="J44" i="26"/>
  <c r="K44" i="26"/>
  <c r="L44" i="26"/>
  <c r="E45" i="26"/>
  <c r="J45" i="26"/>
  <c r="K45" i="26"/>
  <c r="L45" i="26"/>
  <c r="E46" i="26"/>
  <c r="J46" i="26"/>
  <c r="K46" i="26"/>
  <c r="L46" i="26"/>
  <c r="E47" i="26"/>
  <c r="J47" i="26"/>
  <c r="K47" i="26"/>
  <c r="L47" i="26"/>
  <c r="E48" i="26"/>
  <c r="J48" i="26"/>
  <c r="K48" i="26"/>
  <c r="L48" i="26"/>
  <c r="E49" i="26"/>
  <c r="J49" i="26"/>
  <c r="K49" i="26"/>
  <c r="L49" i="26"/>
  <c r="E50" i="26"/>
  <c r="J50" i="26"/>
  <c r="K50" i="26"/>
  <c r="L50" i="26"/>
  <c r="E51" i="26"/>
  <c r="J51" i="26"/>
  <c r="K51" i="26"/>
  <c r="L51" i="26"/>
  <c r="E52" i="26"/>
  <c r="J52" i="26"/>
  <c r="K52" i="26"/>
  <c r="L52" i="26"/>
  <c r="E53" i="26"/>
  <c r="J53" i="26"/>
  <c r="K53" i="26"/>
  <c r="L53" i="26"/>
  <c r="E54" i="26"/>
  <c r="G54" i="26"/>
  <c r="J54" i="26"/>
  <c r="K54" i="26"/>
  <c r="L54" i="26"/>
  <c r="E55" i="26"/>
  <c r="G55" i="26"/>
  <c r="J55" i="26"/>
  <c r="K55" i="26"/>
  <c r="L55" i="26"/>
  <c r="E56" i="26"/>
  <c r="G56" i="26"/>
  <c r="J56" i="26"/>
  <c r="K56" i="26"/>
  <c r="L56" i="26"/>
  <c r="E57" i="26"/>
  <c r="G57" i="26"/>
  <c r="J57" i="26"/>
  <c r="K57" i="26"/>
  <c r="L57" i="26"/>
  <c r="E58" i="26"/>
  <c r="G58" i="26"/>
  <c r="J58" i="26"/>
  <c r="K58" i="26"/>
  <c r="L58" i="26"/>
  <c r="E59" i="26"/>
  <c r="G59" i="26"/>
  <c r="J59" i="26"/>
  <c r="K59" i="26"/>
  <c r="L59" i="26"/>
  <c r="E60" i="26"/>
  <c r="G60" i="26"/>
  <c r="J60" i="26"/>
  <c r="K60" i="26"/>
  <c r="L60" i="26"/>
  <c r="N61" i="26"/>
  <c r="M60" i="26"/>
  <c r="P60" i="26"/>
  <c r="Q60" i="26"/>
  <c r="N60" i="26"/>
  <c r="M59" i="26"/>
  <c r="P59" i="26"/>
  <c r="Q59" i="26"/>
  <c r="N59" i="26"/>
  <c r="M58" i="26"/>
  <c r="P58" i="26"/>
  <c r="Q58" i="26"/>
  <c r="N58" i="26"/>
  <c r="M57" i="26"/>
  <c r="P57" i="26"/>
  <c r="Q57" i="26"/>
  <c r="N57" i="26"/>
  <c r="M56" i="26"/>
  <c r="P56" i="26"/>
  <c r="Q56" i="26"/>
  <c r="N56" i="26"/>
  <c r="M55" i="26"/>
  <c r="P55" i="26"/>
  <c r="Q55" i="26"/>
  <c r="N55" i="26"/>
  <c r="M54" i="26"/>
  <c r="P54" i="26"/>
  <c r="Q54" i="26"/>
  <c r="N54" i="26"/>
  <c r="M53" i="26"/>
  <c r="P53" i="26"/>
  <c r="Q53" i="26"/>
  <c r="N53" i="26"/>
  <c r="M52" i="26"/>
  <c r="P52" i="26"/>
  <c r="Q52" i="26"/>
  <c r="N52" i="26"/>
  <c r="M51" i="26"/>
  <c r="P51" i="26"/>
  <c r="Q51" i="26"/>
  <c r="N51" i="26"/>
  <c r="M50" i="26"/>
  <c r="P50" i="26"/>
  <c r="Q50" i="26"/>
  <c r="N50" i="26"/>
  <c r="M49" i="26"/>
  <c r="P49" i="26"/>
  <c r="Q49" i="26"/>
  <c r="N49" i="26"/>
  <c r="M48" i="26"/>
  <c r="P48" i="26"/>
  <c r="Q48" i="26"/>
  <c r="N48" i="26"/>
  <c r="M47" i="26"/>
  <c r="P47" i="26"/>
  <c r="Q47" i="26"/>
  <c r="N47" i="26"/>
  <c r="M46" i="26"/>
  <c r="P46" i="26"/>
  <c r="Q46" i="26"/>
  <c r="N46" i="26"/>
  <c r="M45" i="26"/>
  <c r="P45" i="26"/>
  <c r="Q45" i="26"/>
  <c r="N45" i="26"/>
  <c r="M44" i="26"/>
  <c r="P44" i="26"/>
  <c r="Q44" i="26"/>
  <c r="N44" i="26"/>
  <c r="M43" i="26"/>
  <c r="P43" i="26"/>
  <c r="Q43" i="26"/>
  <c r="N43" i="26"/>
  <c r="M42" i="26"/>
  <c r="P42" i="26"/>
  <c r="Q42" i="26"/>
  <c r="N42" i="26"/>
  <c r="M41" i="26"/>
  <c r="P41" i="26"/>
  <c r="Q41" i="26"/>
  <c r="N41" i="26"/>
  <c r="M40" i="26"/>
  <c r="P40" i="26"/>
  <c r="Q40" i="26"/>
  <c r="N40" i="26"/>
  <c r="M39" i="26"/>
  <c r="P39" i="26"/>
  <c r="Q39" i="26"/>
  <c r="N39" i="26"/>
  <c r="M38" i="26"/>
  <c r="P38" i="26"/>
  <c r="Q38" i="26"/>
  <c r="N38" i="26"/>
  <c r="M37" i="26"/>
  <c r="P37" i="26"/>
  <c r="Q37" i="26"/>
  <c r="N37" i="26"/>
  <c r="M36" i="26"/>
  <c r="P36" i="26"/>
  <c r="Q36" i="26"/>
  <c r="N36" i="26"/>
  <c r="M35" i="26"/>
  <c r="P35" i="26"/>
  <c r="Q35" i="26"/>
  <c r="N35" i="26"/>
  <c r="M34" i="26"/>
  <c r="P34" i="26"/>
  <c r="Q34" i="26"/>
  <c r="N34" i="26"/>
  <c r="M33" i="26"/>
  <c r="P33" i="26"/>
  <c r="Q33" i="26"/>
  <c r="N33" i="26"/>
  <c r="M32" i="26"/>
  <c r="P32" i="26"/>
  <c r="Q32" i="26"/>
  <c r="N32" i="26"/>
  <c r="M31" i="26"/>
  <c r="P31" i="26"/>
  <c r="Q31" i="26"/>
  <c r="N31" i="26"/>
  <c r="M30" i="26"/>
  <c r="P30" i="26"/>
  <c r="Q30" i="26"/>
  <c r="N30" i="26"/>
  <c r="M29" i="26"/>
  <c r="P29" i="26"/>
  <c r="Q29" i="26"/>
  <c r="N29" i="26"/>
  <c r="M28" i="26"/>
  <c r="P28" i="26"/>
  <c r="Q28" i="26"/>
  <c r="N28" i="26"/>
  <c r="M27" i="26"/>
  <c r="P27" i="26"/>
  <c r="Q27" i="26"/>
  <c r="N27" i="26"/>
  <c r="M26" i="26"/>
  <c r="P26" i="26"/>
  <c r="Q26" i="26"/>
  <c r="N26" i="26"/>
  <c r="M25" i="26"/>
  <c r="P25" i="26"/>
  <c r="Q25" i="26"/>
  <c r="N25" i="26"/>
  <c r="M24" i="26"/>
  <c r="P24" i="26"/>
  <c r="Q24" i="26"/>
  <c r="N24" i="26"/>
  <c r="M23" i="26"/>
  <c r="P23" i="26"/>
  <c r="Q23" i="26"/>
  <c r="N23" i="26"/>
  <c r="M22" i="26"/>
  <c r="P22" i="26"/>
  <c r="Q22" i="26"/>
  <c r="N22" i="26"/>
  <c r="M21" i="26"/>
  <c r="P21" i="26"/>
  <c r="Q21" i="26"/>
  <c r="N21" i="26"/>
  <c r="M20" i="26"/>
  <c r="P20" i="26"/>
  <c r="Q20" i="26"/>
  <c r="N20" i="26"/>
  <c r="M19" i="26"/>
  <c r="P19" i="26"/>
  <c r="Q19" i="26"/>
  <c r="N19" i="26"/>
  <c r="M18" i="26"/>
  <c r="P18" i="26"/>
  <c r="Q18" i="26"/>
  <c r="N18" i="26"/>
  <c r="M17" i="26"/>
  <c r="P17" i="26"/>
  <c r="Q17" i="26"/>
  <c r="N17" i="26"/>
  <c r="M16" i="26"/>
  <c r="P16" i="26"/>
  <c r="Q16" i="26"/>
  <c r="N16" i="26"/>
  <c r="M15" i="26"/>
  <c r="P15" i="26"/>
  <c r="Q15" i="26"/>
  <c r="N15" i="26"/>
  <c r="M14" i="26"/>
  <c r="P14" i="26"/>
  <c r="Q14" i="26"/>
  <c r="N14" i="26"/>
  <c r="M13" i="26"/>
  <c r="P13" i="26"/>
  <c r="Q13" i="26"/>
  <c r="N13" i="26"/>
  <c r="M12" i="26"/>
  <c r="P12" i="26"/>
  <c r="Q12" i="26"/>
  <c r="N12" i="26"/>
  <c r="M11" i="26"/>
  <c r="P11" i="26"/>
  <c r="Q11" i="26"/>
  <c r="N11" i="26"/>
  <c r="P10" i="26"/>
  <c r="Q10" i="26"/>
  <c r="P9" i="26"/>
  <c r="Q9" i="26"/>
  <c r="K6" i="26"/>
  <c r="Q2" i="26"/>
  <c r="Q1" i="26"/>
  <c r="E8" i="23"/>
  <c r="J8" i="23"/>
  <c r="K8" i="23"/>
  <c r="L8" i="23"/>
  <c r="G53" i="23"/>
  <c r="G21" i="23"/>
  <c r="G19" i="23"/>
  <c r="G18" i="23"/>
  <c r="G16" i="23"/>
  <c r="G13" i="23"/>
  <c r="G55" i="23"/>
  <c r="E55" i="23"/>
  <c r="J55" i="23"/>
  <c r="E9" i="23"/>
  <c r="J9" i="23"/>
  <c r="K9" i="23"/>
  <c r="E10" i="23"/>
  <c r="J10" i="23"/>
  <c r="K10" i="23"/>
  <c r="E11" i="23"/>
  <c r="J11" i="23"/>
  <c r="K11" i="23"/>
  <c r="E12" i="23"/>
  <c r="J12" i="23"/>
  <c r="K12" i="23"/>
  <c r="E13" i="23"/>
  <c r="J13" i="23"/>
  <c r="K13" i="23"/>
  <c r="E20" i="23"/>
  <c r="J20" i="23"/>
  <c r="E14" i="23"/>
  <c r="J14" i="23"/>
  <c r="E15" i="23"/>
  <c r="J15" i="23"/>
  <c r="E16" i="23"/>
  <c r="J16" i="23"/>
  <c r="E17" i="23"/>
  <c r="J17" i="23"/>
  <c r="E18" i="23"/>
  <c r="J18" i="23"/>
  <c r="E19" i="23"/>
  <c r="J19" i="23"/>
  <c r="E21" i="23"/>
  <c r="J21" i="23"/>
  <c r="E22" i="23"/>
  <c r="J22" i="23"/>
  <c r="E23" i="23"/>
  <c r="J23" i="23"/>
  <c r="E24" i="23"/>
  <c r="J24" i="23"/>
  <c r="E25" i="23"/>
  <c r="J25" i="23"/>
  <c r="E26" i="23"/>
  <c r="J26" i="23"/>
  <c r="E27" i="23"/>
  <c r="J27" i="23"/>
  <c r="E28" i="23"/>
  <c r="J28" i="23"/>
  <c r="E29" i="23"/>
  <c r="J29" i="23"/>
  <c r="E30" i="23"/>
  <c r="J30" i="23"/>
  <c r="E31" i="23"/>
  <c r="J31" i="23"/>
  <c r="E32" i="23"/>
  <c r="J32" i="23"/>
  <c r="E33" i="23"/>
  <c r="J33" i="23"/>
  <c r="E34" i="23"/>
  <c r="J34" i="23"/>
  <c r="E35" i="23"/>
  <c r="J35" i="23"/>
  <c r="E36" i="23"/>
  <c r="J36" i="23"/>
  <c r="E37" i="23"/>
  <c r="J37" i="23"/>
  <c r="E38" i="23"/>
  <c r="J38" i="23"/>
  <c r="E39" i="23"/>
  <c r="J39" i="23"/>
  <c r="E40" i="23"/>
  <c r="J40" i="23"/>
  <c r="E41" i="23"/>
  <c r="J41" i="23"/>
  <c r="E42" i="23"/>
  <c r="J42" i="23"/>
  <c r="E43" i="23"/>
  <c r="J43" i="23"/>
  <c r="E44" i="23"/>
  <c r="J44" i="23"/>
  <c r="E45" i="23"/>
  <c r="J45" i="23"/>
  <c r="E46" i="23"/>
  <c r="J46" i="23"/>
  <c r="E47" i="23"/>
  <c r="J47" i="23"/>
  <c r="E48" i="23"/>
  <c r="J48" i="23"/>
  <c r="E49" i="23"/>
  <c r="J49" i="23"/>
  <c r="E50" i="23"/>
  <c r="J50" i="23"/>
  <c r="E51" i="23"/>
  <c r="J51" i="23"/>
  <c r="E52" i="23"/>
  <c r="J52" i="23"/>
  <c r="E53" i="23"/>
  <c r="J53" i="23"/>
  <c r="G54" i="23"/>
  <c r="E54" i="23"/>
  <c r="J54" i="23"/>
  <c r="G56" i="23"/>
  <c r="E56" i="23"/>
  <c r="J56" i="23"/>
  <c r="G57" i="23"/>
  <c r="E57" i="23"/>
  <c r="J57" i="23"/>
  <c r="G58" i="23"/>
  <c r="E58" i="23"/>
  <c r="J58" i="23"/>
  <c r="G59" i="23"/>
  <c r="E59" i="23"/>
  <c r="J59" i="23"/>
  <c r="K14" i="23"/>
  <c r="K15" i="23"/>
  <c r="K16" i="23"/>
  <c r="K17" i="23"/>
  <c r="K18" i="23"/>
  <c r="K19" i="23"/>
  <c r="K20" i="23"/>
  <c r="L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L59" i="23"/>
  <c r="N60" i="23"/>
  <c r="L58" i="23"/>
  <c r="M59" i="23"/>
  <c r="P59" i="23"/>
  <c r="Q59" i="23"/>
  <c r="N59" i="23"/>
  <c r="L57" i="23"/>
  <c r="M58" i="23"/>
  <c r="P58" i="23"/>
  <c r="Q58" i="23"/>
  <c r="N58" i="23"/>
  <c r="L56" i="23"/>
  <c r="M57" i="23"/>
  <c r="P57" i="23"/>
  <c r="Q57" i="23"/>
  <c r="N57" i="23"/>
  <c r="L55" i="23"/>
  <c r="M56" i="23"/>
  <c r="P56" i="23"/>
  <c r="Q56" i="23"/>
  <c r="N56" i="23"/>
  <c r="L54" i="23"/>
  <c r="M55" i="23"/>
  <c r="P55" i="23"/>
  <c r="Q55" i="23"/>
  <c r="N55" i="23"/>
  <c r="L53" i="23"/>
  <c r="M54" i="23"/>
  <c r="P54" i="23"/>
  <c r="Q54" i="23"/>
  <c r="N54" i="23"/>
  <c r="L52" i="23"/>
  <c r="M53" i="23"/>
  <c r="P53" i="23"/>
  <c r="Q53" i="23"/>
  <c r="N53" i="23"/>
  <c r="L51" i="23"/>
  <c r="M52" i="23"/>
  <c r="P52" i="23"/>
  <c r="Q52" i="23"/>
  <c r="N52" i="23"/>
  <c r="L50" i="23"/>
  <c r="M51" i="23"/>
  <c r="P51" i="23"/>
  <c r="Q51" i="23"/>
  <c r="N51" i="23"/>
  <c r="L49" i="23"/>
  <c r="M50" i="23"/>
  <c r="P50" i="23"/>
  <c r="Q50" i="23"/>
  <c r="N50" i="23"/>
  <c r="L48" i="23"/>
  <c r="M49" i="23"/>
  <c r="P49" i="23"/>
  <c r="Q49" i="23"/>
  <c r="N49" i="23"/>
  <c r="L47" i="23"/>
  <c r="M48" i="23"/>
  <c r="P48" i="23"/>
  <c r="Q48" i="23"/>
  <c r="N48" i="23"/>
  <c r="L46" i="23"/>
  <c r="M47" i="23"/>
  <c r="P47" i="23"/>
  <c r="Q47" i="23"/>
  <c r="N47" i="23"/>
  <c r="L45" i="23"/>
  <c r="M46" i="23"/>
  <c r="P46" i="23"/>
  <c r="Q46" i="23"/>
  <c r="N46" i="23"/>
  <c r="L44" i="23"/>
  <c r="M45" i="23"/>
  <c r="P45" i="23"/>
  <c r="Q45" i="23"/>
  <c r="N45" i="23"/>
  <c r="L43" i="23"/>
  <c r="M44" i="23"/>
  <c r="P44" i="23"/>
  <c r="Q44" i="23"/>
  <c r="N44" i="23"/>
  <c r="L42" i="23"/>
  <c r="M43" i="23"/>
  <c r="P43" i="23"/>
  <c r="Q43" i="23"/>
  <c r="N43" i="23"/>
  <c r="L41" i="23"/>
  <c r="M42" i="23"/>
  <c r="P42" i="23"/>
  <c r="Q42" i="23"/>
  <c r="N42" i="23"/>
  <c r="L40" i="23"/>
  <c r="M41" i="23"/>
  <c r="P41" i="23"/>
  <c r="Q41" i="23"/>
  <c r="N41" i="23"/>
  <c r="L39" i="23"/>
  <c r="M40" i="23"/>
  <c r="P40" i="23"/>
  <c r="Q40" i="23"/>
  <c r="N40" i="23"/>
  <c r="L38" i="23"/>
  <c r="M39" i="23"/>
  <c r="P39" i="23"/>
  <c r="Q39" i="23"/>
  <c r="N39" i="23"/>
  <c r="L37" i="23"/>
  <c r="M38" i="23"/>
  <c r="P38" i="23"/>
  <c r="Q38" i="23"/>
  <c r="N38" i="23"/>
  <c r="L36" i="23"/>
  <c r="M37" i="23"/>
  <c r="P37" i="23"/>
  <c r="Q37" i="23"/>
  <c r="N37" i="23"/>
  <c r="L35" i="23"/>
  <c r="M36" i="23"/>
  <c r="P36" i="23"/>
  <c r="Q36" i="23"/>
  <c r="N36" i="23"/>
  <c r="L34" i="23"/>
  <c r="M35" i="23"/>
  <c r="P35" i="23"/>
  <c r="Q35" i="23"/>
  <c r="N35" i="23"/>
  <c r="L33" i="23"/>
  <c r="M34" i="23"/>
  <c r="P34" i="23"/>
  <c r="Q34" i="23"/>
  <c r="N34" i="23"/>
  <c r="L32" i="23"/>
  <c r="M33" i="23"/>
  <c r="P33" i="23"/>
  <c r="Q33" i="23"/>
  <c r="N33" i="23"/>
  <c r="L31" i="23"/>
  <c r="M32" i="23"/>
  <c r="P32" i="23"/>
  <c r="Q32" i="23"/>
  <c r="N32" i="23"/>
  <c r="L30" i="23"/>
  <c r="M31" i="23"/>
  <c r="P31" i="23"/>
  <c r="Q31" i="23"/>
  <c r="N31" i="23"/>
  <c r="L29" i="23"/>
  <c r="M30" i="23"/>
  <c r="P30" i="23"/>
  <c r="Q30" i="23"/>
  <c r="N30" i="23"/>
  <c r="L28" i="23"/>
  <c r="M29" i="23"/>
  <c r="P29" i="23"/>
  <c r="Q29" i="23"/>
  <c r="N29" i="23"/>
  <c r="L27" i="23"/>
  <c r="M28" i="23"/>
  <c r="P28" i="23"/>
  <c r="Q28" i="23"/>
  <c r="N28" i="23"/>
  <c r="L26" i="23"/>
  <c r="M27" i="23"/>
  <c r="P27" i="23"/>
  <c r="Q27" i="23"/>
  <c r="N27" i="23"/>
  <c r="L25" i="23"/>
  <c r="M26" i="23"/>
  <c r="P26" i="23"/>
  <c r="Q26" i="23"/>
  <c r="N26" i="23"/>
  <c r="L24" i="23"/>
  <c r="M25" i="23"/>
  <c r="P25" i="23"/>
  <c r="Q25" i="23"/>
  <c r="N25" i="23"/>
  <c r="L23" i="23"/>
  <c r="M24" i="23"/>
  <c r="P24" i="23"/>
  <c r="Q24" i="23"/>
  <c r="N24" i="23"/>
  <c r="L22" i="23"/>
  <c r="M23" i="23"/>
  <c r="P23" i="23"/>
  <c r="Q23" i="23"/>
  <c r="N23" i="23"/>
  <c r="L21" i="23"/>
  <c r="M22" i="23"/>
  <c r="P22" i="23"/>
  <c r="Q22" i="23"/>
  <c r="N22" i="23"/>
  <c r="M21" i="23"/>
  <c r="P21" i="23"/>
  <c r="Q21" i="23"/>
  <c r="N21" i="23"/>
  <c r="L19" i="23"/>
  <c r="M20" i="23"/>
  <c r="P20" i="23"/>
  <c r="Q20" i="23"/>
  <c r="N20" i="23"/>
  <c r="L18" i="23"/>
  <c r="M19" i="23"/>
  <c r="P19" i="23"/>
  <c r="Q19" i="23"/>
  <c r="N19" i="23"/>
  <c r="L17" i="23"/>
  <c r="M18" i="23"/>
  <c r="P18" i="23"/>
  <c r="Q18" i="23"/>
  <c r="N18" i="23"/>
  <c r="L16" i="23"/>
  <c r="M17" i="23"/>
  <c r="P17" i="23"/>
  <c r="Q17" i="23"/>
  <c r="N17" i="23"/>
  <c r="L15" i="23"/>
  <c r="M16" i="23"/>
  <c r="P16" i="23"/>
  <c r="Q16" i="23"/>
  <c r="N16" i="23"/>
  <c r="L14" i="23"/>
  <c r="M15" i="23"/>
  <c r="P15" i="23"/>
  <c r="Q15" i="23"/>
  <c r="N15" i="23"/>
  <c r="L13" i="23"/>
  <c r="M14" i="23"/>
  <c r="P14" i="23"/>
  <c r="Q14" i="23"/>
  <c r="N14" i="23"/>
  <c r="L12" i="23"/>
  <c r="M13" i="23"/>
  <c r="P13" i="23"/>
  <c r="Q13" i="23"/>
  <c r="N13" i="23"/>
  <c r="L11" i="23"/>
  <c r="M12" i="23"/>
  <c r="P12" i="23"/>
  <c r="Q12" i="23"/>
  <c r="N12" i="23"/>
  <c r="L10" i="23"/>
  <c r="M11" i="23"/>
  <c r="P11" i="23"/>
  <c r="Q11" i="23"/>
  <c r="N11" i="23"/>
  <c r="L9" i="23"/>
  <c r="M10" i="23"/>
  <c r="P10" i="23"/>
  <c r="Q10" i="23"/>
  <c r="N10" i="23"/>
  <c r="M9" i="23"/>
  <c r="P9" i="23"/>
  <c r="Q9" i="23"/>
  <c r="N9" i="23"/>
  <c r="M8" i="23"/>
  <c r="P8" i="23"/>
  <c r="Q8" i="23"/>
  <c r="N8" i="23"/>
  <c r="K5" i="23"/>
  <c r="Q2" i="23"/>
  <c r="Q1" i="23"/>
  <c r="E7" i="17"/>
  <c r="G7" i="17"/>
  <c r="H7" i="17"/>
  <c r="I7" i="17"/>
  <c r="J7" i="17"/>
  <c r="K7" i="17"/>
  <c r="E8" i="17"/>
  <c r="G8" i="17"/>
  <c r="H8" i="17"/>
  <c r="I8" i="17"/>
  <c r="J8" i="17"/>
  <c r="K8" i="17"/>
  <c r="E9" i="17"/>
  <c r="G9" i="17"/>
  <c r="H9" i="17"/>
  <c r="I9" i="17"/>
  <c r="J9" i="17"/>
  <c r="K9" i="17"/>
  <c r="E10" i="17"/>
  <c r="G10" i="17"/>
  <c r="H10" i="17"/>
  <c r="I10" i="17"/>
  <c r="J10" i="17"/>
  <c r="K10" i="17"/>
  <c r="E11" i="17"/>
  <c r="G11" i="17"/>
  <c r="H11" i="17"/>
  <c r="I11" i="17"/>
  <c r="J11" i="17"/>
  <c r="K11" i="17"/>
  <c r="E12" i="17"/>
  <c r="G12" i="17"/>
  <c r="H12" i="17"/>
  <c r="I12" i="17"/>
  <c r="J12" i="17"/>
  <c r="K12" i="17"/>
  <c r="E13" i="17"/>
  <c r="G13" i="17"/>
  <c r="H13" i="17"/>
  <c r="I13" i="17"/>
  <c r="J13" i="17"/>
  <c r="K13" i="17"/>
  <c r="E14" i="17"/>
  <c r="G14" i="17"/>
  <c r="H14" i="17"/>
  <c r="I14" i="17"/>
  <c r="J14" i="17"/>
  <c r="K14" i="17"/>
  <c r="E15" i="17"/>
  <c r="G15" i="17"/>
  <c r="H15" i="17"/>
  <c r="I15" i="17"/>
  <c r="J15" i="17"/>
  <c r="K15" i="17"/>
  <c r="E16" i="17"/>
  <c r="G16" i="17"/>
  <c r="H16" i="17"/>
  <c r="I16" i="17"/>
  <c r="J16" i="17"/>
  <c r="K16" i="17"/>
  <c r="E17" i="17"/>
  <c r="G17" i="17"/>
  <c r="H17" i="17"/>
  <c r="I17" i="17"/>
  <c r="J17" i="17"/>
  <c r="K17" i="17"/>
  <c r="E18" i="17"/>
  <c r="G18" i="17"/>
  <c r="H18" i="17"/>
  <c r="I18" i="17"/>
  <c r="J18" i="17"/>
  <c r="K18" i="17"/>
  <c r="E19" i="17"/>
  <c r="G19" i="17"/>
  <c r="H19" i="17"/>
  <c r="I19" i="17"/>
  <c r="J19" i="17"/>
  <c r="K19" i="17"/>
  <c r="E20" i="17"/>
  <c r="G20" i="17"/>
  <c r="H20" i="17"/>
  <c r="I20" i="17"/>
  <c r="J20" i="17"/>
  <c r="K20" i="17"/>
  <c r="E21" i="17"/>
  <c r="G21" i="17"/>
  <c r="H21" i="17"/>
  <c r="I21" i="17"/>
  <c r="J21" i="17"/>
  <c r="K21" i="17"/>
  <c r="E22" i="17"/>
  <c r="G22" i="17"/>
  <c r="H22" i="17"/>
  <c r="I22" i="17"/>
  <c r="J22" i="17"/>
  <c r="K22" i="17"/>
  <c r="E23" i="17"/>
  <c r="G23" i="17"/>
  <c r="H23" i="17"/>
  <c r="I23" i="17"/>
  <c r="J23" i="17"/>
  <c r="K23" i="17"/>
  <c r="E24" i="17"/>
  <c r="G24" i="17"/>
  <c r="H24" i="17"/>
  <c r="I24" i="17"/>
  <c r="J24" i="17"/>
  <c r="K24" i="17"/>
  <c r="E25" i="17"/>
  <c r="G25" i="17"/>
  <c r="H25" i="17"/>
  <c r="I25" i="17"/>
  <c r="J25" i="17"/>
  <c r="K25" i="17"/>
  <c r="E26" i="17"/>
  <c r="G26" i="17"/>
  <c r="H26" i="17"/>
  <c r="I26" i="17"/>
  <c r="J26" i="17"/>
  <c r="K26" i="17"/>
  <c r="E27" i="17"/>
  <c r="G27" i="17"/>
  <c r="H27" i="17"/>
  <c r="I27" i="17"/>
  <c r="J27" i="17"/>
  <c r="K27" i="17"/>
  <c r="E28" i="17"/>
  <c r="G28" i="17"/>
  <c r="H28" i="17"/>
  <c r="I28" i="17"/>
  <c r="J28" i="17"/>
  <c r="K28" i="17"/>
  <c r="E29" i="17"/>
  <c r="G29" i="17"/>
  <c r="H29" i="17"/>
  <c r="I29" i="17"/>
  <c r="J29" i="17"/>
  <c r="K29" i="17"/>
  <c r="E30" i="17"/>
  <c r="G30" i="17"/>
  <c r="H30" i="17"/>
  <c r="I30" i="17"/>
  <c r="J30" i="17"/>
  <c r="K30" i="17"/>
  <c r="E31" i="17"/>
  <c r="G31" i="17"/>
  <c r="H31" i="17"/>
  <c r="I31" i="17"/>
  <c r="J31" i="17"/>
  <c r="K31" i="17"/>
  <c r="E32" i="17"/>
  <c r="G32" i="17"/>
  <c r="H32" i="17"/>
  <c r="I32" i="17"/>
  <c r="J32" i="17"/>
  <c r="K32" i="17"/>
  <c r="E33" i="17"/>
  <c r="G33" i="17"/>
  <c r="H33" i="17"/>
  <c r="I33" i="17"/>
  <c r="J33" i="17"/>
  <c r="K33" i="17"/>
  <c r="E34" i="17"/>
  <c r="G34" i="17"/>
  <c r="H34" i="17"/>
  <c r="I34" i="17"/>
  <c r="J34" i="17"/>
  <c r="K34" i="17"/>
  <c r="E35" i="17"/>
  <c r="G35" i="17"/>
  <c r="H35" i="17"/>
  <c r="I35" i="17"/>
  <c r="J35" i="17"/>
  <c r="K35" i="17"/>
  <c r="E36" i="17"/>
  <c r="G36" i="17"/>
  <c r="H36" i="17"/>
  <c r="I36" i="17"/>
  <c r="J36" i="17"/>
  <c r="K36" i="17"/>
  <c r="E37" i="17"/>
  <c r="G37" i="17"/>
  <c r="H37" i="17"/>
  <c r="I37" i="17"/>
  <c r="J37" i="17"/>
  <c r="K37" i="17"/>
  <c r="E38" i="17"/>
  <c r="G38" i="17"/>
  <c r="H38" i="17"/>
  <c r="I38" i="17"/>
  <c r="J38" i="17"/>
  <c r="K38" i="17"/>
  <c r="E39" i="17"/>
  <c r="G39" i="17"/>
  <c r="H39" i="17"/>
  <c r="I39" i="17"/>
  <c r="J39" i="17"/>
  <c r="K39" i="17"/>
  <c r="E40" i="17"/>
  <c r="G40" i="17"/>
  <c r="H40" i="17"/>
  <c r="I40" i="17"/>
  <c r="J40" i="17"/>
  <c r="K40" i="17"/>
  <c r="E41" i="17"/>
  <c r="G41" i="17"/>
  <c r="H41" i="17"/>
  <c r="I41" i="17"/>
  <c r="J41" i="17"/>
  <c r="K41" i="17"/>
  <c r="E42" i="17"/>
  <c r="G42" i="17"/>
  <c r="H42" i="17"/>
  <c r="I42" i="17"/>
  <c r="J42" i="17"/>
  <c r="K42" i="17"/>
  <c r="E43" i="17"/>
  <c r="G43" i="17"/>
  <c r="H43" i="17"/>
  <c r="I43" i="17"/>
  <c r="J43" i="17"/>
  <c r="K43" i="17"/>
  <c r="E44" i="17"/>
  <c r="G44" i="17"/>
  <c r="H44" i="17"/>
  <c r="I44" i="17"/>
  <c r="J44" i="17"/>
  <c r="K44" i="17"/>
  <c r="E45" i="17"/>
  <c r="G45" i="17"/>
  <c r="H45" i="17"/>
  <c r="I45" i="17"/>
  <c r="J45" i="17"/>
  <c r="K45" i="17"/>
  <c r="E46" i="17"/>
  <c r="G46" i="17"/>
  <c r="H46" i="17"/>
  <c r="I46" i="17"/>
  <c r="J46" i="17"/>
  <c r="K46" i="17"/>
  <c r="E47" i="17"/>
  <c r="G47" i="17"/>
  <c r="H47" i="17"/>
  <c r="I47" i="17"/>
  <c r="J47" i="17"/>
  <c r="K47" i="17"/>
  <c r="E48" i="17"/>
  <c r="G48" i="17"/>
  <c r="H48" i="17"/>
  <c r="I48" i="17"/>
  <c r="J48" i="17"/>
  <c r="K48" i="17"/>
  <c r="E49" i="17"/>
  <c r="G49" i="17"/>
  <c r="H49" i="17"/>
  <c r="I49" i="17"/>
  <c r="J49" i="17"/>
  <c r="K49" i="17"/>
  <c r="E50" i="17"/>
  <c r="G50" i="17"/>
  <c r="H50" i="17"/>
  <c r="I50" i="17"/>
  <c r="J50" i="17"/>
  <c r="K50" i="17"/>
  <c r="E51" i="17"/>
  <c r="G51" i="17"/>
  <c r="H51" i="17"/>
  <c r="I51" i="17"/>
  <c r="J51" i="17"/>
  <c r="K51" i="17"/>
  <c r="E52" i="17"/>
  <c r="G52" i="17"/>
  <c r="H52" i="17"/>
  <c r="I52" i="17"/>
  <c r="J52" i="17"/>
  <c r="K52" i="17"/>
  <c r="E53" i="17"/>
  <c r="G53" i="17"/>
  <c r="H53" i="17"/>
  <c r="I53" i="17"/>
  <c r="J53" i="17"/>
  <c r="K53" i="17"/>
  <c r="E54" i="17"/>
  <c r="G54" i="17"/>
  <c r="H54" i="17"/>
  <c r="I54" i="17"/>
  <c r="J54" i="17"/>
  <c r="K54" i="17"/>
  <c r="E55" i="17"/>
  <c r="G55" i="17"/>
  <c r="H55" i="17"/>
  <c r="I55" i="17"/>
  <c r="J55" i="17"/>
  <c r="K55" i="17"/>
  <c r="E56" i="17"/>
  <c r="G56" i="17"/>
  <c r="H56" i="17"/>
  <c r="I56" i="17"/>
  <c r="J56" i="17"/>
  <c r="K56" i="17"/>
  <c r="E57" i="17"/>
  <c r="G57" i="17"/>
  <c r="H57" i="17"/>
  <c r="I57" i="17"/>
  <c r="J57" i="17"/>
  <c r="K57" i="17"/>
  <c r="E58" i="17"/>
  <c r="G58" i="17"/>
  <c r="H58" i="17"/>
  <c r="I58" i="17"/>
  <c r="J58" i="17"/>
  <c r="K58" i="17"/>
  <c r="K59" i="17"/>
  <c r="H4" i="17"/>
  <c r="M7" i="17"/>
  <c r="N7" i="17"/>
  <c r="M8" i="17"/>
  <c r="N8" i="17"/>
  <c r="M9" i="17"/>
  <c r="N9" i="17"/>
  <c r="M10" i="17"/>
  <c r="N10" i="17"/>
  <c r="M11" i="17"/>
  <c r="N11" i="17"/>
  <c r="M12" i="17"/>
  <c r="N12" i="17"/>
  <c r="M13" i="17"/>
  <c r="N13" i="17"/>
  <c r="M14" i="17"/>
  <c r="N14" i="17"/>
  <c r="M15" i="17"/>
  <c r="N15" i="17"/>
  <c r="M16" i="17"/>
  <c r="N16" i="17"/>
  <c r="M17" i="17"/>
  <c r="N17" i="17"/>
  <c r="M18" i="17"/>
  <c r="N18" i="17"/>
  <c r="M19" i="17"/>
  <c r="N19" i="17"/>
  <c r="M20" i="17"/>
  <c r="N20" i="17"/>
  <c r="M21" i="17"/>
  <c r="N21" i="17"/>
  <c r="M22" i="17"/>
  <c r="N22" i="17"/>
  <c r="M23" i="17"/>
  <c r="N23" i="17"/>
  <c r="M24" i="17"/>
  <c r="N24" i="17"/>
  <c r="M25" i="17"/>
  <c r="N25" i="17"/>
  <c r="M26" i="17"/>
  <c r="N26" i="17"/>
  <c r="M27" i="17"/>
  <c r="N27" i="17"/>
  <c r="M28" i="17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1" i="17"/>
  <c r="N51" i="17"/>
  <c r="M52" i="17"/>
  <c r="N52" i="17"/>
  <c r="M53" i="17"/>
  <c r="N53" i="17"/>
  <c r="M54" i="17"/>
  <c r="N54" i="17"/>
  <c r="M55" i="17"/>
  <c r="N55" i="17"/>
  <c r="M56" i="17"/>
  <c r="N56" i="17"/>
  <c r="M57" i="17"/>
  <c r="N57" i="17"/>
  <c r="M58" i="17"/>
  <c r="N58" i="17"/>
  <c r="N2" i="17"/>
  <c r="E6" i="19"/>
  <c r="H6" i="19"/>
  <c r="I6" i="19"/>
  <c r="J6" i="19"/>
  <c r="K6" i="19"/>
  <c r="E7" i="19"/>
  <c r="G7" i="19"/>
  <c r="H7" i="19"/>
  <c r="I7" i="19"/>
  <c r="J7" i="19"/>
  <c r="K7" i="19"/>
  <c r="E8" i="19"/>
  <c r="G8" i="19"/>
  <c r="H8" i="19"/>
  <c r="I8" i="19"/>
  <c r="J8" i="19"/>
  <c r="K8" i="19"/>
  <c r="E9" i="19"/>
  <c r="G9" i="19"/>
  <c r="H9" i="19"/>
  <c r="I9" i="19"/>
  <c r="J9" i="19"/>
  <c r="K9" i="19"/>
  <c r="E10" i="19"/>
  <c r="G10" i="19"/>
  <c r="H10" i="19"/>
  <c r="I10" i="19"/>
  <c r="J10" i="19"/>
  <c r="K10" i="19"/>
  <c r="E11" i="19"/>
  <c r="G11" i="19"/>
  <c r="H11" i="19"/>
  <c r="I11" i="19"/>
  <c r="J11" i="19"/>
  <c r="K11" i="19"/>
  <c r="E12" i="19"/>
  <c r="G12" i="19"/>
  <c r="H12" i="19"/>
  <c r="I12" i="19"/>
  <c r="J12" i="19"/>
  <c r="K12" i="19"/>
  <c r="E13" i="19"/>
  <c r="G13" i="19"/>
  <c r="H13" i="19"/>
  <c r="I13" i="19"/>
  <c r="J13" i="19"/>
  <c r="K13" i="19"/>
  <c r="E14" i="19"/>
  <c r="G14" i="19"/>
  <c r="H14" i="19"/>
  <c r="I14" i="19"/>
  <c r="J14" i="19"/>
  <c r="K14" i="19"/>
  <c r="E15" i="19"/>
  <c r="G15" i="19"/>
  <c r="H15" i="19"/>
  <c r="I15" i="19"/>
  <c r="J15" i="19"/>
  <c r="K15" i="19"/>
  <c r="E16" i="19"/>
  <c r="G16" i="19"/>
  <c r="H16" i="19"/>
  <c r="I16" i="19"/>
  <c r="J16" i="19"/>
  <c r="K16" i="19"/>
  <c r="E17" i="19"/>
  <c r="G17" i="19"/>
  <c r="H17" i="19"/>
  <c r="I17" i="19"/>
  <c r="J17" i="19"/>
  <c r="K17" i="19"/>
  <c r="E18" i="19"/>
  <c r="G18" i="19"/>
  <c r="H18" i="19"/>
  <c r="I18" i="19"/>
  <c r="J18" i="19"/>
  <c r="K18" i="19"/>
  <c r="E19" i="19"/>
  <c r="G19" i="19"/>
  <c r="H19" i="19"/>
  <c r="I19" i="19"/>
  <c r="J19" i="19"/>
  <c r="K19" i="19"/>
  <c r="E20" i="19"/>
  <c r="G20" i="19"/>
  <c r="H20" i="19"/>
  <c r="I20" i="19"/>
  <c r="J20" i="19"/>
  <c r="K20" i="19"/>
  <c r="E21" i="19"/>
  <c r="G21" i="19"/>
  <c r="H21" i="19"/>
  <c r="I21" i="19"/>
  <c r="J21" i="19"/>
  <c r="K21" i="19"/>
  <c r="E22" i="19"/>
  <c r="G22" i="19"/>
  <c r="H22" i="19"/>
  <c r="I22" i="19"/>
  <c r="J22" i="19"/>
  <c r="K22" i="19"/>
  <c r="E23" i="19"/>
  <c r="G23" i="19"/>
  <c r="H23" i="19"/>
  <c r="I23" i="19"/>
  <c r="J23" i="19"/>
  <c r="K23" i="19"/>
  <c r="E24" i="19"/>
  <c r="G24" i="19"/>
  <c r="H24" i="19"/>
  <c r="I24" i="19"/>
  <c r="J24" i="19"/>
  <c r="K24" i="19"/>
  <c r="E25" i="19"/>
  <c r="G25" i="19"/>
  <c r="H25" i="19"/>
  <c r="I25" i="19"/>
  <c r="J25" i="19"/>
  <c r="K25" i="19"/>
  <c r="E26" i="19"/>
  <c r="G26" i="19"/>
  <c r="H26" i="19"/>
  <c r="I26" i="19"/>
  <c r="J26" i="19"/>
  <c r="K26" i="19"/>
  <c r="E27" i="19"/>
  <c r="G27" i="19"/>
  <c r="H27" i="19"/>
  <c r="I27" i="19"/>
  <c r="J27" i="19"/>
  <c r="K27" i="19"/>
  <c r="E28" i="19"/>
  <c r="G28" i="19"/>
  <c r="H28" i="19"/>
  <c r="I28" i="19"/>
  <c r="J28" i="19"/>
  <c r="K28" i="19"/>
  <c r="E29" i="19"/>
  <c r="G29" i="19"/>
  <c r="H29" i="19"/>
  <c r="I29" i="19"/>
  <c r="J29" i="19"/>
  <c r="K29" i="19"/>
  <c r="E30" i="19"/>
  <c r="G30" i="19"/>
  <c r="H30" i="19"/>
  <c r="I30" i="19"/>
  <c r="J30" i="19"/>
  <c r="K30" i="19"/>
  <c r="E31" i="19"/>
  <c r="G31" i="19"/>
  <c r="H31" i="19"/>
  <c r="I31" i="19"/>
  <c r="J31" i="19"/>
  <c r="K31" i="19"/>
  <c r="E32" i="19"/>
  <c r="G32" i="19"/>
  <c r="H32" i="19"/>
  <c r="I32" i="19"/>
  <c r="J32" i="19"/>
  <c r="K32" i="19"/>
  <c r="E33" i="19"/>
  <c r="G33" i="19"/>
  <c r="H33" i="19"/>
  <c r="I33" i="19"/>
  <c r="J33" i="19"/>
  <c r="K33" i="19"/>
  <c r="E34" i="19"/>
  <c r="G34" i="19"/>
  <c r="H34" i="19"/>
  <c r="I34" i="19"/>
  <c r="J34" i="19"/>
  <c r="K34" i="19"/>
  <c r="E35" i="19"/>
  <c r="G35" i="19"/>
  <c r="H35" i="19"/>
  <c r="I35" i="19"/>
  <c r="J35" i="19"/>
  <c r="K35" i="19"/>
  <c r="E36" i="19"/>
  <c r="G36" i="19"/>
  <c r="H36" i="19"/>
  <c r="I36" i="19"/>
  <c r="J36" i="19"/>
  <c r="K36" i="19"/>
  <c r="E37" i="19"/>
  <c r="G37" i="19"/>
  <c r="H37" i="19"/>
  <c r="I37" i="19"/>
  <c r="J37" i="19"/>
  <c r="K37" i="19"/>
  <c r="E38" i="19"/>
  <c r="G38" i="19"/>
  <c r="H38" i="19"/>
  <c r="I38" i="19"/>
  <c r="J38" i="19"/>
  <c r="K38" i="19"/>
  <c r="E39" i="19"/>
  <c r="G39" i="19"/>
  <c r="H39" i="19"/>
  <c r="I39" i="19"/>
  <c r="J39" i="19"/>
  <c r="K39" i="19"/>
  <c r="E40" i="19"/>
  <c r="G40" i="19"/>
  <c r="H40" i="19"/>
  <c r="I40" i="19"/>
  <c r="J40" i="19"/>
  <c r="K40" i="19"/>
  <c r="E41" i="19"/>
  <c r="G41" i="19"/>
  <c r="H41" i="19"/>
  <c r="I41" i="19"/>
  <c r="J41" i="19"/>
  <c r="K41" i="19"/>
  <c r="E42" i="19"/>
  <c r="G42" i="19"/>
  <c r="H42" i="19"/>
  <c r="I42" i="19"/>
  <c r="J42" i="19"/>
  <c r="K42" i="19"/>
  <c r="E43" i="19"/>
  <c r="G43" i="19"/>
  <c r="H43" i="19"/>
  <c r="I43" i="19"/>
  <c r="J43" i="19"/>
  <c r="K43" i="19"/>
  <c r="E44" i="19"/>
  <c r="G44" i="19"/>
  <c r="H44" i="19"/>
  <c r="I44" i="19"/>
  <c r="J44" i="19"/>
  <c r="K44" i="19"/>
  <c r="E45" i="19"/>
  <c r="G45" i="19"/>
  <c r="H45" i="19"/>
  <c r="I45" i="19"/>
  <c r="J45" i="19"/>
  <c r="K45" i="19"/>
  <c r="E46" i="19"/>
  <c r="G46" i="19"/>
  <c r="H46" i="19"/>
  <c r="I46" i="19"/>
  <c r="J46" i="19"/>
  <c r="K46" i="19"/>
  <c r="E47" i="19"/>
  <c r="G47" i="19"/>
  <c r="H47" i="19"/>
  <c r="I47" i="19"/>
  <c r="J47" i="19"/>
  <c r="K47" i="19"/>
  <c r="E48" i="19"/>
  <c r="G48" i="19"/>
  <c r="H48" i="19"/>
  <c r="I48" i="19"/>
  <c r="J48" i="19"/>
  <c r="K48" i="19"/>
  <c r="E49" i="19"/>
  <c r="G49" i="19"/>
  <c r="H49" i="19"/>
  <c r="I49" i="19"/>
  <c r="J49" i="19"/>
  <c r="K49" i="19"/>
  <c r="E50" i="19"/>
  <c r="G50" i="19"/>
  <c r="H50" i="19"/>
  <c r="I50" i="19"/>
  <c r="J50" i="19"/>
  <c r="K50" i="19"/>
  <c r="E51" i="19"/>
  <c r="G51" i="19"/>
  <c r="H51" i="19"/>
  <c r="I51" i="19"/>
  <c r="J51" i="19"/>
  <c r="K51" i="19"/>
  <c r="E52" i="19"/>
  <c r="G52" i="19"/>
  <c r="H52" i="19"/>
  <c r="I52" i="19"/>
  <c r="J52" i="19"/>
  <c r="K52" i="19"/>
  <c r="E53" i="19"/>
  <c r="G53" i="19"/>
  <c r="H53" i="19"/>
  <c r="I53" i="19"/>
  <c r="J53" i="19"/>
  <c r="K53" i="19"/>
  <c r="E54" i="19"/>
  <c r="G54" i="19"/>
  <c r="H54" i="19"/>
  <c r="I54" i="19"/>
  <c r="J54" i="19"/>
  <c r="K54" i="19"/>
  <c r="E55" i="19"/>
  <c r="G55" i="19"/>
  <c r="H55" i="19"/>
  <c r="I55" i="19"/>
  <c r="J55" i="19"/>
  <c r="K55" i="19"/>
  <c r="E56" i="19"/>
  <c r="G56" i="19"/>
  <c r="H56" i="19"/>
  <c r="I56" i="19"/>
  <c r="J56" i="19"/>
  <c r="K56" i="19"/>
  <c r="E57" i="19"/>
  <c r="G57" i="19"/>
  <c r="H57" i="19"/>
  <c r="I57" i="19"/>
  <c r="J57" i="19"/>
  <c r="K57" i="19"/>
  <c r="K58" i="19"/>
  <c r="H3" i="19"/>
  <c r="N1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N2" i="19"/>
  <c r="N1" i="17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7" i="18"/>
  <c r="N8" i="27"/>
  <c r="O8" i="27"/>
  <c r="R8" i="27"/>
  <c r="S8" i="27"/>
  <c r="N9" i="27"/>
  <c r="O9" i="27"/>
  <c r="R9" i="27"/>
  <c r="S9" i="27"/>
  <c r="N10" i="27"/>
  <c r="O10" i="27"/>
  <c r="R10" i="27"/>
  <c r="S10" i="27"/>
  <c r="N11" i="27"/>
  <c r="O11" i="27"/>
  <c r="R11" i="27"/>
  <c r="S11" i="27"/>
  <c r="N12" i="27"/>
  <c r="O12" i="27"/>
  <c r="R12" i="27"/>
  <c r="S12" i="27"/>
  <c r="N13" i="27"/>
  <c r="O13" i="27"/>
  <c r="R13" i="27"/>
  <c r="S13" i="27"/>
  <c r="N14" i="27"/>
  <c r="O14" i="27"/>
  <c r="R14" i="27"/>
  <c r="S14" i="27"/>
  <c r="N15" i="27"/>
  <c r="O15" i="27"/>
  <c r="R15" i="27"/>
  <c r="S15" i="27"/>
  <c r="N16" i="27"/>
  <c r="O16" i="27"/>
  <c r="R16" i="27"/>
  <c r="S16" i="27"/>
  <c r="N17" i="27"/>
  <c r="O17" i="27"/>
  <c r="R17" i="27"/>
  <c r="S17" i="27"/>
  <c r="N18" i="27"/>
  <c r="O18" i="27"/>
  <c r="R18" i="27"/>
  <c r="S18" i="27"/>
  <c r="N19" i="27"/>
  <c r="O19" i="27"/>
  <c r="R19" i="27"/>
  <c r="S19" i="27"/>
  <c r="N20" i="27"/>
  <c r="O20" i="27"/>
  <c r="R20" i="27"/>
  <c r="S20" i="27"/>
  <c r="N21" i="27"/>
  <c r="O21" i="27"/>
  <c r="R21" i="27"/>
  <c r="S21" i="27"/>
  <c r="N22" i="27"/>
  <c r="O22" i="27"/>
  <c r="R22" i="27"/>
  <c r="S22" i="27"/>
  <c r="N23" i="27"/>
  <c r="O23" i="27"/>
  <c r="R23" i="27"/>
  <c r="S23" i="27"/>
  <c r="N24" i="27"/>
  <c r="O24" i="27"/>
  <c r="R24" i="27"/>
  <c r="S24" i="27"/>
  <c r="N25" i="27"/>
  <c r="O25" i="27"/>
  <c r="R25" i="27"/>
  <c r="S25" i="27"/>
  <c r="N26" i="27"/>
  <c r="O26" i="27"/>
  <c r="R26" i="27"/>
  <c r="S26" i="27"/>
  <c r="N27" i="27"/>
  <c r="O27" i="27"/>
  <c r="R27" i="27"/>
  <c r="S27" i="27"/>
  <c r="N28" i="27"/>
  <c r="O28" i="27"/>
  <c r="R28" i="27"/>
  <c r="S28" i="27"/>
  <c r="N29" i="27"/>
  <c r="O29" i="27"/>
  <c r="R29" i="27"/>
  <c r="S29" i="27"/>
  <c r="N30" i="27"/>
  <c r="O30" i="27"/>
  <c r="R30" i="27"/>
  <c r="S30" i="27"/>
  <c r="N31" i="27"/>
  <c r="O31" i="27"/>
  <c r="R31" i="27"/>
  <c r="S31" i="27"/>
  <c r="N32" i="27"/>
  <c r="O32" i="27"/>
  <c r="R32" i="27"/>
  <c r="S32" i="27"/>
  <c r="N33" i="27"/>
  <c r="O33" i="27"/>
  <c r="R33" i="27"/>
  <c r="S33" i="27"/>
  <c r="N34" i="27"/>
  <c r="O34" i="27"/>
  <c r="R34" i="27"/>
  <c r="S34" i="27"/>
  <c r="N35" i="27"/>
  <c r="O35" i="27"/>
  <c r="R35" i="27"/>
  <c r="S35" i="27"/>
  <c r="N36" i="27"/>
  <c r="O36" i="27"/>
  <c r="R36" i="27"/>
  <c r="S36" i="27"/>
  <c r="N37" i="27"/>
  <c r="O37" i="27"/>
  <c r="R37" i="27"/>
  <c r="S37" i="27"/>
  <c r="N38" i="27"/>
  <c r="O38" i="27"/>
  <c r="R38" i="27"/>
  <c r="S38" i="27"/>
  <c r="N39" i="27"/>
  <c r="O39" i="27"/>
  <c r="R39" i="27"/>
  <c r="S39" i="27"/>
  <c r="N40" i="27"/>
  <c r="O40" i="27"/>
  <c r="R40" i="27"/>
  <c r="S40" i="27"/>
  <c r="N41" i="27"/>
  <c r="O41" i="27"/>
  <c r="R41" i="27"/>
  <c r="S41" i="27"/>
  <c r="N42" i="27"/>
  <c r="O42" i="27"/>
  <c r="R42" i="27"/>
  <c r="S42" i="27"/>
  <c r="N43" i="27"/>
  <c r="O43" i="27"/>
  <c r="R43" i="27"/>
  <c r="S43" i="27"/>
  <c r="N44" i="27"/>
  <c r="O44" i="27"/>
  <c r="R44" i="27"/>
  <c r="S44" i="27"/>
  <c r="N45" i="27"/>
  <c r="O45" i="27"/>
  <c r="R45" i="27"/>
  <c r="S45" i="27"/>
  <c r="N46" i="27"/>
  <c r="O46" i="27"/>
  <c r="R46" i="27"/>
  <c r="S46" i="27"/>
  <c r="N47" i="27"/>
  <c r="O47" i="27"/>
  <c r="R47" i="27"/>
  <c r="S47" i="27"/>
  <c r="N48" i="27"/>
  <c r="O48" i="27"/>
  <c r="R48" i="27"/>
  <c r="S48" i="27"/>
  <c r="N49" i="27"/>
  <c r="O49" i="27"/>
  <c r="R49" i="27"/>
  <c r="S49" i="27"/>
  <c r="N50" i="27"/>
  <c r="O50" i="27"/>
  <c r="R50" i="27"/>
  <c r="S50" i="27"/>
  <c r="N51" i="27"/>
  <c r="O51" i="27"/>
  <c r="R51" i="27"/>
  <c r="S51" i="27"/>
  <c r="N52" i="27"/>
  <c r="O52" i="27"/>
  <c r="R52" i="27"/>
  <c r="S52" i="27"/>
  <c r="N53" i="27"/>
  <c r="O53" i="27"/>
  <c r="R53" i="27"/>
  <c r="S53" i="27"/>
  <c r="N54" i="27"/>
  <c r="O54" i="27"/>
  <c r="R54" i="27"/>
  <c r="S54" i="27"/>
  <c r="N55" i="27"/>
  <c r="O55" i="27"/>
  <c r="R55" i="27"/>
  <c r="S55" i="27"/>
  <c r="N56" i="27"/>
  <c r="O56" i="27"/>
  <c r="R56" i="27"/>
  <c r="S56" i="27"/>
  <c r="N57" i="27"/>
  <c r="O57" i="27"/>
  <c r="R57" i="27"/>
  <c r="S57" i="27"/>
  <c r="N58" i="27"/>
  <c r="O58" i="27"/>
  <c r="R58" i="27"/>
  <c r="S58" i="27"/>
  <c r="N59" i="27"/>
  <c r="O59" i="27"/>
  <c r="R59" i="27"/>
  <c r="S59" i="27"/>
  <c r="S2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9" i="27"/>
  <c r="P8" i="27"/>
  <c r="K5" i="27"/>
  <c r="S1" i="27"/>
</calcChain>
</file>

<file path=xl/sharedStrings.xml><?xml version="1.0" encoding="utf-8"?>
<sst xmlns="http://schemas.openxmlformats.org/spreadsheetml/2006/main" count="120" uniqueCount="30">
  <si>
    <t>airplay</t>
  </si>
  <si>
    <t>week</t>
  </si>
  <si>
    <t>sales</t>
  </si>
  <si>
    <t>N</t>
  </si>
  <si>
    <t>t</t>
  </si>
  <si>
    <t>airplay/1000</t>
  </si>
  <si>
    <t>lambda</t>
  </si>
  <si>
    <t>c</t>
  </si>
  <si>
    <t>b_airplay</t>
  </si>
  <si>
    <t>LL</t>
  </si>
  <si>
    <t>exp(BX)</t>
  </si>
  <si>
    <t>B(t)</t>
  </si>
  <si>
    <t>P(T&lt;=t)</t>
  </si>
  <si>
    <t>P(T=t)</t>
  </si>
  <si>
    <t>expected</t>
  </si>
  <si>
    <t>% error</t>
  </si>
  <si>
    <t>BIC</t>
  </si>
  <si>
    <t>MAPE</t>
  </si>
  <si>
    <t>xmas</t>
  </si>
  <si>
    <t>b_xmas</t>
  </si>
  <si>
    <t>top200</t>
  </si>
  <si>
    <t>gamma</t>
  </si>
  <si>
    <t>delta</t>
  </si>
  <si>
    <t>b_top100</t>
  </si>
  <si>
    <t>P1(T&lt;=t)</t>
  </si>
  <si>
    <t>P2(T&lt;=t)</t>
  </si>
  <si>
    <t>r</t>
  </si>
  <si>
    <t>alpha</t>
  </si>
  <si>
    <t>pi1</t>
  </si>
  <si>
    <t>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</si>
</sst>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Radiohead: The Bends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+ Cov'!$D$6</c:f>
              <c:strCache>
                <c:ptCount val="1"/>
                <c:pt idx="0">
                  <c:v>airplay</c:v>
                </c:pt>
              </c:strCache>
            </c:strRef>
          </c:tx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'W + Cov'!$D$7:$D$58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 + Cov'!$C$6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'W + Cov'!$C$7:$C$58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89800"/>
        <c:axId val="2137980232"/>
      </c:lineChart>
      <c:dateAx>
        <c:axId val="2137889800"/>
        <c:scaling>
          <c:orientation val="minMax"/>
        </c:scaling>
        <c:delete val="0"/>
        <c:axPos val="b"/>
        <c:majorGridlines/>
        <c:numFmt formatCode="m/d/yyyy" sourceLinked="0"/>
        <c:majorTickMark val="out"/>
        <c:minorTickMark val="none"/>
        <c:tickLblPos val="nextTo"/>
        <c:crossAx val="2137980232"/>
        <c:crosses val="autoZero"/>
        <c:auto val="1"/>
        <c:lblOffset val="100"/>
        <c:baseTimeUnit val="days"/>
      </c:dateAx>
      <c:valAx>
        <c:axId val="213798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xVal>
            <c:numRef>
              <c:f>'Exp + 3Cov + 2seg'!$B$8:$B$59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 + 2seg'!$C$8:$C$59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yVal>
          <c:smooth val="0"/>
        </c:ser>
        <c:ser>
          <c:idx val="1"/>
          <c:order val="1"/>
          <c:tx>
            <c:v>airplay</c:v>
          </c:tx>
          <c:xVal>
            <c:numRef>
              <c:f>'Exp + 3Cov + 2seg'!$B$8:$B$59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 + 2seg'!$D$8:$D$59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yVal>
          <c:smooth val="0"/>
        </c:ser>
        <c:ser>
          <c:idx val="2"/>
          <c:order val="2"/>
          <c:tx>
            <c:v>exp. sales</c:v>
          </c:tx>
          <c:xVal>
            <c:numRef>
              <c:f>'Exp + 3Cov + 2seg'!$B$8:$B$59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 + 2seg'!$R$8:$R$59</c:f>
              <c:numCache>
                <c:formatCode>General</c:formatCode>
                <c:ptCount val="52"/>
                <c:pt idx="0">
                  <c:v>3565.508818583849</c:v>
                </c:pt>
                <c:pt idx="1">
                  <c:v>3810.28946178707</c:v>
                </c:pt>
                <c:pt idx="2">
                  <c:v>4293.67302969994</c:v>
                </c:pt>
                <c:pt idx="3">
                  <c:v>4952.147414710853</c:v>
                </c:pt>
                <c:pt idx="4">
                  <c:v>5363.934341915309</c:v>
                </c:pt>
                <c:pt idx="5">
                  <c:v>9885.653055623758</c:v>
                </c:pt>
                <c:pt idx="6">
                  <c:v>9677.503273178053</c:v>
                </c:pt>
                <c:pt idx="7">
                  <c:v>9521.09671658441</c:v>
                </c:pt>
                <c:pt idx="8">
                  <c:v>8987.161834593055</c:v>
                </c:pt>
                <c:pt idx="9">
                  <c:v>8135.387549735071</c:v>
                </c:pt>
                <c:pt idx="10">
                  <c:v>6788.54257143921</c:v>
                </c:pt>
                <c:pt idx="11">
                  <c:v>6738.217544787026</c:v>
                </c:pt>
                <c:pt idx="12">
                  <c:v>6167.492945413688</c:v>
                </c:pt>
                <c:pt idx="13">
                  <c:v>5872.01736881239</c:v>
                </c:pt>
                <c:pt idx="14">
                  <c:v>3331.248088535549</c:v>
                </c:pt>
                <c:pt idx="15">
                  <c:v>3256.800462246051</c:v>
                </c:pt>
                <c:pt idx="16">
                  <c:v>3147.824361259113</c:v>
                </c:pt>
                <c:pt idx="17">
                  <c:v>3124.558345912992</c:v>
                </c:pt>
                <c:pt idx="18">
                  <c:v>3081.169377380746</c:v>
                </c:pt>
                <c:pt idx="19">
                  <c:v>3053.288262613418</c:v>
                </c:pt>
                <c:pt idx="20">
                  <c:v>3030.011556612033</c:v>
                </c:pt>
                <c:pt idx="21">
                  <c:v>3038.987816673694</c:v>
                </c:pt>
                <c:pt idx="22">
                  <c:v>3045.026747336518</c:v>
                </c:pt>
                <c:pt idx="23">
                  <c:v>3029.592966096631</c:v>
                </c:pt>
                <c:pt idx="24">
                  <c:v>3008.873971496712</c:v>
                </c:pt>
                <c:pt idx="25">
                  <c:v>3031.597563689203</c:v>
                </c:pt>
                <c:pt idx="26">
                  <c:v>3008.987642479033</c:v>
                </c:pt>
                <c:pt idx="27">
                  <c:v>3006.867711218636</c:v>
                </c:pt>
                <c:pt idx="28">
                  <c:v>2990.941959801263</c:v>
                </c:pt>
                <c:pt idx="29">
                  <c:v>2997.93160739012</c:v>
                </c:pt>
                <c:pt idx="30">
                  <c:v>3073.847495365045</c:v>
                </c:pt>
                <c:pt idx="31">
                  <c:v>3247.893593988304</c:v>
                </c:pt>
                <c:pt idx="32">
                  <c:v>3296.353676193131</c:v>
                </c:pt>
                <c:pt idx="33">
                  <c:v>3422.462640264884</c:v>
                </c:pt>
                <c:pt idx="34">
                  <c:v>3798.463382823913</c:v>
                </c:pt>
                <c:pt idx="35">
                  <c:v>4179.6826132042</c:v>
                </c:pt>
                <c:pt idx="36">
                  <c:v>4458.828306490137</c:v>
                </c:pt>
                <c:pt idx="37">
                  <c:v>8162.73154056188</c:v>
                </c:pt>
                <c:pt idx="38">
                  <c:v>4903.148845956468</c:v>
                </c:pt>
                <c:pt idx="39">
                  <c:v>5187.836270815343</c:v>
                </c:pt>
                <c:pt idx="40">
                  <c:v>5223.501956384185</c:v>
                </c:pt>
                <c:pt idx="41">
                  <c:v>5183.863467519922</c:v>
                </c:pt>
                <c:pt idx="42">
                  <c:v>5393.812646284745</c:v>
                </c:pt>
                <c:pt idx="43">
                  <c:v>5508.533369873308</c:v>
                </c:pt>
                <c:pt idx="44">
                  <c:v>5641.805511154312</c:v>
                </c:pt>
                <c:pt idx="45">
                  <c:v>9132.65696213761</c:v>
                </c:pt>
                <c:pt idx="46">
                  <c:v>9497.094268531736</c:v>
                </c:pt>
                <c:pt idx="47">
                  <c:v>8567.524422638973</c:v>
                </c:pt>
                <c:pt idx="48">
                  <c:v>8216.418831269944</c:v>
                </c:pt>
                <c:pt idx="49">
                  <c:v>8045.52782609863</c:v>
                </c:pt>
                <c:pt idx="50">
                  <c:v>7371.337475987283</c:v>
                </c:pt>
                <c:pt idx="51">
                  <c:v>6733.41230768676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10888"/>
        <c:axId val="2131713944"/>
      </c:scatterChart>
      <c:valAx>
        <c:axId val="21317108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31713944"/>
        <c:crosses val="autoZero"/>
        <c:crossBetween val="midCat"/>
      </c:valAx>
      <c:valAx>
        <c:axId val="213171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1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xVal>
            <c:numRef>
              <c:f>'Exp + Cov'!$B$6:$B$57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Cov'!$C$6:$C$57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yVal>
          <c:smooth val="0"/>
        </c:ser>
        <c:ser>
          <c:idx val="1"/>
          <c:order val="1"/>
          <c:tx>
            <c:v>airplay</c:v>
          </c:tx>
          <c:xVal>
            <c:numRef>
              <c:f>'Exp + Cov'!$B$6:$B$57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Cov'!$D$6:$D$57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yVal>
          <c:smooth val="0"/>
        </c:ser>
        <c:ser>
          <c:idx val="2"/>
          <c:order val="2"/>
          <c:tx>
            <c:v>exp. sales</c:v>
          </c:tx>
          <c:xVal>
            <c:numRef>
              <c:f>'Exp + Cov'!$B$6:$B$57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Cov'!$M$6:$M$57</c:f>
              <c:numCache>
                <c:formatCode>General</c:formatCode>
                <c:ptCount val="52"/>
                <c:pt idx="0">
                  <c:v>3988.828132051258</c:v>
                </c:pt>
                <c:pt idx="1">
                  <c:v>4401.899539349996</c:v>
                </c:pt>
                <c:pt idx="2">
                  <c:v>5252.704588610602</c:v>
                </c:pt>
                <c:pt idx="3">
                  <c:v>6485.847115437205</c:v>
                </c:pt>
                <c:pt idx="4">
                  <c:v>7299.225671047793</c:v>
                </c:pt>
                <c:pt idx="5">
                  <c:v>8359.416069757986</c:v>
                </c:pt>
                <c:pt idx="6">
                  <c:v>8102.808951324647</c:v>
                </c:pt>
                <c:pt idx="7">
                  <c:v>7819.849878094365</c:v>
                </c:pt>
                <c:pt idx="8">
                  <c:v>7268.08562379877</c:v>
                </c:pt>
                <c:pt idx="9">
                  <c:v>6239.34715549157</c:v>
                </c:pt>
                <c:pt idx="10">
                  <c:v>5402.186854245316</c:v>
                </c:pt>
                <c:pt idx="11">
                  <c:v>4750.45956710729</c:v>
                </c:pt>
                <c:pt idx="12">
                  <c:v>4180.236464619513</c:v>
                </c:pt>
                <c:pt idx="13">
                  <c:v>3921.105641340183</c:v>
                </c:pt>
                <c:pt idx="14">
                  <c:v>3711.56821657781</c:v>
                </c:pt>
                <c:pt idx="15">
                  <c:v>3592.210111386551</c:v>
                </c:pt>
                <c:pt idx="16">
                  <c:v>3418.591516565427</c:v>
                </c:pt>
                <c:pt idx="17">
                  <c:v>3383.608029135399</c:v>
                </c:pt>
                <c:pt idx="18">
                  <c:v>3316.721273911804</c:v>
                </c:pt>
                <c:pt idx="19">
                  <c:v>3274.709664926379</c:v>
                </c:pt>
                <c:pt idx="20">
                  <c:v>3240.094372734425</c:v>
                </c:pt>
                <c:pt idx="21">
                  <c:v>3256.403359963578</c:v>
                </c:pt>
                <c:pt idx="22">
                  <c:v>3268.100194748547</c:v>
                </c:pt>
                <c:pt idx="23">
                  <c:v>3245.837373783811</c:v>
                </c:pt>
                <c:pt idx="24">
                  <c:v>3215.272933840385</c:v>
                </c:pt>
                <c:pt idx="25">
                  <c:v>3253.28693803395</c:v>
                </c:pt>
                <c:pt idx="26">
                  <c:v>3219.687938950111</c:v>
                </c:pt>
                <c:pt idx="27">
                  <c:v>3218.462074626505</c:v>
                </c:pt>
                <c:pt idx="28">
                  <c:v>3195.45986914016</c:v>
                </c:pt>
                <c:pt idx="29">
                  <c:v>3208.59114203298</c:v>
                </c:pt>
                <c:pt idx="30">
                  <c:v>3331.311338210296</c:v>
                </c:pt>
                <c:pt idx="31">
                  <c:v>3615.511898973578</c:v>
                </c:pt>
                <c:pt idx="32">
                  <c:v>3697.701996788982</c:v>
                </c:pt>
                <c:pt idx="33">
                  <c:v>3910.653959225518</c:v>
                </c:pt>
                <c:pt idx="34">
                  <c:v>4563.161206940336</c:v>
                </c:pt>
                <c:pt idx="35">
                  <c:v>5257.137217313357</c:v>
                </c:pt>
                <c:pt idx="36">
                  <c:v>5785.719215648744</c:v>
                </c:pt>
                <c:pt idx="37">
                  <c:v>5767.96454483941</c:v>
                </c:pt>
                <c:pt idx="38">
                  <c:v>6681.098535330277</c:v>
                </c:pt>
                <c:pt idx="39">
                  <c:v>7262.86605483173</c:v>
                </c:pt>
                <c:pt idx="40">
                  <c:v>7338.145721033084</c:v>
                </c:pt>
                <c:pt idx="41">
                  <c:v>7257.655053164668</c:v>
                </c:pt>
                <c:pt idx="42">
                  <c:v>7696.56384436268</c:v>
                </c:pt>
                <c:pt idx="43">
                  <c:v>7940.033570189131</c:v>
                </c:pt>
                <c:pt idx="44">
                  <c:v>8225.39560361224</c:v>
                </c:pt>
                <c:pt idx="45">
                  <c:v>7643.339779382918</c:v>
                </c:pt>
                <c:pt idx="46">
                  <c:v>8123.871722556241</c:v>
                </c:pt>
                <c:pt idx="47">
                  <c:v>7001.610486482956</c:v>
                </c:pt>
                <c:pt idx="48">
                  <c:v>6603.407954393959</c:v>
                </c:pt>
                <c:pt idx="49">
                  <c:v>6421.86382628096</c:v>
                </c:pt>
                <c:pt idx="50">
                  <c:v>5661.543620398168</c:v>
                </c:pt>
                <c:pt idx="51">
                  <c:v>4968.6039464365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6584"/>
        <c:axId val="2133035800"/>
      </c:scatterChart>
      <c:valAx>
        <c:axId val="21214265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33035800"/>
        <c:crosses val="autoZero"/>
        <c:crossBetween val="midCat"/>
      </c:valAx>
      <c:valAx>
        <c:axId val="21330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2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weekly sales and airplay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+ Cov'!$C$6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'W + Cov'!$C$7:$C$58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 + Cov'!$D$6</c:f>
              <c:strCache>
                <c:ptCount val="1"/>
                <c:pt idx="0">
                  <c:v>airplay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'W + Cov'!$D$7:$D$58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18184"/>
        <c:axId val="2137833032"/>
      </c:lineChart>
      <c:catAx>
        <c:axId val="213701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week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833032"/>
        <c:crosses val="autoZero"/>
        <c:auto val="0"/>
        <c:lblAlgn val="ctr"/>
        <c:lblOffset val="100"/>
        <c:tickLblSkip val="153"/>
        <c:tickMarkSkip val="1"/>
        <c:noMultiLvlLbl val="0"/>
      </c:catAx>
      <c:valAx>
        <c:axId val="213783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sales/airplay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018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genuine forecasts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'Radiohead -- The Bends'!#REF!</c:f>
              <c:strCache>
                <c:ptCount val="1"/>
                <c:pt idx="0">
                  <c:v>model 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65"/>
                <c:pt idx="0">
                  <c:v>5224.421758969423</c:v>
                </c:pt>
                <c:pt idx="1">
                  <c:v>10420.09580576409</c:v>
                </c:pt>
                <c:pt idx="2">
                  <c:v>15587.18032649411</c:v>
                </c:pt>
                <c:pt idx="3">
                  <c:v>20725.8326368402</c:v>
                </c:pt>
                <c:pt idx="4">
                  <c:v>25836.20918684413</c:v>
                </c:pt>
                <c:pt idx="5">
                  <c:v>30918.4655656707</c:v>
                </c:pt>
                <c:pt idx="6">
                  <c:v>35972.75650634604</c:v>
                </c:pt>
                <c:pt idx="7">
                  <c:v>40999.23589046756</c:v>
                </c:pt>
                <c:pt idx="8">
                  <c:v>45998.05675288973</c:v>
                </c:pt>
                <c:pt idx="9">
                  <c:v>50969.37128638297</c:v>
                </c:pt>
                <c:pt idx="10">
                  <c:v>55913.33084626708</c:v>
                </c:pt>
                <c:pt idx="11">
                  <c:v>60830.08595501987</c:v>
                </c:pt>
                <c:pt idx="12">
                  <c:v>65719.78630685962</c:v>
                </c:pt>
                <c:pt idx="13">
                  <c:v>70582.58077230264</c:v>
                </c:pt>
                <c:pt idx="14">
                  <c:v>75418.61740269578</c:v>
                </c:pt>
                <c:pt idx="15">
                  <c:v>80228.0434347238</c:v>
                </c:pt>
                <c:pt idx="16">
                  <c:v>85011.00529489276</c:v>
                </c:pt>
                <c:pt idx="17">
                  <c:v>89767.64860398706</c:v>
                </c:pt>
                <c:pt idx="18">
                  <c:v>94498.11818150354</c:v>
                </c:pt>
                <c:pt idx="19">
                  <c:v>99202.5580500609</c:v>
                </c:pt>
                <c:pt idx="20">
                  <c:v>103881.1114397841</c:v>
                </c:pt>
                <c:pt idx="21">
                  <c:v>108533.920792665</c:v>
                </c:pt>
                <c:pt idx="22">
                  <c:v>113161.1277668997</c:v>
                </c:pt>
                <c:pt idx="23">
                  <c:v>117762.873241201</c:v>
                </c:pt>
                <c:pt idx="24">
                  <c:v>122339.2973190874</c:v>
                </c:pt>
                <c:pt idx="25">
                  <c:v>126890.5393331494</c:v>
                </c:pt>
                <c:pt idx="26">
                  <c:v>131416.7378492906</c:v>
                </c:pt>
                <c:pt idx="27">
                  <c:v>135918.0306709471</c:v>
                </c:pt>
                <c:pt idx="28">
                  <c:v>140394.554843283</c:v>
                </c:pt>
                <c:pt idx="29">
                  <c:v>144846.4466573623</c:v>
                </c:pt>
                <c:pt idx="30">
                  <c:v>149273.8416542991</c:v>
                </c:pt>
                <c:pt idx="31">
                  <c:v>153676.8746293842</c:v>
                </c:pt>
                <c:pt idx="32">
                  <c:v>158055.6796361881</c:v>
                </c:pt>
                <c:pt idx="33">
                  <c:v>162410.389990643</c:v>
                </c:pt>
                <c:pt idx="34">
                  <c:v>166741.138275103</c:v>
                </c:pt>
                <c:pt idx="35">
                  <c:v>171048.0563423774</c:v>
                </c:pt>
                <c:pt idx="36">
                  <c:v>175331.2753197487</c:v>
                </c:pt>
                <c:pt idx="37">
                  <c:v>179590.9256129625</c:v>
                </c:pt>
                <c:pt idx="38">
                  <c:v>183827.1369101985</c:v>
                </c:pt>
                <c:pt idx="39">
                  <c:v>188040.0381860192</c:v>
                </c:pt>
                <c:pt idx="40">
                  <c:v>192229.7577052962</c:v>
                </c:pt>
                <c:pt idx="41">
                  <c:v>196396.4230271155</c:v>
                </c:pt>
                <c:pt idx="42">
                  <c:v>200540.1610086614</c:v>
                </c:pt>
                <c:pt idx="43">
                  <c:v>204661.0978090781</c:v>
                </c:pt>
                <c:pt idx="44">
                  <c:v>208759.3588933113</c:v>
                </c:pt>
                <c:pt idx="45">
                  <c:v>212835.0690359282</c:v>
                </c:pt>
                <c:pt idx="46">
                  <c:v>216888.3523249154</c:v>
                </c:pt>
                <c:pt idx="47">
                  <c:v>220919.332165458</c:v>
                </c:pt>
                <c:pt idx="48">
                  <c:v>224928.1312836958</c:v>
                </c:pt>
                <c:pt idx="49">
                  <c:v>228914.8717304606</c:v>
                </c:pt>
                <c:pt idx="50">
                  <c:v>232879.6748849915</c:v>
                </c:pt>
                <c:pt idx="51">
                  <c:v>236822.661458631</c:v>
                </c:pt>
                <c:pt idx="52">
                  <c:v>240743.951498499</c:v>
                </c:pt>
                <c:pt idx="53">
                  <c:v>244643.6643911502</c:v>
                </c:pt>
                <c:pt idx="54">
                  <c:v>248521.9188662049</c:v>
                </c:pt>
                <c:pt idx="55">
                  <c:v>252378.8329999678</c:v>
                </c:pt>
                <c:pt idx="56">
                  <c:v>256214.5242190204</c:v>
                </c:pt>
                <c:pt idx="57">
                  <c:v>260029.1093037976</c:v>
                </c:pt>
                <c:pt idx="58">
                  <c:v>263822.7043921422</c:v>
                </c:pt>
                <c:pt idx="59">
                  <c:v>267595.4249828412</c:v>
                </c:pt>
                <c:pt idx="60">
                  <c:v>271347.385939142</c:v>
                </c:pt>
                <c:pt idx="61">
                  <c:v>275078.7014922502</c:v>
                </c:pt>
                <c:pt idx="62">
                  <c:v>278789.4852448066</c:v>
                </c:pt>
                <c:pt idx="63">
                  <c:v>282479.8501743461</c:v>
                </c:pt>
                <c:pt idx="64">
                  <c:v>286149.908636738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'Radiohead -- The Bends'!#REF!</c:f>
              <c:strCache>
                <c:ptCount val="1"/>
                <c:pt idx="0">
                  <c:v>model 2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65"/>
                <c:pt idx="0">
                  <c:v>5337.859983453045</c:v>
                </c:pt>
                <c:pt idx="1">
                  <c:v>10635.21372255072</c:v>
                </c:pt>
                <c:pt idx="2">
                  <c:v>15892.60118470848</c:v>
                </c:pt>
                <c:pt idx="3">
                  <c:v>21110.55207449153</c:v>
                </c:pt>
                <c:pt idx="4">
                  <c:v>26289.58608625942</c:v>
                </c:pt>
                <c:pt idx="5">
                  <c:v>31430.21314919103</c:v>
                </c:pt>
                <c:pt idx="6">
                  <c:v>36532.93366495978</c:v>
                </c:pt>
                <c:pt idx="7">
                  <c:v>41598.23873831992</c:v>
                </c:pt>
                <c:pt idx="8">
                  <c:v>46626.61040085302</c:v>
                </c:pt>
                <c:pt idx="9">
                  <c:v>51618.52182811854</c:v>
                </c:pt>
                <c:pt idx="10">
                  <c:v>56574.43755043101</c:v>
                </c:pt>
                <c:pt idx="11">
                  <c:v>61494.81365749143</c:v>
                </c:pt>
                <c:pt idx="12">
                  <c:v>66380.09799708234</c:v>
                </c:pt>
                <c:pt idx="13">
                  <c:v>71230.73036803008</c:v>
                </c:pt>
                <c:pt idx="14">
                  <c:v>76047.14270762783</c:v>
                </c:pt>
                <c:pt idx="15">
                  <c:v>80829.75927371364</c:v>
                </c:pt>
                <c:pt idx="16">
                  <c:v>85578.99682157296</c:v>
                </c:pt>
                <c:pt idx="17">
                  <c:v>90295.26477585454</c:v>
                </c:pt>
                <c:pt idx="18">
                  <c:v>94978.96539764794</c:v>
                </c:pt>
                <c:pt idx="19">
                  <c:v>99630.49394690053</c:v>
                </c:pt>
                <c:pt idx="20">
                  <c:v>104250.2388403174</c:v>
                </c:pt>
                <c:pt idx="21">
                  <c:v>108838.581804894</c:v>
                </c:pt>
                <c:pt idx="22">
                  <c:v>113395.898027229</c:v>
                </c:pt>
                <c:pt idx="23">
                  <c:v>117922.5562987491</c:v>
                </c:pt>
                <c:pt idx="24">
                  <c:v>122418.9191569812</c:v>
                </c:pt>
                <c:pt idx="25">
                  <c:v>126885.3430229976</c:v>
                </c:pt>
                <c:pt idx="26">
                  <c:v>131322.1783351596</c:v>
                </c:pt>
                <c:pt idx="27">
                  <c:v>135729.7696792734</c:v>
                </c:pt>
                <c:pt idx="28">
                  <c:v>140108.4559152732</c:v>
                </c:pt>
                <c:pt idx="29">
                  <c:v>144458.570300546</c:v>
                </c:pt>
                <c:pt idx="30">
                  <c:v>148780.440609995</c:v>
                </c:pt>
                <c:pt idx="31">
                  <c:v>153074.389252949</c:v>
                </c:pt>
                <c:pt idx="32">
                  <c:v>157340.7333870177</c:v>
                </c:pt>
                <c:pt idx="33">
                  <c:v>161579.7850289797</c:v>
                </c:pt>
                <c:pt idx="34">
                  <c:v>165791.8511628027</c:v>
                </c:pt>
                <c:pt idx="35">
                  <c:v>170644.0983514847</c:v>
                </c:pt>
                <c:pt idx="36">
                  <c:v>175460.9084174163</c:v>
                </c:pt>
                <c:pt idx="37">
                  <c:v>180242.7360964161</c:v>
                </c:pt>
                <c:pt idx="38">
                  <c:v>184990.0278026767</c:v>
                </c:pt>
                <c:pt idx="39">
                  <c:v>189055.422711001</c:v>
                </c:pt>
                <c:pt idx="40">
                  <c:v>193095.7501561941</c:v>
                </c:pt>
                <c:pt idx="41">
                  <c:v>197111.281957238</c:v>
                </c:pt>
                <c:pt idx="42">
                  <c:v>201102.285726138</c:v>
                </c:pt>
                <c:pt idx="43">
                  <c:v>205069.0249523456</c:v>
                </c:pt>
                <c:pt idx="44">
                  <c:v>209011.759085106</c:v>
                </c:pt>
                <c:pt idx="45">
                  <c:v>212930.7436137836</c:v>
                </c:pt>
                <c:pt idx="46">
                  <c:v>216826.2301462338</c:v>
                </c:pt>
                <c:pt idx="47">
                  <c:v>220698.4664852661</c:v>
                </c:pt>
                <c:pt idx="48">
                  <c:v>224547.6967032649</c:v>
                </c:pt>
                <c:pt idx="49">
                  <c:v>228374.161215013</c:v>
                </c:pt>
                <c:pt idx="50">
                  <c:v>232178.0968487677</c:v>
                </c:pt>
                <c:pt idx="51">
                  <c:v>235959.7369156487</c:v>
                </c:pt>
                <c:pt idx="52">
                  <c:v>239719.3112773758</c:v>
                </c:pt>
                <c:pt idx="53">
                  <c:v>243457.0464124034</c:v>
                </c:pt>
                <c:pt idx="54">
                  <c:v>247173.1654805056</c:v>
                </c:pt>
                <c:pt idx="55">
                  <c:v>250867.8883858423</c:v>
                </c:pt>
                <c:pt idx="56">
                  <c:v>254541.4318385599</c:v>
                </c:pt>
                <c:pt idx="57">
                  <c:v>258194.0094149582</c:v>
                </c:pt>
                <c:pt idx="58">
                  <c:v>261825.8316162688</c:v>
                </c:pt>
                <c:pt idx="59">
                  <c:v>265437.1059260807</c:v>
                </c:pt>
                <c:pt idx="60">
                  <c:v>269028.0368664498</c:v>
                </c:pt>
                <c:pt idx="61">
                  <c:v>272598.8260527253</c:v>
                </c:pt>
                <c:pt idx="62">
                  <c:v>276149.6722471361</c:v>
                </c:pt>
                <c:pt idx="63">
                  <c:v>279680.7714111624</c:v>
                </c:pt>
                <c:pt idx="64">
                  <c:v>283192.3167567251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'Radiohead -- The Bends'!#REF!</c:f>
              <c:strCache>
                <c:ptCount val="1"/>
                <c:pt idx="0">
                  <c:v>cum. sales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5250.0</c:v>
                </c:pt>
                <c:pt idx="1">
                  <c:v>10732.0</c:v>
                </c:pt>
                <c:pt idx="2">
                  <c:v>15712.0</c:v>
                </c:pt>
                <c:pt idx="3">
                  <c:v>21229.0</c:v>
                </c:pt>
                <c:pt idx="4">
                  <c:v>27792.0</c:v>
                </c:pt>
                <c:pt idx="5">
                  <c:v>34347.0</c:v>
                </c:pt>
                <c:pt idx="6">
                  <c:v>40760.0</c:v>
                </c:pt>
                <c:pt idx="7">
                  <c:v>47291.0</c:v>
                </c:pt>
                <c:pt idx="8">
                  <c:v>54166.0</c:v>
                </c:pt>
                <c:pt idx="9">
                  <c:v>61731.0</c:v>
                </c:pt>
                <c:pt idx="10">
                  <c:v>69626.0</c:v>
                </c:pt>
                <c:pt idx="11">
                  <c:v>77164.0</c:v>
                </c:pt>
                <c:pt idx="12">
                  <c:v>82460.0</c:v>
                </c:pt>
                <c:pt idx="13">
                  <c:v>87269.0</c:v>
                </c:pt>
                <c:pt idx="14">
                  <c:v>91423.0</c:v>
                </c:pt>
                <c:pt idx="15">
                  <c:v>96153.0</c:v>
                </c:pt>
                <c:pt idx="16">
                  <c:v>100288.0</c:v>
                </c:pt>
                <c:pt idx="17">
                  <c:v>104203.0</c:v>
                </c:pt>
                <c:pt idx="18">
                  <c:v>107610.0</c:v>
                </c:pt>
                <c:pt idx="19">
                  <c:v>110925.0</c:v>
                </c:pt>
                <c:pt idx="20">
                  <c:v>114171.0</c:v>
                </c:pt>
                <c:pt idx="21">
                  <c:v>116827.0</c:v>
                </c:pt>
                <c:pt idx="22">
                  <c:v>119051.0</c:v>
                </c:pt>
                <c:pt idx="23">
                  <c:v>121375.0</c:v>
                </c:pt>
                <c:pt idx="24">
                  <c:v>123569.0</c:v>
                </c:pt>
                <c:pt idx="25">
                  <c:v>125746.0</c:v>
                </c:pt>
                <c:pt idx="26">
                  <c:v>128112.0</c:v>
                </c:pt>
                <c:pt idx="27">
                  <c:v>130514.0</c:v>
                </c:pt>
                <c:pt idx="28">
                  <c:v>132999.0</c:v>
                </c:pt>
                <c:pt idx="29">
                  <c:v>135587.0</c:v>
                </c:pt>
                <c:pt idx="30">
                  <c:v>138040.0</c:v>
                </c:pt>
                <c:pt idx="31">
                  <c:v>140209.0</c:v>
                </c:pt>
                <c:pt idx="32">
                  <c:v>142449.0</c:v>
                </c:pt>
                <c:pt idx="33">
                  <c:v>145039.0</c:v>
                </c:pt>
                <c:pt idx="34">
                  <c:v>147518.0</c:v>
                </c:pt>
                <c:pt idx="35">
                  <c:v>150496.0</c:v>
                </c:pt>
                <c:pt idx="36">
                  <c:v>154663.0</c:v>
                </c:pt>
                <c:pt idx="37">
                  <c:v>162888.0</c:v>
                </c:pt>
                <c:pt idx="38">
                  <c:v>170390.0</c:v>
                </c:pt>
                <c:pt idx="39">
                  <c:v>175357.0</c:v>
                </c:pt>
                <c:pt idx="40">
                  <c:v>179640.0</c:v>
                </c:pt>
                <c:pt idx="41">
                  <c:v>184334.0</c:v>
                </c:pt>
                <c:pt idx="42">
                  <c:v>189364.0</c:v>
                </c:pt>
                <c:pt idx="43">
                  <c:v>194944.0</c:v>
                </c:pt>
                <c:pt idx="44">
                  <c:v>201877.0</c:v>
                </c:pt>
                <c:pt idx="45">
                  <c:v>210844.0</c:v>
                </c:pt>
                <c:pt idx="46">
                  <c:v>220287.0</c:v>
                </c:pt>
                <c:pt idx="47">
                  <c:v>229298.0</c:v>
                </c:pt>
                <c:pt idx="48">
                  <c:v>239323.0</c:v>
                </c:pt>
                <c:pt idx="49">
                  <c:v>249924.0</c:v>
                </c:pt>
                <c:pt idx="50">
                  <c:v>261007.0</c:v>
                </c:pt>
                <c:pt idx="51">
                  <c:v>272143.0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53560"/>
        <c:axId val="2101729592"/>
      </c:lineChart>
      <c:catAx>
        <c:axId val="210165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week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729592"/>
        <c:crosses val="autoZero"/>
        <c:auto val="0"/>
        <c:lblAlgn val="ctr"/>
        <c:lblOffset val="100"/>
        <c:tickLblSkip val="192"/>
        <c:tickMarkSkip val="1"/>
        <c:noMultiLvlLbl val="0"/>
      </c:catAx>
      <c:valAx>
        <c:axId val="210172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cum. sales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653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early projections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'Radiohead -- The Bends'!#REF!</c:f>
              <c:strCache>
                <c:ptCount val="1"/>
                <c:pt idx="0">
                  <c:v>cum. sales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5250.0</c:v>
                </c:pt>
                <c:pt idx="1">
                  <c:v>10732.0</c:v>
                </c:pt>
                <c:pt idx="2">
                  <c:v>15712.0</c:v>
                </c:pt>
                <c:pt idx="3">
                  <c:v>21229.0</c:v>
                </c:pt>
                <c:pt idx="4">
                  <c:v>27792.0</c:v>
                </c:pt>
                <c:pt idx="5">
                  <c:v>34347.0</c:v>
                </c:pt>
                <c:pt idx="6">
                  <c:v>40760.0</c:v>
                </c:pt>
                <c:pt idx="7">
                  <c:v>47291.0</c:v>
                </c:pt>
                <c:pt idx="8">
                  <c:v>54166.0</c:v>
                </c:pt>
                <c:pt idx="9">
                  <c:v>61731.0</c:v>
                </c:pt>
                <c:pt idx="10">
                  <c:v>69626.0</c:v>
                </c:pt>
                <c:pt idx="11">
                  <c:v>77164.0</c:v>
                </c:pt>
                <c:pt idx="12">
                  <c:v>82460.0</c:v>
                </c:pt>
                <c:pt idx="13">
                  <c:v>87269.0</c:v>
                </c:pt>
                <c:pt idx="14">
                  <c:v>91423.0</c:v>
                </c:pt>
                <c:pt idx="15">
                  <c:v>96153.0</c:v>
                </c:pt>
                <c:pt idx="16">
                  <c:v>100288.0</c:v>
                </c:pt>
                <c:pt idx="17">
                  <c:v>104203.0</c:v>
                </c:pt>
                <c:pt idx="18">
                  <c:v>107610.0</c:v>
                </c:pt>
                <c:pt idx="19">
                  <c:v>110925.0</c:v>
                </c:pt>
                <c:pt idx="20">
                  <c:v>114171.0</c:v>
                </c:pt>
                <c:pt idx="21">
                  <c:v>116827.0</c:v>
                </c:pt>
                <c:pt idx="22">
                  <c:v>119051.0</c:v>
                </c:pt>
                <c:pt idx="23">
                  <c:v>121375.0</c:v>
                </c:pt>
                <c:pt idx="24">
                  <c:v>123569.0</c:v>
                </c:pt>
                <c:pt idx="25">
                  <c:v>125746.0</c:v>
                </c:pt>
                <c:pt idx="26">
                  <c:v>128112.0</c:v>
                </c:pt>
                <c:pt idx="27">
                  <c:v>130514.0</c:v>
                </c:pt>
                <c:pt idx="28">
                  <c:v>132999.0</c:v>
                </c:pt>
                <c:pt idx="29">
                  <c:v>135587.0</c:v>
                </c:pt>
                <c:pt idx="30">
                  <c:v>138040.0</c:v>
                </c:pt>
                <c:pt idx="31">
                  <c:v>140209.0</c:v>
                </c:pt>
                <c:pt idx="32">
                  <c:v>142449.0</c:v>
                </c:pt>
                <c:pt idx="33">
                  <c:v>145039.0</c:v>
                </c:pt>
                <c:pt idx="34">
                  <c:v>147518.0</c:v>
                </c:pt>
                <c:pt idx="35">
                  <c:v>150496.0</c:v>
                </c:pt>
                <c:pt idx="36">
                  <c:v>154663.0</c:v>
                </c:pt>
                <c:pt idx="37">
                  <c:v>162888.0</c:v>
                </c:pt>
                <c:pt idx="38">
                  <c:v>170390.0</c:v>
                </c:pt>
                <c:pt idx="39">
                  <c:v>175357.0</c:v>
                </c:pt>
                <c:pt idx="40">
                  <c:v>179640.0</c:v>
                </c:pt>
                <c:pt idx="41">
                  <c:v>184334.0</c:v>
                </c:pt>
                <c:pt idx="42">
                  <c:v>189364.0</c:v>
                </c:pt>
                <c:pt idx="43">
                  <c:v>194944.0</c:v>
                </c:pt>
                <c:pt idx="44">
                  <c:v>201877.0</c:v>
                </c:pt>
                <c:pt idx="45">
                  <c:v>210844.0</c:v>
                </c:pt>
                <c:pt idx="46">
                  <c:v>220287.0</c:v>
                </c:pt>
                <c:pt idx="47">
                  <c:v>229298.0</c:v>
                </c:pt>
                <c:pt idx="48">
                  <c:v>239323.0</c:v>
                </c:pt>
                <c:pt idx="49">
                  <c:v>249924.0</c:v>
                </c:pt>
                <c:pt idx="50">
                  <c:v>261007.0</c:v>
                </c:pt>
                <c:pt idx="51">
                  <c:v>272143.0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'Radiohead -- The Bends'!#REF!</c:f>
              <c:strCache>
                <c:ptCount val="1"/>
                <c:pt idx="0">
                  <c:v>model 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6205.5970060676</c:v>
                </c:pt>
                <c:pt idx="1">
                  <c:v>12398.35753406803</c:v>
                </c:pt>
                <c:pt idx="2">
                  <c:v>18578.30813667105</c:v>
                </c:pt>
                <c:pt idx="3">
                  <c:v>24745.47531162197</c:v>
                </c:pt>
                <c:pt idx="4">
                  <c:v>30899.88550185363</c:v>
                </c:pt>
                <c:pt idx="5">
                  <c:v>37041.56509560195</c:v>
                </c:pt>
                <c:pt idx="6">
                  <c:v>43170.54042651719</c:v>
                </c:pt>
                <c:pt idx="7">
                  <c:v>49286.83777377796</c:v>
                </c:pt>
                <c:pt idx="8">
                  <c:v>55390.48336220309</c:v>
                </c:pt>
                <c:pt idx="9">
                  <c:v>61481.50336236502</c:v>
                </c:pt>
                <c:pt idx="10">
                  <c:v>67559.92389070141</c:v>
                </c:pt>
                <c:pt idx="11">
                  <c:v>73625.77100962684</c:v>
                </c:pt>
                <c:pt idx="12">
                  <c:v>79679.0707276457</c:v>
                </c:pt>
                <c:pt idx="13">
                  <c:v>85719.84899946194</c:v>
                </c:pt>
                <c:pt idx="14">
                  <c:v>91748.1317260924</c:v>
                </c:pt>
                <c:pt idx="15">
                  <c:v>97763.9447549763</c:v>
                </c:pt>
                <c:pt idx="16">
                  <c:v>103767.3138800862</c:v>
                </c:pt>
                <c:pt idx="17">
                  <c:v>109758.26484204</c:v>
                </c:pt>
                <c:pt idx="18">
                  <c:v>115736.8233282092</c:v>
                </c:pt>
                <c:pt idx="19">
                  <c:v>121703.014972831</c:v>
                </c:pt>
                <c:pt idx="20">
                  <c:v>127656.8653571171</c:v>
                </c:pt>
                <c:pt idx="21">
                  <c:v>133598.4000093637</c:v>
                </c:pt>
                <c:pt idx="22">
                  <c:v>139527.64440506</c:v>
                </c:pt>
                <c:pt idx="23">
                  <c:v>145444.6239669998</c:v>
                </c:pt>
                <c:pt idx="24">
                  <c:v>151349.364065388</c:v>
                </c:pt>
                <c:pt idx="25">
                  <c:v>157241.8900179507</c:v>
                </c:pt>
                <c:pt idx="26">
                  <c:v>163122.2270900438</c:v>
                </c:pt>
                <c:pt idx="27">
                  <c:v>168990.4004947603</c:v>
                </c:pt>
                <c:pt idx="28">
                  <c:v>174846.4353930401</c:v>
                </c:pt>
                <c:pt idx="29">
                  <c:v>180690.3568937755</c:v>
                </c:pt>
                <c:pt idx="30">
                  <c:v>186522.1900539215</c:v>
                </c:pt>
                <c:pt idx="31">
                  <c:v>192341.9598786011</c:v>
                </c:pt>
                <c:pt idx="32">
                  <c:v>198149.691321214</c:v>
                </c:pt>
                <c:pt idx="33">
                  <c:v>203945.4092835429</c:v>
                </c:pt>
                <c:pt idx="34">
                  <c:v>209729.1386158604</c:v>
                </c:pt>
                <c:pt idx="35">
                  <c:v>215500.9041170347</c:v>
                </c:pt>
                <c:pt idx="36">
                  <c:v>221260.7305346378</c:v>
                </c:pt>
                <c:pt idx="37">
                  <c:v>227008.6425650503</c:v>
                </c:pt>
                <c:pt idx="38">
                  <c:v>232744.6648535667</c:v>
                </c:pt>
                <c:pt idx="39">
                  <c:v>238468.8219945033</c:v>
                </c:pt>
                <c:pt idx="40">
                  <c:v>244181.1385313012</c:v>
                </c:pt>
                <c:pt idx="41">
                  <c:v>249881.6389566328</c:v>
                </c:pt>
                <c:pt idx="42">
                  <c:v>255570.3477125067</c:v>
                </c:pt>
                <c:pt idx="43">
                  <c:v>261247.2891903731</c:v>
                </c:pt>
                <c:pt idx="44">
                  <c:v>266912.4877312263</c:v>
                </c:pt>
                <c:pt idx="45">
                  <c:v>272565.9676257116</c:v>
                </c:pt>
                <c:pt idx="46">
                  <c:v>278207.753114228</c:v>
                </c:pt>
                <c:pt idx="47">
                  <c:v>283837.8683870321</c:v>
                </c:pt>
                <c:pt idx="48">
                  <c:v>289456.3375843427</c:v>
                </c:pt>
                <c:pt idx="49">
                  <c:v>295063.1847964434</c:v>
                </c:pt>
                <c:pt idx="50">
                  <c:v>300658.4340637866</c:v>
                </c:pt>
                <c:pt idx="51">
                  <c:v>306242.1093770959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'Radiohead -- The Bends'!#REF!</c:f>
              <c:strCache>
                <c:ptCount val="1"/>
                <c:pt idx="0">
                  <c:v>model 2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6236.318515842388</c:v>
                </c:pt>
                <c:pt idx="1">
                  <c:v>12456.10547635312</c:v>
                </c:pt>
                <c:pt idx="2">
                  <c:v>18659.41415074491</c:v>
                </c:pt>
                <c:pt idx="3">
                  <c:v>24846.2976061834</c:v>
                </c:pt>
                <c:pt idx="4">
                  <c:v>31016.80870865786</c:v>
                </c:pt>
                <c:pt idx="5">
                  <c:v>37171.00012386942</c:v>
                </c:pt>
                <c:pt idx="6">
                  <c:v>43308.92431809541</c:v>
                </c:pt>
                <c:pt idx="7">
                  <c:v>49430.63355905997</c:v>
                </c:pt>
                <c:pt idx="8">
                  <c:v>55536.17991680237</c:v>
                </c:pt>
                <c:pt idx="9">
                  <c:v>61625.61526453203</c:v>
                </c:pt>
                <c:pt idx="10">
                  <c:v>67698.99127948665</c:v>
                </c:pt>
                <c:pt idx="11">
                  <c:v>73756.3594437871</c:v>
                </c:pt>
                <c:pt idx="12">
                  <c:v>79797.77104527507</c:v>
                </c:pt>
                <c:pt idx="13">
                  <c:v>85823.27717837067</c:v>
                </c:pt>
                <c:pt idx="14">
                  <c:v>91832.92874489635</c:v>
                </c:pt>
                <c:pt idx="15">
                  <c:v>97826.7764549239</c:v>
                </c:pt>
                <c:pt idx="16">
                  <c:v>103804.8708275985</c:v>
                </c:pt>
                <c:pt idx="17">
                  <c:v>109767.2621919721</c:v>
                </c:pt>
                <c:pt idx="18">
                  <c:v>115714.000687815</c:v>
                </c:pt>
                <c:pt idx="19">
                  <c:v>121645.1362664487</c:v>
                </c:pt>
                <c:pt idx="20">
                  <c:v>127560.718691549</c:v>
                </c:pt>
                <c:pt idx="21">
                  <c:v>133460.7975399645</c:v>
                </c:pt>
                <c:pt idx="22">
                  <c:v>139345.4222025182</c:v>
                </c:pt>
                <c:pt idx="23">
                  <c:v>145214.6418848153</c:v>
                </c:pt>
                <c:pt idx="24">
                  <c:v>151068.5056080367</c:v>
                </c:pt>
                <c:pt idx="25">
                  <c:v>156907.0622097404</c:v>
                </c:pt>
                <c:pt idx="26">
                  <c:v>162730.3603446474</c:v>
                </c:pt>
                <c:pt idx="27">
                  <c:v>168538.4484854298</c:v>
                </c:pt>
                <c:pt idx="28">
                  <c:v>174331.374923498</c:v>
                </c:pt>
                <c:pt idx="29">
                  <c:v>180109.1877697775</c:v>
                </c:pt>
                <c:pt idx="30">
                  <c:v>185871.9349554838</c:v>
                </c:pt>
                <c:pt idx="31">
                  <c:v>191619.6642328972</c:v>
                </c:pt>
                <c:pt idx="32">
                  <c:v>197352.4231761327</c:v>
                </c:pt>
                <c:pt idx="33">
                  <c:v>203070.2591818967</c:v>
                </c:pt>
                <c:pt idx="34">
                  <c:v>208773.2194702576</c:v>
                </c:pt>
                <c:pt idx="35">
                  <c:v>214461.3510853966</c:v>
                </c:pt>
                <c:pt idx="36">
                  <c:v>220134.7008963661</c:v>
                </c:pt>
                <c:pt idx="37">
                  <c:v>225793.3155978353</c:v>
                </c:pt>
                <c:pt idx="38">
                  <c:v>231437.2417108374</c:v>
                </c:pt>
                <c:pt idx="39">
                  <c:v>237066.5255835165</c:v>
                </c:pt>
                <c:pt idx="40">
                  <c:v>242681.2133918598</c:v>
                </c:pt>
                <c:pt idx="41">
                  <c:v>248281.3511404403</c:v>
                </c:pt>
                <c:pt idx="42">
                  <c:v>253866.9846631436</c:v>
                </c:pt>
                <c:pt idx="43">
                  <c:v>259438.1596238975</c:v>
                </c:pt>
                <c:pt idx="44">
                  <c:v>264994.9215173993</c:v>
                </c:pt>
                <c:pt idx="45">
                  <c:v>270537.315669834</c:v>
                </c:pt>
                <c:pt idx="46">
                  <c:v>276065.387239596</c:v>
                </c:pt>
                <c:pt idx="47">
                  <c:v>281579.1812179993</c:v>
                </c:pt>
                <c:pt idx="48">
                  <c:v>287078.7424299924</c:v>
                </c:pt>
                <c:pt idx="49">
                  <c:v>292564.1155348624</c:v>
                </c:pt>
                <c:pt idx="50">
                  <c:v>298035.3450269423</c:v>
                </c:pt>
                <c:pt idx="51">
                  <c:v>303492.4752363127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23896"/>
        <c:axId val="2137329960"/>
      </c:lineChart>
      <c:catAx>
        <c:axId val="213732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week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329960"/>
        <c:crosses val="autoZero"/>
        <c:auto val="0"/>
        <c:lblAlgn val="ctr"/>
        <c:lblOffset val="100"/>
        <c:tickLblSkip val="153"/>
        <c:tickMarkSkip val="1"/>
        <c:noMultiLvlLbl val="0"/>
      </c:catAx>
      <c:valAx>
        <c:axId val="213732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cum. sales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323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model fit and validated forecast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'Radiohead -- The Bends'!#REF!</c:f>
              <c:strCache>
                <c:ptCount val="1"/>
                <c:pt idx="0">
                  <c:v>cum. sales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5250.0</c:v>
                </c:pt>
                <c:pt idx="1">
                  <c:v>10732.0</c:v>
                </c:pt>
                <c:pt idx="2">
                  <c:v>15712.0</c:v>
                </c:pt>
                <c:pt idx="3">
                  <c:v>21229.0</c:v>
                </c:pt>
                <c:pt idx="4">
                  <c:v>27792.0</c:v>
                </c:pt>
                <c:pt idx="5">
                  <c:v>34347.0</c:v>
                </c:pt>
                <c:pt idx="6">
                  <c:v>40760.0</c:v>
                </c:pt>
                <c:pt idx="7">
                  <c:v>47291.0</c:v>
                </c:pt>
                <c:pt idx="8">
                  <c:v>54166.0</c:v>
                </c:pt>
                <c:pt idx="9">
                  <c:v>61731.0</c:v>
                </c:pt>
                <c:pt idx="10">
                  <c:v>69626.0</c:v>
                </c:pt>
                <c:pt idx="11">
                  <c:v>77164.0</c:v>
                </c:pt>
                <c:pt idx="12">
                  <c:v>82460.0</c:v>
                </c:pt>
                <c:pt idx="13">
                  <c:v>87269.0</c:v>
                </c:pt>
                <c:pt idx="14">
                  <c:v>91423.0</c:v>
                </c:pt>
                <c:pt idx="15">
                  <c:v>96153.0</c:v>
                </c:pt>
                <c:pt idx="16">
                  <c:v>100288.0</c:v>
                </c:pt>
                <c:pt idx="17">
                  <c:v>104203.0</c:v>
                </c:pt>
                <c:pt idx="18">
                  <c:v>107610.0</c:v>
                </c:pt>
                <c:pt idx="19">
                  <c:v>110925.0</c:v>
                </c:pt>
                <c:pt idx="20">
                  <c:v>114171.0</c:v>
                </c:pt>
                <c:pt idx="21">
                  <c:v>116827.0</c:v>
                </c:pt>
                <c:pt idx="22">
                  <c:v>119051.0</c:v>
                </c:pt>
                <c:pt idx="23">
                  <c:v>121375.0</c:v>
                </c:pt>
                <c:pt idx="24">
                  <c:v>123569.0</c:v>
                </c:pt>
                <c:pt idx="25">
                  <c:v>125746.0</c:v>
                </c:pt>
                <c:pt idx="26">
                  <c:v>128112.0</c:v>
                </c:pt>
                <c:pt idx="27">
                  <c:v>130514.0</c:v>
                </c:pt>
                <c:pt idx="28">
                  <c:v>132999.0</c:v>
                </c:pt>
                <c:pt idx="29">
                  <c:v>135587.0</c:v>
                </c:pt>
                <c:pt idx="30">
                  <c:v>138040.0</c:v>
                </c:pt>
                <c:pt idx="31">
                  <c:v>140209.0</c:v>
                </c:pt>
                <c:pt idx="32">
                  <c:v>142449.0</c:v>
                </c:pt>
                <c:pt idx="33">
                  <c:v>145039.0</c:v>
                </c:pt>
                <c:pt idx="34">
                  <c:v>147518.0</c:v>
                </c:pt>
                <c:pt idx="35">
                  <c:v>150496.0</c:v>
                </c:pt>
                <c:pt idx="36">
                  <c:v>154663.0</c:v>
                </c:pt>
                <c:pt idx="37">
                  <c:v>162888.0</c:v>
                </c:pt>
                <c:pt idx="38">
                  <c:v>170390.0</c:v>
                </c:pt>
                <c:pt idx="39">
                  <c:v>175357.0</c:v>
                </c:pt>
                <c:pt idx="40">
                  <c:v>179640.0</c:v>
                </c:pt>
                <c:pt idx="41">
                  <c:v>184334.0</c:v>
                </c:pt>
                <c:pt idx="42">
                  <c:v>189364.0</c:v>
                </c:pt>
                <c:pt idx="43">
                  <c:v>194944.0</c:v>
                </c:pt>
                <c:pt idx="44">
                  <c:v>201877.0</c:v>
                </c:pt>
                <c:pt idx="45">
                  <c:v>210844.0</c:v>
                </c:pt>
                <c:pt idx="46">
                  <c:v>220287.0</c:v>
                </c:pt>
                <c:pt idx="47">
                  <c:v>229298.0</c:v>
                </c:pt>
                <c:pt idx="48">
                  <c:v>239323.0</c:v>
                </c:pt>
                <c:pt idx="49">
                  <c:v>249924.0</c:v>
                </c:pt>
                <c:pt idx="50">
                  <c:v>261007.0</c:v>
                </c:pt>
                <c:pt idx="51">
                  <c:v>272143.0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'Radiohead -- The Bends'!#REF!</c:f>
              <c:strCache>
                <c:ptCount val="1"/>
                <c:pt idx="0">
                  <c:v>model 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7344.335729028825</c:v>
                </c:pt>
                <c:pt idx="1">
                  <c:v>14436.55119909772</c:v>
                </c:pt>
                <c:pt idx="2">
                  <c:v>21285.30132840801</c:v>
                </c:pt>
                <c:pt idx="3">
                  <c:v>27898.9439245307</c:v>
                </c:pt>
                <c:pt idx="4">
                  <c:v>34285.54988377792</c:v>
                </c:pt>
                <c:pt idx="5">
                  <c:v>40452.91304044516</c:v>
                </c:pt>
                <c:pt idx="6">
                  <c:v>46408.55967794333</c:v>
                </c:pt>
                <c:pt idx="7">
                  <c:v>52159.7577134277</c:v>
                </c:pt>
                <c:pt idx="8">
                  <c:v>57713.52556713198</c:v>
                </c:pt>
                <c:pt idx="9">
                  <c:v>63076.64072723117</c:v>
                </c:pt>
                <c:pt idx="10">
                  <c:v>68255.6480206854</c:v>
                </c:pt>
                <c:pt idx="11">
                  <c:v>73256.86760015741</c:v>
                </c:pt>
                <c:pt idx="12">
                  <c:v>78086.4026567518</c:v>
                </c:pt>
                <c:pt idx="13">
                  <c:v>82750.14686798598</c:v>
                </c:pt>
                <c:pt idx="14">
                  <c:v>87253.79159008436</c:v>
                </c:pt>
                <c:pt idx="15">
                  <c:v>91602.83280337095</c:v>
                </c:pt>
                <c:pt idx="16">
                  <c:v>95802.57781923751</c:v>
                </c:pt>
                <c:pt idx="17">
                  <c:v>99858.1517568701</c:v>
                </c:pt>
                <c:pt idx="18">
                  <c:v>103774.5037976406</c:v>
                </c:pt>
                <c:pt idx="19">
                  <c:v>107556.4132247933</c:v>
                </c:pt>
                <c:pt idx="20">
                  <c:v>111208.4952557979</c:v>
                </c:pt>
                <c:pt idx="21">
                  <c:v>114735.2066744869</c:v>
                </c:pt>
                <c:pt idx="22">
                  <c:v>118140.8512698494</c:v>
                </c:pt>
                <c:pt idx="23">
                  <c:v>121429.5850881195</c:v>
                </c:pt>
                <c:pt idx="24">
                  <c:v>124605.4215045681</c:v>
                </c:pt>
                <c:pt idx="25">
                  <c:v>127672.2361211873</c:v>
                </c:pt>
                <c:pt idx="26">
                  <c:v>130633.7714962452</c:v>
                </c:pt>
                <c:pt idx="27">
                  <c:v>133493.641711481</c:v>
                </c:pt>
                <c:pt idx="28">
                  <c:v>136255.3367825159</c:v>
                </c:pt>
                <c:pt idx="29">
                  <c:v>138922.2269178607</c:v>
                </c:pt>
                <c:pt idx="30">
                  <c:v>141497.5666317176</c:v>
                </c:pt>
                <c:pt idx="31">
                  <c:v>143984.4987155962</c:v>
                </c:pt>
                <c:pt idx="32">
                  <c:v>146386.0580735898</c:v>
                </c:pt>
                <c:pt idx="33">
                  <c:v>148705.175425991</c:v>
                </c:pt>
                <c:pt idx="34">
                  <c:v>150944.6808857691</c:v>
                </c:pt>
                <c:pt idx="35">
                  <c:v>153128.4714401157</c:v>
                </c:pt>
                <c:pt idx="36">
                  <c:v>155236.5620320576</c:v>
                </c:pt>
                <c:pt idx="37">
                  <c:v>157271.5767613728</c:v>
                </c:pt>
                <c:pt idx="38">
                  <c:v>159236.0487647865</c:v>
                </c:pt>
                <c:pt idx="39">
                  <c:v>161114.0448095257</c:v>
                </c:pt>
                <c:pt idx="40">
                  <c:v>162927.5720082596</c:v>
                </c:pt>
                <c:pt idx="41">
                  <c:v>164678.8434817864</c:v>
                </c:pt>
                <c:pt idx="42">
                  <c:v>166369.9963777175</c:v>
                </c:pt>
                <c:pt idx="43">
                  <c:v>168003.0944785255</c:v>
                </c:pt>
                <c:pt idx="44">
                  <c:v>169580.1307200623</c:v>
                </c:pt>
                <c:pt idx="45">
                  <c:v>171103.0296236183</c:v>
                </c:pt>
                <c:pt idx="46">
                  <c:v>172573.6496444953</c:v>
                </c:pt>
                <c:pt idx="47">
                  <c:v>173993.7854399534</c:v>
                </c:pt>
                <c:pt idx="48">
                  <c:v>175365.1700593054</c:v>
                </c:pt>
                <c:pt idx="49">
                  <c:v>176689.477058826</c:v>
                </c:pt>
                <c:pt idx="50">
                  <c:v>177968.3225440613</c:v>
                </c:pt>
                <c:pt idx="51">
                  <c:v>179203.2671420274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'Radiohead -- The Bends'!#REF!</c:f>
              <c:strCache>
                <c:ptCount val="1"/>
                <c:pt idx="0">
                  <c:v>model 2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'W + Cov'!$A$7:$A$58</c:f>
              <c:numCache>
                <c:formatCode>m/d/yy</c:formatCode>
                <c:ptCount val="52"/>
                <c:pt idx="0">
                  <c:v>34798.0</c:v>
                </c:pt>
                <c:pt idx="1">
                  <c:v>34805.0</c:v>
                </c:pt>
                <c:pt idx="2">
                  <c:v>34812.0</c:v>
                </c:pt>
                <c:pt idx="3">
                  <c:v>34819.0</c:v>
                </c:pt>
                <c:pt idx="4">
                  <c:v>34826.0</c:v>
                </c:pt>
                <c:pt idx="5">
                  <c:v>34833.0</c:v>
                </c:pt>
                <c:pt idx="6">
                  <c:v>34840.0</c:v>
                </c:pt>
                <c:pt idx="7">
                  <c:v>34847.0</c:v>
                </c:pt>
                <c:pt idx="8">
                  <c:v>34854.0</c:v>
                </c:pt>
                <c:pt idx="9">
                  <c:v>34861.0</c:v>
                </c:pt>
                <c:pt idx="10">
                  <c:v>34868.0</c:v>
                </c:pt>
                <c:pt idx="11">
                  <c:v>34875.0</c:v>
                </c:pt>
                <c:pt idx="12">
                  <c:v>34882.0</c:v>
                </c:pt>
                <c:pt idx="13">
                  <c:v>34889.0</c:v>
                </c:pt>
                <c:pt idx="14">
                  <c:v>34896.0</c:v>
                </c:pt>
                <c:pt idx="15">
                  <c:v>34903.0</c:v>
                </c:pt>
                <c:pt idx="16">
                  <c:v>34910.0</c:v>
                </c:pt>
                <c:pt idx="17">
                  <c:v>34917.0</c:v>
                </c:pt>
                <c:pt idx="18">
                  <c:v>34924.0</c:v>
                </c:pt>
                <c:pt idx="19">
                  <c:v>34931.0</c:v>
                </c:pt>
                <c:pt idx="20">
                  <c:v>34938.0</c:v>
                </c:pt>
                <c:pt idx="21">
                  <c:v>34945.0</c:v>
                </c:pt>
                <c:pt idx="22">
                  <c:v>34952.0</c:v>
                </c:pt>
                <c:pt idx="23">
                  <c:v>34959.0</c:v>
                </c:pt>
                <c:pt idx="24">
                  <c:v>34966.0</c:v>
                </c:pt>
                <c:pt idx="25">
                  <c:v>34973.0</c:v>
                </c:pt>
                <c:pt idx="26">
                  <c:v>34980.0</c:v>
                </c:pt>
                <c:pt idx="27">
                  <c:v>34987.0</c:v>
                </c:pt>
                <c:pt idx="28">
                  <c:v>34994.0</c:v>
                </c:pt>
                <c:pt idx="29">
                  <c:v>35001.0</c:v>
                </c:pt>
                <c:pt idx="30">
                  <c:v>35008.0</c:v>
                </c:pt>
                <c:pt idx="31">
                  <c:v>35015.0</c:v>
                </c:pt>
                <c:pt idx="32">
                  <c:v>35022.0</c:v>
                </c:pt>
                <c:pt idx="33">
                  <c:v>35029.0</c:v>
                </c:pt>
                <c:pt idx="34">
                  <c:v>35036.0</c:v>
                </c:pt>
                <c:pt idx="35">
                  <c:v>35043.0</c:v>
                </c:pt>
                <c:pt idx="36">
                  <c:v>35050.0</c:v>
                </c:pt>
                <c:pt idx="37">
                  <c:v>35057.0</c:v>
                </c:pt>
                <c:pt idx="38">
                  <c:v>35064.0</c:v>
                </c:pt>
                <c:pt idx="39">
                  <c:v>35071.0</c:v>
                </c:pt>
                <c:pt idx="40">
                  <c:v>35078.0</c:v>
                </c:pt>
                <c:pt idx="41">
                  <c:v>35085.0</c:v>
                </c:pt>
                <c:pt idx="42">
                  <c:v>35092.0</c:v>
                </c:pt>
                <c:pt idx="43">
                  <c:v>35099.0</c:v>
                </c:pt>
                <c:pt idx="44">
                  <c:v>35106.0</c:v>
                </c:pt>
                <c:pt idx="45">
                  <c:v>35113.0</c:v>
                </c:pt>
                <c:pt idx="46">
                  <c:v>35120.0</c:v>
                </c:pt>
                <c:pt idx="47">
                  <c:v>35127.0</c:v>
                </c:pt>
                <c:pt idx="48">
                  <c:v>35134.0</c:v>
                </c:pt>
                <c:pt idx="49">
                  <c:v>35141.0</c:v>
                </c:pt>
                <c:pt idx="50">
                  <c:v>35148.0</c:v>
                </c:pt>
                <c:pt idx="51">
                  <c:v>35155.0</c:v>
                </c:pt>
              </c:numCache>
            </c:numRef>
          </c:cat>
          <c:val>
            <c:numRef>
              <c:f>'Radiohead -- The Bends'!#REF!</c:f>
              <c:numCache>
                <c:formatCode>General</c:formatCode>
                <c:ptCount val="52"/>
                <c:pt idx="0">
                  <c:v>8499.321940921171</c:v>
                </c:pt>
                <c:pt idx="1">
                  <c:v>16404.8041231375</c:v>
                </c:pt>
                <c:pt idx="2">
                  <c:v>23792.75468457742</c:v>
                </c:pt>
                <c:pt idx="3">
                  <c:v>30725.73035180082</c:v>
                </c:pt>
                <c:pt idx="4">
                  <c:v>37255.64635086976</c:v>
                </c:pt>
                <c:pt idx="5">
                  <c:v>43426.05522352494</c:v>
                </c:pt>
                <c:pt idx="6">
                  <c:v>49273.8473709875</c:v>
                </c:pt>
                <c:pt idx="7">
                  <c:v>54830.54078669423</c:v>
                </c:pt>
                <c:pt idx="8">
                  <c:v>60123.27349188234</c:v>
                </c:pt>
                <c:pt idx="9">
                  <c:v>65175.5772227639</c:v>
                </c:pt>
                <c:pt idx="10">
                  <c:v>70007.98773900546</c:v>
                </c:pt>
                <c:pt idx="11">
                  <c:v>74638.5314424708</c:v>
                </c:pt>
                <c:pt idx="12">
                  <c:v>79083.11719051286</c:v>
                </c:pt>
                <c:pt idx="13">
                  <c:v>83355.85461796158</c:v>
                </c:pt>
                <c:pt idx="14">
                  <c:v>87469.3148965835</c:v>
                </c:pt>
                <c:pt idx="15">
                  <c:v>91434.74597569648</c:v>
                </c:pt>
                <c:pt idx="16">
                  <c:v>95262.25150860812</c:v>
                </c:pt>
                <c:pt idx="17">
                  <c:v>98960.94057011548</c:v>
                </c:pt>
                <c:pt idx="18">
                  <c:v>102539.0537006274</c:v>
                </c:pt>
                <c:pt idx="19">
                  <c:v>106004.069626799</c:v>
                </c:pt>
                <c:pt idx="20">
                  <c:v>109362.7961043987</c:v>
                </c:pt>
                <c:pt idx="21">
                  <c:v>112621.4476334425</c:v>
                </c:pt>
                <c:pt idx="22">
                  <c:v>115785.7122559034</c:v>
                </c:pt>
                <c:pt idx="23">
                  <c:v>118860.809224278</c:v>
                </c:pt>
                <c:pt idx="24">
                  <c:v>121851.5389968585</c:v>
                </c:pt>
                <c:pt idx="25">
                  <c:v>124762.3267519055</c:v>
                </c:pt>
                <c:pt idx="26">
                  <c:v>127597.2604024062</c:v>
                </c:pt>
                <c:pt idx="27">
                  <c:v>130360.1239240341</c:v>
                </c:pt>
                <c:pt idx="28">
                  <c:v>133054.426672294</c:v>
                </c:pt>
                <c:pt idx="29">
                  <c:v>135683.4292538444</c:v>
                </c:pt>
                <c:pt idx="30">
                  <c:v>138250.1664263348</c:v>
                </c:pt>
                <c:pt idx="31">
                  <c:v>140757.4674266738</c:v>
                </c:pt>
                <c:pt idx="32">
                  <c:v>143207.9740662868</c:v>
                </c:pt>
                <c:pt idx="33">
                  <c:v>145604.1568810613</c:v>
                </c:pt>
                <c:pt idx="34">
                  <c:v>147948.3295813876</c:v>
                </c:pt>
                <c:pt idx="35">
                  <c:v>154519.3973396708</c:v>
                </c:pt>
                <c:pt idx="36">
                  <c:v>160712.3959484257</c:v>
                </c:pt>
                <c:pt idx="37">
                  <c:v>166567.7771377518</c:v>
                </c:pt>
                <c:pt idx="38">
                  <c:v>172119.8624788354</c:v>
                </c:pt>
                <c:pt idx="39">
                  <c:v>173955.8060925909</c:v>
                </c:pt>
                <c:pt idx="40">
                  <c:v>175760.7589245273</c:v>
                </c:pt>
                <c:pt idx="41">
                  <c:v>177535.7310475265</c:v>
                </c:pt>
                <c:pt idx="42">
                  <c:v>179281.6842412592</c:v>
                </c:pt>
                <c:pt idx="43">
                  <c:v>180999.5350133911</c:v>
                </c:pt>
                <c:pt idx="44">
                  <c:v>182690.1573885877</c:v>
                </c:pt>
                <c:pt idx="45">
                  <c:v>184354.3854863782</c:v>
                </c:pt>
                <c:pt idx="46">
                  <c:v>185993.0159067581</c:v>
                </c:pt>
                <c:pt idx="47">
                  <c:v>187606.809940457</c:v>
                </c:pt>
                <c:pt idx="48">
                  <c:v>189196.4956191003</c:v>
                </c:pt>
                <c:pt idx="49">
                  <c:v>190762.7696189652</c:v>
                </c:pt>
                <c:pt idx="50">
                  <c:v>192306.2990306815</c:v>
                </c:pt>
                <c:pt idx="51">
                  <c:v>193827.7230060431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58088"/>
        <c:axId val="2133214008"/>
      </c:lineChart>
      <c:catAx>
        <c:axId val="205425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week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14008"/>
        <c:crosses val="autoZero"/>
        <c:auto val="0"/>
        <c:lblAlgn val="ctr"/>
        <c:lblOffset val="100"/>
        <c:tickLblSkip val="153"/>
        <c:tickMarkSkip val="1"/>
        <c:noMultiLvlLbl val="0"/>
      </c:catAx>
      <c:valAx>
        <c:axId val="213321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cum. sales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258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Weibull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 + Cov'!$C$6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'W + Cov'!$B$7:$B$58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'W + Cov'!$C$7:$C$58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 + Cov'!$D$6</c:f>
              <c:strCache>
                <c:ptCount val="1"/>
                <c:pt idx="0">
                  <c:v>airplay</c:v>
                </c:pt>
              </c:strCache>
            </c:strRef>
          </c:tx>
          <c:xVal>
            <c:numRef>
              <c:f>'W + Cov'!$B$7:$B$58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'W + Cov'!$D$7:$D$58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 + Cov'!$M$6</c:f>
              <c:strCache>
                <c:ptCount val="1"/>
                <c:pt idx="0">
                  <c:v>expected</c:v>
                </c:pt>
              </c:strCache>
            </c:strRef>
          </c:tx>
          <c:xVal>
            <c:numRef>
              <c:f>'W + Cov'!$B$7:$B$58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'W + Cov'!$M$7:$M$58</c:f>
              <c:numCache>
                <c:formatCode>General</c:formatCode>
                <c:ptCount val="52"/>
                <c:pt idx="0">
                  <c:v>3942.795556929335</c:v>
                </c:pt>
                <c:pt idx="1">
                  <c:v>4368.573864879321</c:v>
                </c:pt>
                <c:pt idx="2">
                  <c:v>5221.247312565236</c:v>
                </c:pt>
                <c:pt idx="3">
                  <c:v>6454.023490733541</c:v>
                </c:pt>
                <c:pt idx="4">
                  <c:v>7269.184301905928</c:v>
                </c:pt>
                <c:pt idx="5">
                  <c:v>8330.481810725709</c:v>
                </c:pt>
                <c:pt idx="6">
                  <c:v>8078.61349995198</c:v>
                </c:pt>
                <c:pt idx="7">
                  <c:v>7799.648780597356</c:v>
                </c:pt>
                <c:pt idx="8">
                  <c:v>7251.71694435489</c:v>
                </c:pt>
                <c:pt idx="9">
                  <c:v>6226.85656510047</c:v>
                </c:pt>
                <c:pt idx="10">
                  <c:v>5392.564975422731</c:v>
                </c:pt>
                <c:pt idx="11">
                  <c:v>4742.953697808305</c:v>
                </c:pt>
                <c:pt idx="12">
                  <c:v>4174.37861375114</c:v>
                </c:pt>
                <c:pt idx="13">
                  <c:v>3916.360591311508</c:v>
                </c:pt>
                <c:pt idx="14">
                  <c:v>3707.742825009852</c:v>
                </c:pt>
                <c:pt idx="15">
                  <c:v>3589.141535229823</c:v>
                </c:pt>
                <c:pt idx="16">
                  <c:v>3416.204063120043</c:v>
                </c:pt>
                <c:pt idx="17">
                  <c:v>3381.801459969358</c:v>
                </c:pt>
                <c:pt idx="18">
                  <c:v>3315.448218913941</c:v>
                </c:pt>
                <c:pt idx="19">
                  <c:v>3273.927802632137</c:v>
                </c:pt>
                <c:pt idx="20">
                  <c:v>3239.769171203166</c:v>
                </c:pt>
                <c:pt idx="21">
                  <c:v>3256.529580781597</c:v>
                </c:pt>
                <c:pt idx="22">
                  <c:v>3268.658417944437</c:v>
                </c:pt>
                <c:pt idx="23">
                  <c:v>3246.784756033794</c:v>
                </c:pt>
                <c:pt idx="24">
                  <c:v>3216.579275886478</c:v>
                </c:pt>
                <c:pt idx="25">
                  <c:v>3254.999049949747</c:v>
                </c:pt>
                <c:pt idx="26">
                  <c:v>3221.71871634036</c:v>
                </c:pt>
                <c:pt idx="27">
                  <c:v>3220.830618519743</c:v>
                </c:pt>
                <c:pt idx="28">
                  <c:v>3198.124300495708</c:v>
                </c:pt>
                <c:pt idx="29">
                  <c:v>3211.586752393636</c:v>
                </c:pt>
                <c:pt idx="30">
                  <c:v>3334.797597894568</c:v>
                </c:pt>
                <c:pt idx="31">
                  <c:v>3619.771083662293</c:v>
                </c:pt>
                <c:pt idx="32">
                  <c:v>3702.424010683991</c:v>
                </c:pt>
                <c:pt idx="33">
                  <c:v>3916.088328044909</c:v>
                </c:pt>
                <c:pt idx="34">
                  <c:v>4570.224648659637</c:v>
                </c:pt>
                <c:pt idx="35">
                  <c:v>5266.057623595665</c:v>
                </c:pt>
                <c:pt idx="36">
                  <c:v>5796.24948872004</c:v>
                </c:pt>
                <c:pt idx="37">
                  <c:v>5778.875662037164</c:v>
                </c:pt>
                <c:pt idx="38">
                  <c:v>6694.693972303156</c:v>
                </c:pt>
                <c:pt idx="39">
                  <c:v>7278.435608099931</c:v>
                </c:pt>
                <c:pt idx="40">
                  <c:v>7354.39069849586</c:v>
                </c:pt>
                <c:pt idx="41">
                  <c:v>7274.138620195102</c:v>
                </c:pt>
                <c:pt idx="42">
                  <c:v>7714.73544488388</c:v>
                </c:pt>
                <c:pt idx="43">
                  <c:v>7959.366046076832</c:v>
                </c:pt>
                <c:pt idx="44">
                  <c:v>8246.028964153273</c:v>
                </c:pt>
                <c:pt idx="45">
                  <c:v>7662.652380567847</c:v>
                </c:pt>
                <c:pt idx="46">
                  <c:v>8145.07440086909</c:v>
                </c:pt>
                <c:pt idx="47">
                  <c:v>7019.73078941398</c:v>
                </c:pt>
                <c:pt idx="48">
                  <c:v>6620.645158151416</c:v>
                </c:pt>
                <c:pt idx="49">
                  <c:v>6438.86150028372</c:v>
                </c:pt>
                <c:pt idx="50">
                  <c:v>5676.45604185385</c:v>
                </c:pt>
                <c:pt idx="51">
                  <c:v>4981.614929525424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70040"/>
        <c:axId val="2133704168"/>
      </c:scatterChart>
      <c:valAx>
        <c:axId val="20542700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33704168"/>
        <c:crosses val="autoZero"/>
        <c:crossBetween val="midCat"/>
      </c:valAx>
      <c:valAx>
        <c:axId val="213370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7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xVal>
            <c:numRef>
              <c:f>'Exp + 3Cov'!$B$8:$B$59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+ 3Cov'!$C$8:$C$59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yVal>
          <c:smooth val="0"/>
        </c:ser>
        <c:ser>
          <c:idx val="1"/>
          <c:order val="1"/>
          <c:tx>
            <c:v>airplay</c:v>
          </c:tx>
          <c:xVal>
            <c:numRef>
              <c:f>'Exp + 3Cov'!$B$8:$B$59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+ 3Cov'!$D$8:$D$59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yVal>
          <c:smooth val="0"/>
        </c:ser>
        <c:ser>
          <c:idx val="2"/>
          <c:order val="2"/>
          <c:tx>
            <c:v>exp. sales</c:v>
          </c:tx>
          <c:xVal>
            <c:numRef>
              <c:f>'Exp + 3Cov'!$B$8:$B$59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'Exp + 3Cov'!$P$8:$P$59</c:f>
              <c:numCache>
                <c:formatCode>General</c:formatCode>
                <c:ptCount val="52"/>
                <c:pt idx="0">
                  <c:v>3565.87248386897</c:v>
                </c:pt>
                <c:pt idx="1">
                  <c:v>3810.688614518387</c:v>
                </c:pt>
                <c:pt idx="2">
                  <c:v>4294.144443248049</c:v>
                </c:pt>
                <c:pt idx="3">
                  <c:v>4952.720882460681</c:v>
                </c:pt>
                <c:pt idx="4">
                  <c:v>5364.572983762361</c:v>
                </c:pt>
                <c:pt idx="5">
                  <c:v>9884.809385330096</c:v>
                </c:pt>
                <c:pt idx="6">
                  <c:v>9677.009519403646</c:v>
                </c:pt>
                <c:pt idx="7">
                  <c:v>9522.257209492623</c:v>
                </c:pt>
                <c:pt idx="8">
                  <c:v>8987.297458489696</c:v>
                </c:pt>
                <c:pt idx="9">
                  <c:v>8136.32197387326</c:v>
                </c:pt>
                <c:pt idx="10">
                  <c:v>6779.6601313026</c:v>
                </c:pt>
                <c:pt idx="11">
                  <c:v>6738.966835975413</c:v>
                </c:pt>
                <c:pt idx="12">
                  <c:v>6168.153840227841</c:v>
                </c:pt>
                <c:pt idx="13">
                  <c:v>5872.225816069942</c:v>
                </c:pt>
                <c:pt idx="14">
                  <c:v>3331.591856138738</c:v>
                </c:pt>
                <c:pt idx="15">
                  <c:v>3257.13303853381</c:v>
                </c:pt>
                <c:pt idx="16">
                  <c:v>3148.140875290473</c:v>
                </c:pt>
                <c:pt idx="17">
                  <c:v>3124.87123089733</c:v>
                </c:pt>
                <c:pt idx="18">
                  <c:v>3081.475775138065</c:v>
                </c:pt>
                <c:pt idx="19">
                  <c:v>3053.590416118634</c:v>
                </c:pt>
                <c:pt idx="20">
                  <c:v>3030.310137837277</c:v>
                </c:pt>
                <c:pt idx="21">
                  <c:v>3039.287405281588</c:v>
                </c:pt>
                <c:pt idx="22">
                  <c:v>3045.326924238534</c:v>
                </c:pt>
                <c:pt idx="23">
                  <c:v>3029.890688292403</c:v>
                </c:pt>
                <c:pt idx="24">
                  <c:v>3009.168500970105</c:v>
                </c:pt>
                <c:pt idx="25">
                  <c:v>3031.895038051457</c:v>
                </c:pt>
                <c:pt idx="26">
                  <c:v>3009.281658682639</c:v>
                </c:pt>
                <c:pt idx="27">
                  <c:v>3007.16116491806</c:v>
                </c:pt>
                <c:pt idx="28">
                  <c:v>2991.232910436681</c:v>
                </c:pt>
                <c:pt idx="29">
                  <c:v>2998.223278414036</c:v>
                </c:pt>
                <c:pt idx="30">
                  <c:v>3074.149601453024</c:v>
                </c:pt>
                <c:pt idx="31">
                  <c:v>3248.220230095633</c:v>
                </c:pt>
                <c:pt idx="32">
                  <c:v>3296.686957599881</c:v>
                </c:pt>
                <c:pt idx="33">
                  <c:v>3422.813859934592</c:v>
                </c:pt>
                <c:pt idx="34">
                  <c:v>3798.869850432096</c:v>
                </c:pt>
                <c:pt idx="35">
                  <c:v>4180.146559157993</c:v>
                </c:pt>
                <c:pt idx="36">
                  <c:v>4459.334966695926</c:v>
                </c:pt>
                <c:pt idx="37">
                  <c:v>8163.655958320693</c:v>
                </c:pt>
                <c:pt idx="38">
                  <c:v>4903.723627990741</c:v>
                </c:pt>
                <c:pt idx="39">
                  <c:v>5188.45597191131</c:v>
                </c:pt>
                <c:pt idx="40">
                  <c:v>5224.12627585611</c:v>
                </c:pt>
                <c:pt idx="41">
                  <c:v>5184.480155099758</c:v>
                </c:pt>
                <c:pt idx="42">
                  <c:v>5394.462303850878</c:v>
                </c:pt>
                <c:pt idx="43">
                  <c:v>5509.200494946187</c:v>
                </c:pt>
                <c:pt idx="44">
                  <c:v>5642.493157169026</c:v>
                </c:pt>
                <c:pt idx="45">
                  <c:v>9133.74901733621</c:v>
                </c:pt>
                <c:pt idx="46">
                  <c:v>9498.241866292555</c:v>
                </c:pt>
                <c:pt idx="47">
                  <c:v>8568.517943079223</c:v>
                </c:pt>
                <c:pt idx="48">
                  <c:v>8217.353683000139</c:v>
                </c:pt>
                <c:pt idx="49">
                  <c:v>8046.433027161681</c:v>
                </c:pt>
                <c:pt idx="50">
                  <c:v>7372.136458987821</c:v>
                </c:pt>
                <c:pt idx="51">
                  <c:v>6734.113816967646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55848"/>
        <c:axId val="2137858872"/>
      </c:scatterChart>
      <c:valAx>
        <c:axId val="21378558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37858872"/>
        <c:crosses val="autoZero"/>
        <c:crossBetween val="midCat"/>
      </c:valAx>
      <c:valAx>
        <c:axId val="213785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85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Gamma + 3 Covariates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xVal>
            <c:numRef>
              <c:f>'EG + 3Cov '!$B$9:$B$60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'EG + 3Cov '!$C$9:$C$60</c:f>
              <c:numCache>
                <c:formatCode>General</c:formatCode>
                <c:ptCount val="52"/>
                <c:pt idx="0">
                  <c:v>5250.0</c:v>
                </c:pt>
                <c:pt idx="1">
                  <c:v>5482.0</c:v>
                </c:pt>
                <c:pt idx="2">
                  <c:v>4980.0</c:v>
                </c:pt>
                <c:pt idx="3">
                  <c:v>5517.0</c:v>
                </c:pt>
                <c:pt idx="4">
                  <c:v>6563.0</c:v>
                </c:pt>
                <c:pt idx="5">
                  <c:v>6555.0</c:v>
                </c:pt>
                <c:pt idx="6">
                  <c:v>6413.0</c:v>
                </c:pt>
                <c:pt idx="7">
                  <c:v>6531.0</c:v>
                </c:pt>
                <c:pt idx="8">
                  <c:v>6875.0</c:v>
                </c:pt>
                <c:pt idx="9">
                  <c:v>7565.0</c:v>
                </c:pt>
                <c:pt idx="10">
                  <c:v>7895.0</c:v>
                </c:pt>
                <c:pt idx="11">
                  <c:v>7538.0</c:v>
                </c:pt>
                <c:pt idx="12">
                  <c:v>5296.0</c:v>
                </c:pt>
                <c:pt idx="13">
                  <c:v>4809.0</c:v>
                </c:pt>
                <c:pt idx="14">
                  <c:v>4154.0</c:v>
                </c:pt>
                <c:pt idx="15">
                  <c:v>4730.0</c:v>
                </c:pt>
                <c:pt idx="16">
                  <c:v>4135.0</c:v>
                </c:pt>
                <c:pt idx="17">
                  <c:v>3915.0</c:v>
                </c:pt>
                <c:pt idx="18">
                  <c:v>3407.0</c:v>
                </c:pt>
                <c:pt idx="19">
                  <c:v>3315.0</c:v>
                </c:pt>
                <c:pt idx="20">
                  <c:v>3246.0</c:v>
                </c:pt>
                <c:pt idx="21">
                  <c:v>2656.0</c:v>
                </c:pt>
                <c:pt idx="22">
                  <c:v>2224.0</c:v>
                </c:pt>
                <c:pt idx="23">
                  <c:v>2324.0</c:v>
                </c:pt>
                <c:pt idx="24">
                  <c:v>2194.0</c:v>
                </c:pt>
                <c:pt idx="25">
                  <c:v>2177.0</c:v>
                </c:pt>
                <c:pt idx="26">
                  <c:v>2366.0</c:v>
                </c:pt>
                <c:pt idx="27">
                  <c:v>2402.0</c:v>
                </c:pt>
                <c:pt idx="28">
                  <c:v>2485.0</c:v>
                </c:pt>
                <c:pt idx="29">
                  <c:v>2588.0</c:v>
                </c:pt>
                <c:pt idx="30">
                  <c:v>2453.0</c:v>
                </c:pt>
                <c:pt idx="31">
                  <c:v>2169.0</c:v>
                </c:pt>
                <c:pt idx="32">
                  <c:v>2240.0</c:v>
                </c:pt>
                <c:pt idx="33">
                  <c:v>2590.0</c:v>
                </c:pt>
                <c:pt idx="34">
                  <c:v>2479.0</c:v>
                </c:pt>
                <c:pt idx="35">
                  <c:v>2978.0</c:v>
                </c:pt>
                <c:pt idx="36">
                  <c:v>4167.0</c:v>
                </c:pt>
                <c:pt idx="37">
                  <c:v>8225.0</c:v>
                </c:pt>
                <c:pt idx="38">
                  <c:v>7502.0</c:v>
                </c:pt>
                <c:pt idx="39">
                  <c:v>4967.0</c:v>
                </c:pt>
                <c:pt idx="40">
                  <c:v>4283.0</c:v>
                </c:pt>
                <c:pt idx="41">
                  <c:v>4694.0</c:v>
                </c:pt>
                <c:pt idx="42">
                  <c:v>5030.0</c:v>
                </c:pt>
                <c:pt idx="43">
                  <c:v>5580.0</c:v>
                </c:pt>
                <c:pt idx="44">
                  <c:v>6933.0</c:v>
                </c:pt>
                <c:pt idx="45">
                  <c:v>8967.0</c:v>
                </c:pt>
                <c:pt idx="46">
                  <c:v>9443.0</c:v>
                </c:pt>
                <c:pt idx="47">
                  <c:v>9011.0</c:v>
                </c:pt>
                <c:pt idx="48">
                  <c:v>10025.0</c:v>
                </c:pt>
                <c:pt idx="49">
                  <c:v>10601.0</c:v>
                </c:pt>
                <c:pt idx="50">
                  <c:v>11083.0</c:v>
                </c:pt>
                <c:pt idx="51">
                  <c:v>11136.0</c:v>
                </c:pt>
              </c:numCache>
            </c:numRef>
          </c:yVal>
          <c:smooth val="0"/>
        </c:ser>
        <c:ser>
          <c:idx val="1"/>
          <c:order val="1"/>
          <c:tx>
            <c:v>airplay</c:v>
          </c:tx>
          <c:xVal>
            <c:numRef>
              <c:f>'EG + 3Cov '!$B$9:$B$60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'EG + 3Cov '!$D$9:$D$60</c:f>
              <c:numCache>
                <c:formatCode>General</c:formatCode>
                <c:ptCount val="52"/>
                <c:pt idx="0">
                  <c:v>1709.8</c:v>
                </c:pt>
                <c:pt idx="1">
                  <c:v>2748.0</c:v>
                </c:pt>
                <c:pt idx="2">
                  <c:v>4595.9</c:v>
                </c:pt>
                <c:pt idx="3">
                  <c:v>6801.8</c:v>
                </c:pt>
                <c:pt idx="4">
                  <c:v>8056.5</c:v>
                </c:pt>
                <c:pt idx="5">
                  <c:v>9496.5</c:v>
                </c:pt>
                <c:pt idx="6">
                  <c:v>9218.1</c:v>
                </c:pt>
                <c:pt idx="7">
                  <c:v>8893.4</c:v>
                </c:pt>
                <c:pt idx="8">
                  <c:v>8178.5</c:v>
                </c:pt>
                <c:pt idx="9">
                  <c:v>6640.0</c:v>
                </c:pt>
                <c:pt idx="10">
                  <c:v>5184.8</c:v>
                </c:pt>
                <c:pt idx="11">
                  <c:v>3885.7</c:v>
                </c:pt>
                <c:pt idx="12">
                  <c:v>2590.5</c:v>
                </c:pt>
                <c:pt idx="13">
                  <c:v>1952.1</c:v>
                </c:pt>
                <c:pt idx="14">
                  <c:v>1406.1</c:v>
                </c:pt>
                <c:pt idx="15">
                  <c:v>1088.6</c:v>
                </c:pt>
                <c:pt idx="16">
                  <c:v>596.5</c:v>
                </c:pt>
                <c:pt idx="17">
                  <c:v>508.8</c:v>
                </c:pt>
                <c:pt idx="18">
                  <c:v>321.0</c:v>
                </c:pt>
                <c:pt idx="19">
                  <c:v>207.4</c:v>
                </c:pt>
                <c:pt idx="20">
                  <c:v>115.5</c:v>
                </c:pt>
                <c:pt idx="21">
                  <c:v>185.0</c:v>
                </c:pt>
                <c:pt idx="22">
                  <c:v>239.8</c:v>
                </c:pt>
                <c:pt idx="23">
                  <c:v>187.1</c:v>
                </c:pt>
                <c:pt idx="24">
                  <c:v>107.2</c:v>
                </c:pt>
                <c:pt idx="25">
                  <c:v>246.2</c:v>
                </c:pt>
                <c:pt idx="26">
                  <c:v>156.9</c:v>
                </c:pt>
                <c:pt idx="27">
                  <c:v>170.7</c:v>
                </c:pt>
                <c:pt idx="28">
                  <c:v>114.4</c:v>
                </c:pt>
                <c:pt idx="29">
                  <c:v>174.4</c:v>
                </c:pt>
                <c:pt idx="30">
                  <c:v>579.7</c:v>
                </c:pt>
                <c:pt idx="31">
                  <c:v>1443.5</c:v>
                </c:pt>
                <c:pt idx="32">
                  <c:v>1695.7</c:v>
                </c:pt>
                <c:pt idx="33">
                  <c:v>2294.5</c:v>
                </c:pt>
                <c:pt idx="34">
                  <c:v>3910.0</c:v>
                </c:pt>
                <c:pt idx="35">
                  <c:v>5397.9</c:v>
                </c:pt>
                <c:pt idx="36">
                  <c:v>6417.2</c:v>
                </c:pt>
                <c:pt idx="37">
                  <c:v>6418.0</c:v>
                </c:pt>
                <c:pt idx="38">
                  <c:v>7969.2</c:v>
                </c:pt>
                <c:pt idx="39">
                  <c:v>8870.0</c:v>
                </c:pt>
                <c:pt idx="40">
                  <c:v>9017.9</c:v>
                </c:pt>
                <c:pt idx="41">
                  <c:v>8945.799999999999</c:v>
                </c:pt>
                <c:pt idx="42">
                  <c:v>9594.4</c:v>
                </c:pt>
                <c:pt idx="43">
                  <c:v>9960.7</c:v>
                </c:pt>
                <c:pt idx="44">
                  <c:v>10371.7</c:v>
                </c:pt>
                <c:pt idx="45">
                  <c:v>9660.7</c:v>
                </c:pt>
                <c:pt idx="46">
                  <c:v>10335.7</c:v>
                </c:pt>
                <c:pt idx="47">
                  <c:v>8846.4</c:v>
                </c:pt>
                <c:pt idx="48">
                  <c:v>8282.4</c:v>
                </c:pt>
                <c:pt idx="49">
                  <c:v>8033.3</c:v>
                </c:pt>
                <c:pt idx="50">
                  <c:v>6769.2</c:v>
                </c:pt>
                <c:pt idx="51">
                  <c:v>5454.0</c:v>
                </c:pt>
              </c:numCache>
            </c:numRef>
          </c:yVal>
          <c:smooth val="0"/>
        </c:ser>
        <c:ser>
          <c:idx val="2"/>
          <c:order val="2"/>
          <c:tx>
            <c:v>exp. sales</c:v>
          </c:tx>
          <c:xVal>
            <c:numRef>
              <c:f>'EG + 3Cov '!$B$9:$B$60</c:f>
              <c:numCache>
                <c:formatCode>0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'EG + 3Cov '!$P$9:$P$60</c:f>
              <c:numCache>
                <c:formatCode>General</c:formatCode>
                <c:ptCount val="52"/>
                <c:pt idx="0">
                  <c:v>3573.223729646191</c:v>
                </c:pt>
                <c:pt idx="1">
                  <c:v>3818.462025553915</c:v>
                </c:pt>
                <c:pt idx="2">
                  <c:v>4302.918905012776</c:v>
                </c:pt>
                <c:pt idx="3">
                  <c:v>4962.878340837973</c:v>
                </c:pt>
                <c:pt idx="4">
                  <c:v>5375.368605371244</c:v>
                </c:pt>
                <c:pt idx="5">
                  <c:v>9901.730602247305</c:v>
                </c:pt>
                <c:pt idx="6">
                  <c:v>9692.271833711797</c:v>
                </c:pt>
                <c:pt idx="7">
                  <c:v>9537.542598162084</c:v>
                </c:pt>
                <c:pt idx="8">
                  <c:v>8998.979923709127</c:v>
                </c:pt>
                <c:pt idx="9">
                  <c:v>8146.22889070038</c:v>
                </c:pt>
                <c:pt idx="10">
                  <c:v>6775.507136309588</c:v>
                </c:pt>
                <c:pt idx="11">
                  <c:v>6744.881985590201</c:v>
                </c:pt>
                <c:pt idx="12">
                  <c:v>6172.590795570088</c:v>
                </c:pt>
                <c:pt idx="13">
                  <c:v>5875.237755112561</c:v>
                </c:pt>
                <c:pt idx="14">
                  <c:v>3333.193528656242</c:v>
                </c:pt>
                <c:pt idx="15">
                  <c:v>3258.479427540317</c:v>
                </c:pt>
                <c:pt idx="16">
                  <c:v>3149.213757557278</c:v>
                </c:pt>
                <c:pt idx="17">
                  <c:v>3125.761794831039</c:v>
                </c:pt>
                <c:pt idx="18">
                  <c:v>3082.171843639348</c:v>
                </c:pt>
                <c:pt idx="19">
                  <c:v>3054.110325776182</c:v>
                </c:pt>
                <c:pt idx="20">
                  <c:v>3030.66138991448</c:v>
                </c:pt>
                <c:pt idx="21">
                  <c:v>3039.493851106023</c:v>
                </c:pt>
                <c:pt idx="22">
                  <c:v>3045.385533778866</c:v>
                </c:pt>
                <c:pt idx="23">
                  <c:v>3029.789173016217</c:v>
                </c:pt>
                <c:pt idx="24">
                  <c:v>3008.906719914828</c:v>
                </c:pt>
                <c:pt idx="25">
                  <c:v>3031.494703751747</c:v>
                </c:pt>
                <c:pt idx="26">
                  <c:v>3008.722219518312</c:v>
                </c:pt>
                <c:pt idx="27">
                  <c:v>3006.45276491185</c:v>
                </c:pt>
                <c:pt idx="28">
                  <c:v>2990.372070022396</c:v>
                </c:pt>
                <c:pt idx="29">
                  <c:v>2997.217577288103</c:v>
                </c:pt>
                <c:pt idx="30">
                  <c:v>3073.010808019472</c:v>
                </c:pt>
                <c:pt idx="31">
                  <c:v>3246.953854643131</c:v>
                </c:pt>
                <c:pt idx="32">
                  <c:v>3295.253538254661</c:v>
                </c:pt>
                <c:pt idx="33">
                  <c:v>3421.212522338735</c:v>
                </c:pt>
                <c:pt idx="34">
                  <c:v>3797.099975179741</c:v>
                </c:pt>
                <c:pt idx="35">
                  <c:v>4178.159562234773</c:v>
                </c:pt>
                <c:pt idx="36">
                  <c:v>4457.067258927472</c:v>
                </c:pt>
                <c:pt idx="37">
                  <c:v>8161.229790151658</c:v>
                </c:pt>
                <c:pt idx="38">
                  <c:v>4900.45794341154</c:v>
                </c:pt>
                <c:pt idx="39">
                  <c:v>5184.740253412866</c:v>
                </c:pt>
                <c:pt idx="40">
                  <c:v>5219.956641277168</c:v>
                </c:pt>
                <c:pt idx="41">
                  <c:v>5179.873272515012</c:v>
                </c:pt>
                <c:pt idx="42">
                  <c:v>5389.323223170538</c:v>
                </c:pt>
                <c:pt idx="43">
                  <c:v>5503.523832226742</c:v>
                </c:pt>
                <c:pt idx="44">
                  <c:v>5636.238322165754</c:v>
                </c:pt>
                <c:pt idx="45">
                  <c:v>9122.373604406597</c:v>
                </c:pt>
                <c:pt idx="46">
                  <c:v>9485.169115230452</c:v>
                </c:pt>
                <c:pt idx="47">
                  <c:v>8554.92980241479</c:v>
                </c:pt>
                <c:pt idx="48">
                  <c:v>8202.985281379637</c:v>
                </c:pt>
                <c:pt idx="49">
                  <c:v>8031.188426690372</c:v>
                </c:pt>
                <c:pt idx="50">
                  <c:v>7356.858025385992</c:v>
                </c:pt>
                <c:pt idx="51">
                  <c:v>6719.022487963855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02536"/>
        <c:axId val="2120335544"/>
      </c:scatterChart>
      <c:valAx>
        <c:axId val="213790253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120335544"/>
        <c:crosses val="autoZero"/>
        <c:crossBetween val="midCat"/>
      </c:valAx>
      <c:valAx>
        <c:axId val="212033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0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4</xdr:row>
      <xdr:rowOff>0</xdr:rowOff>
    </xdr:from>
    <xdr:to>
      <xdr:col>18</xdr:col>
      <xdr:colOff>492125</xdr:colOff>
      <xdr:row>26</xdr:row>
      <xdr:rowOff>98425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8</xdr:row>
      <xdr:rowOff>63500</xdr:rowOff>
    </xdr:from>
    <xdr:to>
      <xdr:col>12</xdr:col>
      <xdr:colOff>393700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665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6656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6657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6657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</xdr:colOff>
      <xdr:row>8</xdr:row>
      <xdr:rowOff>114300</xdr:rowOff>
    </xdr:from>
    <xdr:to>
      <xdr:col>16</xdr:col>
      <xdr:colOff>228600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0.52076</cdr:x>
      <cdr:y>0.65401</cdr:y>
    </cdr:from>
    <cdr:to>
      <cdr:x>0.52076</cdr:x>
      <cdr:y>0.76561</cdr:y>
    </cdr:to>
    <cdr:sp macro="" textlink="">
      <cdr:nvSpPr>
        <cdr:cNvPr id="675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2246" y="482844"/>
          <a:ext cx="0" cy="818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0.49417</cdr:x>
      <cdr:y>0.44757</cdr:y>
    </cdr:from>
    <cdr:to>
      <cdr:x>0.49417</cdr:x>
      <cdr:y>0.54829</cdr:y>
    </cdr:to>
    <cdr:sp macro="" textlink="">
      <cdr:nvSpPr>
        <cdr:cNvPr id="686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4513" y="331437"/>
          <a:ext cx="0" cy="738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0.51819</cdr:x>
      <cdr:y>0.65771</cdr:y>
    </cdr:from>
    <cdr:to>
      <cdr:x>0.51819</cdr:x>
      <cdr:y>0.76735</cdr:y>
    </cdr:to>
    <cdr:sp macro="" textlink="">
      <cdr:nvSpPr>
        <cdr:cNvPr id="696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38605" y="485557"/>
          <a:ext cx="0" cy="804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622300</xdr:colOff>
      <xdr:row>2</xdr:row>
      <xdr:rowOff>76200</xdr:rowOff>
    </xdr:from>
    <xdr:to>
      <xdr:col>31</xdr:col>
      <xdr:colOff>215900</xdr:colOff>
      <xdr:row>33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13</xdr:row>
      <xdr:rowOff>12700</xdr:rowOff>
    </xdr:from>
    <xdr:to>
      <xdr:col>17</xdr:col>
      <xdr:colOff>482600</xdr:colOff>
      <xdr:row>43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622300</xdr:colOff>
      <xdr:row>2</xdr:row>
      <xdr:rowOff>76200</xdr:rowOff>
    </xdr:from>
    <xdr:to>
      <xdr:col>33</xdr:col>
      <xdr:colOff>215900</xdr:colOff>
      <xdr:row>33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I29" sqref="I29"/>
    </sheetView>
  </sheetViews>
  <sheetFormatPr baseColWidth="10" defaultColWidth="8.83203125" defaultRowHeight="12" x14ac:dyDescent="0"/>
  <cols>
    <col min="1" max="2" width="12" customWidth="1"/>
    <col min="5" max="5" width="10.5" customWidth="1"/>
  </cols>
  <sheetData>
    <row r="1" spans="1:5">
      <c r="A1" t="s">
        <v>3</v>
      </c>
      <c r="B1">
        <v>2000000</v>
      </c>
    </row>
    <row r="6" spans="1:5">
      <c r="A6" t="s">
        <v>1</v>
      </c>
      <c r="B6" t="s">
        <v>4</v>
      </c>
      <c r="C6" t="s">
        <v>2</v>
      </c>
      <c r="D6" t="s">
        <v>0</v>
      </c>
      <c r="E6" t="s">
        <v>5</v>
      </c>
    </row>
    <row r="7" spans="1:5">
      <c r="A7" s="1">
        <v>34798</v>
      </c>
      <c r="B7" s="2">
        <v>1</v>
      </c>
      <c r="C7">
        <v>5250</v>
      </c>
      <c r="D7">
        <v>1709.8</v>
      </c>
      <c r="E7">
        <f>D7/1000</f>
        <v>1.7098</v>
      </c>
    </row>
    <row r="8" spans="1:5">
      <c r="A8" s="1">
        <v>34805</v>
      </c>
      <c r="B8" s="2">
        <v>2</v>
      </c>
      <c r="C8">
        <v>5482</v>
      </c>
      <c r="D8">
        <v>2748</v>
      </c>
      <c r="E8">
        <f t="shared" ref="E8:E58" si="0">D8/1000</f>
        <v>2.7480000000000002</v>
      </c>
    </row>
    <row r="9" spans="1:5">
      <c r="A9" s="1">
        <v>34812</v>
      </c>
      <c r="B9" s="2">
        <v>3</v>
      </c>
      <c r="C9">
        <v>4980</v>
      </c>
      <c r="D9">
        <v>4595.8999999999996</v>
      </c>
      <c r="E9">
        <f t="shared" si="0"/>
        <v>4.5958999999999994</v>
      </c>
    </row>
    <row r="10" spans="1:5">
      <c r="A10" s="1">
        <v>34819</v>
      </c>
      <c r="B10" s="2">
        <v>4</v>
      </c>
      <c r="C10">
        <v>5517</v>
      </c>
      <c r="D10">
        <v>6801.8</v>
      </c>
      <c r="E10">
        <f t="shared" si="0"/>
        <v>6.8018000000000001</v>
      </c>
    </row>
    <row r="11" spans="1:5">
      <c r="A11" s="1">
        <v>34826</v>
      </c>
      <c r="B11" s="2">
        <v>5</v>
      </c>
      <c r="C11">
        <v>6563</v>
      </c>
      <c r="D11">
        <v>8056.5</v>
      </c>
      <c r="E11">
        <f t="shared" si="0"/>
        <v>8.0564999999999998</v>
      </c>
    </row>
    <row r="12" spans="1:5">
      <c r="A12" s="1">
        <v>34833</v>
      </c>
      <c r="B12" s="2">
        <v>6</v>
      </c>
      <c r="C12">
        <v>6555</v>
      </c>
      <c r="D12">
        <v>9496.5</v>
      </c>
      <c r="E12">
        <f t="shared" si="0"/>
        <v>9.4964999999999993</v>
      </c>
    </row>
    <row r="13" spans="1:5">
      <c r="A13" s="1">
        <v>34840</v>
      </c>
      <c r="B13" s="2">
        <v>7</v>
      </c>
      <c r="C13">
        <v>6413</v>
      </c>
      <c r="D13">
        <v>9218.1</v>
      </c>
      <c r="E13">
        <f t="shared" si="0"/>
        <v>9.2180999999999997</v>
      </c>
    </row>
    <row r="14" spans="1:5">
      <c r="A14" s="1">
        <v>34847</v>
      </c>
      <c r="B14" s="2">
        <v>8</v>
      </c>
      <c r="C14">
        <v>6531</v>
      </c>
      <c r="D14">
        <v>8893.4</v>
      </c>
      <c r="E14">
        <f t="shared" si="0"/>
        <v>8.8933999999999997</v>
      </c>
    </row>
    <row r="15" spans="1:5">
      <c r="A15" s="1">
        <v>34854</v>
      </c>
      <c r="B15" s="2">
        <v>9</v>
      </c>
      <c r="C15">
        <v>6875</v>
      </c>
      <c r="D15">
        <v>8178.5</v>
      </c>
      <c r="E15">
        <f t="shared" si="0"/>
        <v>8.1784999999999997</v>
      </c>
    </row>
    <row r="16" spans="1:5">
      <c r="A16" s="1">
        <v>34861</v>
      </c>
      <c r="B16" s="2">
        <v>10</v>
      </c>
      <c r="C16">
        <v>7565</v>
      </c>
      <c r="D16">
        <v>6640</v>
      </c>
      <c r="E16">
        <f t="shared" si="0"/>
        <v>6.64</v>
      </c>
    </row>
    <row r="17" spans="1:5">
      <c r="A17" s="1">
        <v>34868</v>
      </c>
      <c r="B17" s="2">
        <v>11</v>
      </c>
      <c r="C17">
        <v>7895</v>
      </c>
      <c r="D17">
        <v>5184.8</v>
      </c>
      <c r="E17">
        <f t="shared" si="0"/>
        <v>5.1848000000000001</v>
      </c>
    </row>
    <row r="18" spans="1:5">
      <c r="A18" s="1">
        <v>34875</v>
      </c>
      <c r="B18" s="2">
        <v>12</v>
      </c>
      <c r="C18">
        <v>7538</v>
      </c>
      <c r="D18">
        <v>3885.7</v>
      </c>
      <c r="E18">
        <f t="shared" si="0"/>
        <v>3.8856999999999999</v>
      </c>
    </row>
    <row r="19" spans="1:5">
      <c r="A19" s="1">
        <v>34882</v>
      </c>
      <c r="B19" s="2">
        <v>13</v>
      </c>
      <c r="C19">
        <v>5296</v>
      </c>
      <c r="D19">
        <v>2590.5</v>
      </c>
      <c r="E19">
        <f t="shared" si="0"/>
        <v>2.5905</v>
      </c>
    </row>
    <row r="20" spans="1:5">
      <c r="A20" s="1">
        <v>34889</v>
      </c>
      <c r="B20" s="2">
        <v>14</v>
      </c>
      <c r="C20">
        <v>4809</v>
      </c>
      <c r="D20">
        <v>1952.1</v>
      </c>
      <c r="E20">
        <f t="shared" si="0"/>
        <v>1.9520999999999999</v>
      </c>
    </row>
    <row r="21" spans="1:5">
      <c r="A21" s="1">
        <v>34896</v>
      </c>
      <c r="B21" s="2">
        <v>15</v>
      </c>
      <c r="C21">
        <v>4154</v>
      </c>
      <c r="D21">
        <v>1406.1</v>
      </c>
      <c r="E21">
        <f t="shared" si="0"/>
        <v>1.4060999999999999</v>
      </c>
    </row>
    <row r="22" spans="1:5">
      <c r="A22" s="1">
        <v>34903</v>
      </c>
      <c r="B22" s="2">
        <v>16</v>
      </c>
      <c r="C22">
        <v>4730</v>
      </c>
      <c r="D22">
        <v>1088.5999999999999</v>
      </c>
      <c r="E22">
        <f t="shared" si="0"/>
        <v>1.0886</v>
      </c>
    </row>
    <row r="23" spans="1:5">
      <c r="A23" s="1">
        <v>34910</v>
      </c>
      <c r="B23" s="2">
        <v>17</v>
      </c>
      <c r="C23">
        <v>4135</v>
      </c>
      <c r="D23">
        <v>596.5</v>
      </c>
      <c r="E23">
        <f t="shared" si="0"/>
        <v>0.59650000000000003</v>
      </c>
    </row>
    <row r="24" spans="1:5">
      <c r="A24" s="1">
        <v>34917</v>
      </c>
      <c r="B24" s="2">
        <v>18</v>
      </c>
      <c r="C24">
        <v>3915</v>
      </c>
      <c r="D24">
        <v>508.8</v>
      </c>
      <c r="E24">
        <f t="shared" si="0"/>
        <v>0.50880000000000003</v>
      </c>
    </row>
    <row r="25" spans="1:5">
      <c r="A25" s="1">
        <v>34924</v>
      </c>
      <c r="B25" s="2">
        <v>19</v>
      </c>
      <c r="C25">
        <v>3407</v>
      </c>
      <c r="D25">
        <v>321</v>
      </c>
      <c r="E25">
        <f t="shared" si="0"/>
        <v>0.32100000000000001</v>
      </c>
    </row>
    <row r="26" spans="1:5">
      <c r="A26" s="1">
        <v>34931</v>
      </c>
      <c r="B26" s="2">
        <v>20</v>
      </c>
      <c r="C26">
        <v>3315</v>
      </c>
      <c r="D26">
        <v>207.4</v>
      </c>
      <c r="E26">
        <f t="shared" si="0"/>
        <v>0.2074</v>
      </c>
    </row>
    <row r="27" spans="1:5">
      <c r="A27" s="1">
        <v>34938</v>
      </c>
      <c r="B27" s="2">
        <v>21</v>
      </c>
      <c r="C27">
        <v>3246</v>
      </c>
      <c r="D27">
        <v>115.5</v>
      </c>
      <c r="E27">
        <f t="shared" si="0"/>
        <v>0.11550000000000001</v>
      </c>
    </row>
    <row r="28" spans="1:5">
      <c r="A28" s="1">
        <v>34945</v>
      </c>
      <c r="B28" s="2">
        <v>22</v>
      </c>
      <c r="C28">
        <v>2656</v>
      </c>
      <c r="D28">
        <v>185</v>
      </c>
      <c r="E28">
        <f t="shared" si="0"/>
        <v>0.185</v>
      </c>
    </row>
    <row r="29" spans="1:5">
      <c r="A29" s="1">
        <v>34952</v>
      </c>
      <c r="B29" s="2">
        <v>23</v>
      </c>
      <c r="C29">
        <v>2224</v>
      </c>
      <c r="D29">
        <v>239.8</v>
      </c>
      <c r="E29">
        <f t="shared" si="0"/>
        <v>0.23980000000000001</v>
      </c>
    </row>
    <row r="30" spans="1:5">
      <c r="A30" s="1">
        <v>34959</v>
      </c>
      <c r="B30" s="2">
        <v>24</v>
      </c>
      <c r="C30">
        <v>2324</v>
      </c>
      <c r="D30">
        <v>187.1</v>
      </c>
      <c r="E30">
        <f t="shared" si="0"/>
        <v>0.18709999999999999</v>
      </c>
    </row>
    <row r="31" spans="1:5">
      <c r="A31" s="1">
        <v>34966</v>
      </c>
      <c r="B31" s="2">
        <v>25</v>
      </c>
      <c r="C31">
        <v>2194</v>
      </c>
      <c r="D31">
        <v>107.2</v>
      </c>
      <c r="E31">
        <f t="shared" si="0"/>
        <v>0.1072</v>
      </c>
    </row>
    <row r="32" spans="1:5">
      <c r="A32" s="1">
        <v>34973</v>
      </c>
      <c r="B32" s="2">
        <v>26</v>
      </c>
      <c r="C32">
        <v>2177</v>
      </c>
      <c r="D32">
        <v>246.2</v>
      </c>
      <c r="E32">
        <f t="shared" si="0"/>
        <v>0.2462</v>
      </c>
    </row>
    <row r="33" spans="1:5">
      <c r="A33" s="1">
        <v>34980</v>
      </c>
      <c r="B33" s="2">
        <v>27</v>
      </c>
      <c r="C33">
        <v>2366</v>
      </c>
      <c r="D33">
        <v>156.9</v>
      </c>
      <c r="E33">
        <f t="shared" si="0"/>
        <v>0.15690000000000001</v>
      </c>
    </row>
    <row r="34" spans="1:5">
      <c r="A34" s="1">
        <v>34987</v>
      </c>
      <c r="B34" s="2">
        <v>28</v>
      </c>
      <c r="C34">
        <v>2402</v>
      </c>
      <c r="D34">
        <v>170.7</v>
      </c>
      <c r="E34">
        <f t="shared" si="0"/>
        <v>0.17069999999999999</v>
      </c>
    </row>
    <row r="35" spans="1:5">
      <c r="A35" s="1">
        <v>34994</v>
      </c>
      <c r="B35" s="2">
        <v>29</v>
      </c>
      <c r="C35">
        <v>2485</v>
      </c>
      <c r="D35">
        <v>114.4</v>
      </c>
      <c r="E35">
        <f t="shared" si="0"/>
        <v>0.1144</v>
      </c>
    </row>
    <row r="36" spans="1:5">
      <c r="A36" s="1">
        <v>35001</v>
      </c>
      <c r="B36" s="2">
        <v>30</v>
      </c>
      <c r="C36">
        <v>2588</v>
      </c>
      <c r="D36">
        <v>174.4</v>
      </c>
      <c r="E36">
        <f t="shared" si="0"/>
        <v>0.1744</v>
      </c>
    </row>
    <row r="37" spans="1:5">
      <c r="A37" s="1">
        <v>35008</v>
      </c>
      <c r="B37" s="2">
        <v>31</v>
      </c>
      <c r="C37">
        <v>2453</v>
      </c>
      <c r="D37">
        <v>579.70000000000005</v>
      </c>
      <c r="E37">
        <f t="shared" si="0"/>
        <v>0.57969999999999999</v>
      </c>
    </row>
    <row r="38" spans="1:5">
      <c r="A38" s="1">
        <v>35015</v>
      </c>
      <c r="B38" s="2">
        <v>32</v>
      </c>
      <c r="C38">
        <v>2169</v>
      </c>
      <c r="D38">
        <v>1443.5</v>
      </c>
      <c r="E38">
        <f t="shared" si="0"/>
        <v>1.4435</v>
      </c>
    </row>
    <row r="39" spans="1:5">
      <c r="A39" s="1">
        <v>35022</v>
      </c>
      <c r="B39" s="2">
        <v>33</v>
      </c>
      <c r="C39">
        <v>2240</v>
      </c>
      <c r="D39">
        <v>1695.7</v>
      </c>
      <c r="E39">
        <f t="shared" si="0"/>
        <v>1.6957</v>
      </c>
    </row>
    <row r="40" spans="1:5">
      <c r="A40" s="1">
        <v>35029</v>
      </c>
      <c r="B40" s="2">
        <v>34</v>
      </c>
      <c r="C40">
        <v>2590</v>
      </c>
      <c r="D40">
        <v>2294.5</v>
      </c>
      <c r="E40">
        <f t="shared" si="0"/>
        <v>2.2945000000000002</v>
      </c>
    </row>
    <row r="41" spans="1:5">
      <c r="A41" s="1">
        <v>35036</v>
      </c>
      <c r="B41" s="2">
        <v>35</v>
      </c>
      <c r="C41">
        <v>2479</v>
      </c>
      <c r="D41">
        <v>3910</v>
      </c>
      <c r="E41">
        <f t="shared" si="0"/>
        <v>3.91</v>
      </c>
    </row>
    <row r="42" spans="1:5">
      <c r="A42" s="1">
        <v>35043</v>
      </c>
      <c r="B42" s="2">
        <v>36</v>
      </c>
      <c r="C42">
        <v>2978</v>
      </c>
      <c r="D42">
        <v>5397.9</v>
      </c>
      <c r="E42">
        <f t="shared" si="0"/>
        <v>5.3978999999999999</v>
      </c>
    </row>
    <row r="43" spans="1:5">
      <c r="A43" s="1">
        <v>35050</v>
      </c>
      <c r="B43" s="2">
        <v>37</v>
      </c>
      <c r="C43">
        <v>4167</v>
      </c>
      <c r="D43">
        <v>6417.2</v>
      </c>
      <c r="E43">
        <f t="shared" si="0"/>
        <v>6.4172000000000002</v>
      </c>
    </row>
    <row r="44" spans="1:5">
      <c r="A44" s="1">
        <v>35057</v>
      </c>
      <c r="B44" s="2">
        <v>38</v>
      </c>
      <c r="C44">
        <v>8225</v>
      </c>
      <c r="D44">
        <v>6418</v>
      </c>
      <c r="E44">
        <f t="shared" si="0"/>
        <v>6.4180000000000001</v>
      </c>
    </row>
    <row r="45" spans="1:5">
      <c r="A45" s="1">
        <v>35064</v>
      </c>
      <c r="B45" s="2">
        <v>39</v>
      </c>
      <c r="C45">
        <v>7502</v>
      </c>
      <c r="D45">
        <v>7969.2</v>
      </c>
      <c r="E45">
        <f t="shared" si="0"/>
        <v>7.9691999999999998</v>
      </c>
    </row>
    <row r="46" spans="1:5">
      <c r="A46" s="1">
        <v>35071</v>
      </c>
      <c r="B46" s="2">
        <v>40</v>
      </c>
      <c r="C46">
        <v>4967</v>
      </c>
      <c r="D46">
        <v>8870</v>
      </c>
      <c r="E46">
        <f t="shared" si="0"/>
        <v>8.8699999999999992</v>
      </c>
    </row>
    <row r="47" spans="1:5">
      <c r="A47" s="1">
        <v>35078</v>
      </c>
      <c r="B47" s="2">
        <v>41</v>
      </c>
      <c r="C47">
        <v>4283</v>
      </c>
      <c r="D47">
        <v>9017.9</v>
      </c>
      <c r="E47">
        <f t="shared" si="0"/>
        <v>9.0178999999999991</v>
      </c>
    </row>
    <row r="48" spans="1:5">
      <c r="A48" s="1">
        <v>35085</v>
      </c>
      <c r="B48" s="2">
        <v>42</v>
      </c>
      <c r="C48">
        <v>4694</v>
      </c>
      <c r="D48">
        <v>8945.7999999999993</v>
      </c>
      <c r="E48">
        <f t="shared" si="0"/>
        <v>8.9457999999999984</v>
      </c>
    </row>
    <row r="49" spans="1:5">
      <c r="A49" s="1">
        <v>35092</v>
      </c>
      <c r="B49" s="2">
        <v>43</v>
      </c>
      <c r="C49">
        <v>5030</v>
      </c>
      <c r="D49">
        <v>9594.4</v>
      </c>
      <c r="E49">
        <f t="shared" si="0"/>
        <v>9.5944000000000003</v>
      </c>
    </row>
    <row r="50" spans="1:5">
      <c r="A50" s="1">
        <v>35099</v>
      </c>
      <c r="B50" s="2">
        <v>44</v>
      </c>
      <c r="C50">
        <v>5580</v>
      </c>
      <c r="D50">
        <v>9960.7000000000007</v>
      </c>
      <c r="E50">
        <f t="shared" si="0"/>
        <v>9.960700000000001</v>
      </c>
    </row>
    <row r="51" spans="1:5">
      <c r="A51" s="1">
        <v>35106</v>
      </c>
      <c r="B51" s="2">
        <v>45</v>
      </c>
      <c r="C51">
        <v>6933</v>
      </c>
      <c r="D51">
        <v>10371.700000000001</v>
      </c>
      <c r="E51">
        <f t="shared" si="0"/>
        <v>10.371700000000001</v>
      </c>
    </row>
    <row r="52" spans="1:5">
      <c r="A52" s="1">
        <v>35113</v>
      </c>
      <c r="B52" s="2">
        <v>46</v>
      </c>
      <c r="C52">
        <v>8967</v>
      </c>
      <c r="D52">
        <v>9660.7000000000007</v>
      </c>
      <c r="E52">
        <f t="shared" si="0"/>
        <v>9.6607000000000003</v>
      </c>
    </row>
    <row r="53" spans="1:5">
      <c r="A53" s="1">
        <v>35120</v>
      </c>
      <c r="B53" s="2">
        <v>47</v>
      </c>
      <c r="C53">
        <v>9443</v>
      </c>
      <c r="D53">
        <v>10335.700000000001</v>
      </c>
      <c r="E53">
        <f t="shared" si="0"/>
        <v>10.335700000000001</v>
      </c>
    </row>
    <row r="54" spans="1:5">
      <c r="A54" s="1">
        <v>35127</v>
      </c>
      <c r="B54" s="2">
        <v>48</v>
      </c>
      <c r="C54">
        <v>9011</v>
      </c>
      <c r="D54">
        <v>8846.4</v>
      </c>
      <c r="E54">
        <f t="shared" si="0"/>
        <v>8.8463999999999992</v>
      </c>
    </row>
    <row r="55" spans="1:5">
      <c r="A55" s="1">
        <v>35134</v>
      </c>
      <c r="B55" s="2">
        <v>49</v>
      </c>
      <c r="C55">
        <v>10025</v>
      </c>
      <c r="D55">
        <v>8282.4</v>
      </c>
      <c r="E55">
        <f t="shared" si="0"/>
        <v>8.2823999999999991</v>
      </c>
    </row>
    <row r="56" spans="1:5">
      <c r="A56" s="1">
        <v>35141</v>
      </c>
      <c r="B56" s="2">
        <v>50</v>
      </c>
      <c r="C56">
        <v>10601</v>
      </c>
      <c r="D56">
        <v>8033.3</v>
      </c>
      <c r="E56">
        <f t="shared" si="0"/>
        <v>8.0333000000000006</v>
      </c>
    </row>
    <row r="57" spans="1:5">
      <c r="A57" s="1">
        <v>35148</v>
      </c>
      <c r="B57" s="2">
        <v>51</v>
      </c>
      <c r="C57">
        <v>11083</v>
      </c>
      <c r="D57">
        <v>6769.2</v>
      </c>
      <c r="E57">
        <f t="shared" si="0"/>
        <v>6.7691999999999997</v>
      </c>
    </row>
    <row r="58" spans="1:5">
      <c r="A58" s="1">
        <v>35155</v>
      </c>
      <c r="B58" s="2">
        <v>52</v>
      </c>
      <c r="C58">
        <v>11136</v>
      </c>
      <c r="D58">
        <v>5454</v>
      </c>
      <c r="E58">
        <f t="shared" si="0"/>
        <v>5.4539999999999997</v>
      </c>
    </row>
  </sheetData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5" workbookViewId="0">
      <selection activeCell="J5" sqref="J5"/>
    </sheetView>
  </sheetViews>
  <sheetFormatPr baseColWidth="10" defaultColWidth="8.83203125" defaultRowHeight="12" x14ac:dyDescent="0"/>
  <cols>
    <col min="1" max="2" width="12" customWidth="1"/>
    <col min="5" max="5" width="9.6640625" customWidth="1"/>
    <col min="7" max="7" width="11.1640625" bestFit="1" customWidth="1"/>
    <col min="8" max="8" width="12.33203125" bestFit="1" customWidth="1"/>
    <col min="10" max="10" width="13" bestFit="1" customWidth="1"/>
  </cols>
  <sheetData>
    <row r="1" spans="1:14">
      <c r="A1" t="s">
        <v>3</v>
      </c>
      <c r="B1">
        <v>2000000</v>
      </c>
      <c r="G1" s="3" t="s">
        <v>6</v>
      </c>
      <c r="H1" s="4">
        <v>1.6914806054701805E-3</v>
      </c>
      <c r="I1" s="4"/>
      <c r="J1" s="4"/>
      <c r="K1" s="4"/>
      <c r="L1" s="4"/>
      <c r="M1" s="4" t="s">
        <v>16</v>
      </c>
      <c r="N1" s="4">
        <f>-2*H3+2*LN(B1)</f>
        <v>3710671.5863630413</v>
      </c>
    </row>
    <row r="2" spans="1:14">
      <c r="G2" s="3" t="s">
        <v>8</v>
      </c>
      <c r="H2" s="4">
        <v>9.6937711648873007E-2</v>
      </c>
      <c r="I2" s="4"/>
      <c r="J2" s="4"/>
      <c r="K2" s="4"/>
      <c r="L2" s="4"/>
      <c r="M2" s="4" t="s">
        <v>17</v>
      </c>
      <c r="N2" s="4">
        <f>AVERAGE(N6:N57)</f>
        <v>0.31812444307520893</v>
      </c>
    </row>
    <row r="3" spans="1:14">
      <c r="G3" s="3" t="s">
        <v>9</v>
      </c>
      <c r="H3" s="4">
        <f>SUM(K6:K58)</f>
        <v>-1855321.2845237821</v>
      </c>
      <c r="I3" s="4"/>
      <c r="J3" s="4"/>
      <c r="K3" s="4"/>
      <c r="L3" s="4"/>
      <c r="M3" s="4"/>
      <c r="N3" s="4"/>
    </row>
    <row r="4" spans="1:14">
      <c r="G4" s="3"/>
      <c r="H4" s="4"/>
      <c r="I4" s="4"/>
      <c r="J4" s="4"/>
      <c r="K4" s="4"/>
      <c r="L4" s="4"/>
      <c r="M4" s="4"/>
      <c r="N4" s="4"/>
    </row>
    <row r="5" spans="1:14">
      <c r="A5" t="s">
        <v>1</v>
      </c>
      <c r="B5" t="s">
        <v>4</v>
      </c>
      <c r="C5" t="s">
        <v>2</v>
      </c>
      <c r="D5" t="s">
        <v>0</v>
      </c>
      <c r="E5" t="s">
        <v>5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9</v>
      </c>
      <c r="L5" s="4"/>
      <c r="M5" s="4" t="s">
        <v>14</v>
      </c>
      <c r="N5" s="4" t="s">
        <v>15</v>
      </c>
    </row>
    <row r="6" spans="1:14">
      <c r="A6" s="1">
        <v>34798</v>
      </c>
      <c r="B6" s="2">
        <v>1</v>
      </c>
      <c r="C6">
        <v>5250</v>
      </c>
      <c r="D6">
        <v>1709.8</v>
      </c>
      <c r="E6">
        <f>D6/1000</f>
        <v>1.7098</v>
      </c>
      <c r="G6" s="4">
        <f>EXP($H$2*E6)</f>
        <v>1.1802710309830287</v>
      </c>
      <c r="H6" s="4">
        <f>G6</f>
        <v>1.1802710309830287</v>
      </c>
      <c r="I6" s="4">
        <f>1-EXP(-$H$1*H6)</f>
        <v>1.9944140660256293E-3</v>
      </c>
      <c r="J6" s="4">
        <f>I6</f>
        <v>1.9944140660256293E-3</v>
      </c>
      <c r="K6" s="4">
        <f>C6*LN(J6)</f>
        <v>-32641.376108351073</v>
      </c>
      <c r="L6" s="4"/>
      <c r="M6" s="4">
        <f>$B$1*J6</f>
        <v>3988.8281320512588</v>
      </c>
      <c r="N6" s="4">
        <f>ABS(C6-M6)/C6</f>
        <v>0.24022321294261739</v>
      </c>
    </row>
    <row r="7" spans="1:14">
      <c r="A7" s="1">
        <v>34805</v>
      </c>
      <c r="B7" s="2">
        <v>2</v>
      </c>
      <c r="C7">
        <v>5482</v>
      </c>
      <c r="D7">
        <v>2748</v>
      </c>
      <c r="E7">
        <f t="shared" ref="E7:E57" si="0">D7/1000</f>
        <v>2.7480000000000002</v>
      </c>
      <c r="G7" s="4">
        <f>EXP($H$2*E7)</f>
        <v>1.3052372586066292</v>
      </c>
      <c r="H7" s="4">
        <f>H6+G7</f>
        <v>2.4855082895896579</v>
      </c>
      <c r="I7" s="4">
        <f t="shared" ref="I7:I43" si="1">1-EXP(-$H$1*H7)</f>
        <v>4.1953638357006273E-3</v>
      </c>
      <c r="J7" s="4">
        <f>I7-I6</f>
        <v>2.200949769674998E-3</v>
      </c>
      <c r="K7" s="4">
        <f t="shared" ref="K7:K45" si="2">C7*LN(J7)</f>
        <v>-33543.625047229551</v>
      </c>
      <c r="L7" s="4"/>
      <c r="M7" s="4">
        <f t="shared" ref="M7:M45" si="3">$B$1*J7</f>
        <v>4401.8995393499963</v>
      </c>
      <c r="N7" s="4">
        <f t="shared" ref="N7:N45" si="4">ABS(C7-M7)/C7</f>
        <v>0.19702671664538557</v>
      </c>
    </row>
    <row r="8" spans="1:14">
      <c r="A8" s="1">
        <v>34812</v>
      </c>
      <c r="B8" s="2">
        <v>3</v>
      </c>
      <c r="C8">
        <v>4980</v>
      </c>
      <c r="D8">
        <v>4595.8999999999996</v>
      </c>
      <c r="E8">
        <f t="shared" si="0"/>
        <v>4.5958999999999994</v>
      </c>
      <c r="G8" s="4">
        <f t="shared" ref="G8:G44" si="5">EXP($H$2*E8)</f>
        <v>1.5612956617805291</v>
      </c>
      <c r="H8" s="4">
        <f t="shared" ref="H8:H45" si="6">H7+G8</f>
        <v>4.0468039513701868</v>
      </c>
      <c r="I8" s="4">
        <f t="shared" si="1"/>
        <v>6.8217161300059281E-3</v>
      </c>
      <c r="J8" s="4">
        <f t="shared" ref="J8:J43" si="7">I8-I7</f>
        <v>2.6263522943053008E-3</v>
      </c>
      <c r="K8" s="4">
        <f>C8*LN(J8)</f>
        <v>-29591.953592145044</v>
      </c>
      <c r="L8" s="4"/>
      <c r="M8" s="4">
        <f t="shared" si="3"/>
        <v>5252.7045886106016</v>
      </c>
      <c r="N8" s="4">
        <f t="shared" si="4"/>
        <v>5.4759957552329638E-2</v>
      </c>
    </row>
    <row r="9" spans="1:14">
      <c r="A9" s="1">
        <v>34819</v>
      </c>
      <c r="B9" s="2">
        <v>4</v>
      </c>
      <c r="C9">
        <v>5517</v>
      </c>
      <c r="D9">
        <v>6801.8</v>
      </c>
      <c r="E9">
        <f t="shared" si="0"/>
        <v>6.8018000000000001</v>
      </c>
      <c r="G9" s="4">
        <f t="shared" si="5"/>
        <v>1.9335369205893103</v>
      </c>
      <c r="H9" s="4">
        <f t="shared" si="6"/>
        <v>5.9803408719594966</v>
      </c>
      <c r="I9" s="4">
        <f t="shared" si="1"/>
        <v>1.006463968772453E-2</v>
      </c>
      <c r="J9" s="4">
        <f t="shared" si="7"/>
        <v>3.2429235577186022E-3</v>
      </c>
      <c r="K9" s="4">
        <f t="shared" si="2"/>
        <v>-31619.47188913123</v>
      </c>
      <c r="L9" s="4"/>
      <c r="M9" s="4">
        <f t="shared" si="3"/>
        <v>6485.8471154372046</v>
      </c>
      <c r="N9" s="4">
        <f t="shared" si="4"/>
        <v>0.17561122266398488</v>
      </c>
    </row>
    <row r="10" spans="1:14">
      <c r="A10" s="1">
        <v>34826</v>
      </c>
      <c r="B10" s="2">
        <v>5</v>
      </c>
      <c r="C10">
        <v>6563</v>
      </c>
      <c r="D10">
        <v>8056.5</v>
      </c>
      <c r="E10">
        <f t="shared" si="0"/>
        <v>8.0564999999999998</v>
      </c>
      <c r="G10" s="4">
        <f t="shared" si="5"/>
        <v>2.183608260516952</v>
      </c>
      <c r="H10" s="4">
        <f t="shared" si="6"/>
        <v>8.1639491324764482</v>
      </c>
      <c r="I10" s="4">
        <f t="shared" si="1"/>
        <v>1.3714252523248427E-2</v>
      </c>
      <c r="J10" s="4">
        <f t="shared" si="7"/>
        <v>3.6496128355238966E-3</v>
      </c>
      <c r="K10" s="4">
        <f t="shared" si="2"/>
        <v>-36838.999685511459</v>
      </c>
      <c r="L10" s="4"/>
      <c r="M10" s="4">
        <f t="shared" si="3"/>
        <v>7299.2256710477932</v>
      </c>
      <c r="N10" s="4">
        <f t="shared" si="4"/>
        <v>0.11217822200941539</v>
      </c>
    </row>
    <row r="11" spans="1:14">
      <c r="A11" s="1">
        <v>34833</v>
      </c>
      <c r="B11" s="2">
        <v>6</v>
      </c>
      <c r="C11">
        <v>6555</v>
      </c>
      <c r="D11">
        <v>9496.5</v>
      </c>
      <c r="E11">
        <f t="shared" si="0"/>
        <v>9.4964999999999993</v>
      </c>
      <c r="G11" s="4">
        <f t="shared" si="5"/>
        <v>2.5107185289056257</v>
      </c>
      <c r="H11" s="4">
        <f t="shared" si="6"/>
        <v>10.674667661382074</v>
      </c>
      <c r="I11" s="4">
        <f t="shared" si="1"/>
        <v>1.789396055812742E-2</v>
      </c>
      <c r="J11" s="4">
        <f>I11-I10</f>
        <v>4.1797080348789928E-3</v>
      </c>
      <c r="K11" s="4">
        <f t="shared" si="2"/>
        <v>-35905.103503065249</v>
      </c>
      <c r="L11" s="4"/>
      <c r="M11" s="4">
        <f>$B$1*J11</f>
        <v>8359.4160697579864</v>
      </c>
      <c r="N11" s="4">
        <f t="shared" si="4"/>
        <v>0.27527323718657304</v>
      </c>
    </row>
    <row r="12" spans="1:14">
      <c r="A12" s="1">
        <v>34840</v>
      </c>
      <c r="B12" s="2">
        <v>7</v>
      </c>
      <c r="C12">
        <v>6413</v>
      </c>
      <c r="D12">
        <v>9218.1</v>
      </c>
      <c r="E12">
        <f t="shared" si="0"/>
        <v>9.2180999999999997</v>
      </c>
      <c r="G12" s="4">
        <f t="shared" si="5"/>
        <v>2.4438667529425668</v>
      </c>
      <c r="H12" s="4">
        <f>H11+G12</f>
        <v>13.118534414324641</v>
      </c>
      <c r="I12" s="4">
        <f>1-EXP(-$H$1*H12)</f>
        <v>2.1945365033789743E-2</v>
      </c>
      <c r="J12" s="4">
        <f>I12-I11</f>
        <v>4.0514044756623235E-3</v>
      </c>
      <c r="K12" s="4">
        <f t="shared" si="2"/>
        <v>-35327.239704497842</v>
      </c>
      <c r="L12" s="4"/>
      <c r="M12" s="4">
        <f t="shared" si="3"/>
        <v>8102.8089513246468</v>
      </c>
      <c r="N12" s="4">
        <f t="shared" si="4"/>
        <v>0.26349741951109418</v>
      </c>
    </row>
    <row r="13" spans="1:14">
      <c r="A13" s="1">
        <v>34847</v>
      </c>
      <c r="B13" s="2">
        <v>8</v>
      </c>
      <c r="C13">
        <v>6531</v>
      </c>
      <c r="D13">
        <v>8893.4</v>
      </c>
      <c r="E13">
        <f t="shared" si="0"/>
        <v>8.8933999999999997</v>
      </c>
      <c r="G13" s="4">
        <f t="shared" si="5"/>
        <v>2.3681423868076412</v>
      </c>
      <c r="H13" s="4">
        <f t="shared" si="6"/>
        <v>15.486676801132282</v>
      </c>
      <c r="I13" s="4">
        <f t="shared" si="1"/>
        <v>2.5855289972836926E-2</v>
      </c>
      <c r="J13" s="4">
        <f t="shared" si="7"/>
        <v>3.9099249390471824E-3</v>
      </c>
      <c r="K13" s="4">
        <f t="shared" si="2"/>
        <v>-36209.412515407123</v>
      </c>
      <c r="L13" s="4"/>
      <c r="M13" s="4">
        <f t="shared" si="3"/>
        <v>7819.8498780943646</v>
      </c>
      <c r="N13" s="4">
        <f t="shared" si="4"/>
        <v>0.19734342031761823</v>
      </c>
    </row>
    <row r="14" spans="1:14">
      <c r="A14" s="1">
        <v>34854</v>
      </c>
      <c r="B14" s="2">
        <v>9</v>
      </c>
      <c r="C14">
        <v>6875</v>
      </c>
      <c r="D14">
        <v>8178.5</v>
      </c>
      <c r="E14">
        <f t="shared" si="0"/>
        <v>8.1784999999999997</v>
      </c>
      <c r="G14" s="4">
        <f t="shared" si="5"/>
        <v>2.2095857946320359</v>
      </c>
      <c r="H14" s="4">
        <f t="shared" si="6"/>
        <v>17.696262595764317</v>
      </c>
      <c r="I14" s="4">
        <f t="shared" si="1"/>
        <v>2.9489332784736311E-2</v>
      </c>
      <c r="J14" s="4">
        <f t="shared" si="7"/>
        <v>3.6340428118993851E-3</v>
      </c>
      <c r="K14" s="4">
        <f t="shared" si="2"/>
        <v>-38619.690506014864</v>
      </c>
      <c r="L14" s="4"/>
      <c r="M14" s="4">
        <f t="shared" si="3"/>
        <v>7268.08562379877</v>
      </c>
      <c r="N14" s="4">
        <f t="shared" si="4"/>
        <v>5.7176090734366553E-2</v>
      </c>
    </row>
    <row r="15" spans="1:14">
      <c r="A15" s="1">
        <v>34861</v>
      </c>
      <c r="B15" s="2">
        <v>10</v>
      </c>
      <c r="C15">
        <v>7565</v>
      </c>
      <c r="D15">
        <v>6640</v>
      </c>
      <c r="E15">
        <f t="shared" si="0"/>
        <v>6.64</v>
      </c>
      <c r="G15" s="4">
        <f t="shared" si="5"/>
        <v>1.9034469092855646</v>
      </c>
      <c r="H15" s="4">
        <f t="shared" si="6"/>
        <v>19.59970950504988</v>
      </c>
      <c r="I15" s="4">
        <f t="shared" si="1"/>
        <v>3.2609006362482096E-2</v>
      </c>
      <c r="J15" s="4">
        <f t="shared" si="7"/>
        <v>3.1196735777457851E-3</v>
      </c>
      <c r="K15" s="4">
        <f t="shared" si="2"/>
        <v>-43650.253537470642</v>
      </c>
      <c r="L15" s="4"/>
      <c r="M15" s="4">
        <f t="shared" si="3"/>
        <v>6239.3471554915704</v>
      </c>
      <c r="N15" s="4">
        <f t="shared" si="4"/>
        <v>0.1752350091881599</v>
      </c>
    </row>
    <row r="16" spans="1:14">
      <c r="A16" s="1">
        <v>34868</v>
      </c>
      <c r="B16" s="2">
        <v>11</v>
      </c>
      <c r="C16">
        <v>7895</v>
      </c>
      <c r="D16">
        <v>5184.8</v>
      </c>
      <c r="E16">
        <f t="shared" si="0"/>
        <v>5.1848000000000001</v>
      </c>
      <c r="G16" s="4">
        <f t="shared" si="5"/>
        <v>1.6530178996374807</v>
      </c>
      <c r="H16" s="4">
        <f t="shared" si="6"/>
        <v>21.252727404687359</v>
      </c>
      <c r="I16" s="4">
        <f t="shared" si="1"/>
        <v>3.5310099789604754E-2</v>
      </c>
      <c r="J16" s="4">
        <f t="shared" si="7"/>
        <v>2.7010934271226583E-3</v>
      </c>
      <c r="K16" s="4">
        <f t="shared" si="2"/>
        <v>-46691.808564974184</v>
      </c>
      <c r="L16" s="4"/>
      <c r="M16" s="4">
        <f t="shared" si="3"/>
        <v>5402.1868542453167</v>
      </c>
      <c r="N16" s="4">
        <f t="shared" si="4"/>
        <v>0.31574580693536203</v>
      </c>
    </row>
    <row r="17" spans="1:14">
      <c r="A17" s="1">
        <v>34875</v>
      </c>
      <c r="B17" s="2">
        <v>12</v>
      </c>
      <c r="C17">
        <v>7538</v>
      </c>
      <c r="D17">
        <v>3885.7</v>
      </c>
      <c r="E17">
        <f t="shared" si="0"/>
        <v>3.8856999999999999</v>
      </c>
      <c r="G17" s="4">
        <f t="shared" si="5"/>
        <v>1.4574245426768799</v>
      </c>
      <c r="H17" s="4">
        <f t="shared" si="6"/>
        <v>22.710151947364238</v>
      </c>
      <c r="I17" s="4">
        <f t="shared" si="1"/>
        <v>3.7685329573158399E-2</v>
      </c>
      <c r="J17" s="4">
        <f t="shared" si="7"/>
        <v>2.3752297835536451E-3</v>
      </c>
      <c r="K17" s="4">
        <f t="shared" si="2"/>
        <v>-45549.579335660193</v>
      </c>
      <c r="L17" s="4"/>
      <c r="M17" s="4">
        <f t="shared" si="3"/>
        <v>4750.4595671072902</v>
      </c>
      <c r="N17" s="4">
        <f t="shared" si="4"/>
        <v>0.36979841242938577</v>
      </c>
    </row>
    <row r="18" spans="1:14">
      <c r="A18" s="1">
        <v>34882</v>
      </c>
      <c r="B18" s="2">
        <v>13</v>
      </c>
      <c r="C18">
        <v>5296</v>
      </c>
      <c r="D18">
        <v>2590.5</v>
      </c>
      <c r="E18">
        <f t="shared" si="0"/>
        <v>2.5905</v>
      </c>
      <c r="G18" s="4">
        <f t="shared" si="5"/>
        <v>1.2854606569780536</v>
      </c>
      <c r="H18" s="4">
        <f t="shared" si="6"/>
        <v>23.995612604342291</v>
      </c>
      <c r="I18" s="4">
        <f t="shared" si="1"/>
        <v>3.9775447805468156E-2</v>
      </c>
      <c r="J18" s="4">
        <f t="shared" si="7"/>
        <v>2.0901182323097567E-3</v>
      </c>
      <c r="K18" s="4">
        <f t="shared" si="2"/>
        <v>-32679.151475271858</v>
      </c>
      <c r="L18" s="4"/>
      <c r="M18" s="4">
        <f t="shared" si="3"/>
        <v>4180.2364646195138</v>
      </c>
      <c r="N18" s="4">
        <f t="shared" si="4"/>
        <v>0.21068042586489544</v>
      </c>
    </row>
    <row r="19" spans="1:14">
      <c r="A19" s="1">
        <v>34889</v>
      </c>
      <c r="B19" s="2">
        <v>14</v>
      </c>
      <c r="C19">
        <v>4809</v>
      </c>
      <c r="D19">
        <v>1952.1</v>
      </c>
      <c r="E19">
        <f t="shared" si="0"/>
        <v>1.9520999999999999</v>
      </c>
      <c r="G19" s="4">
        <f t="shared" si="5"/>
        <v>1.2083213796785381</v>
      </c>
      <c r="H19" s="4">
        <f t="shared" si="6"/>
        <v>25.203933984020829</v>
      </c>
      <c r="I19" s="4">
        <f t="shared" si="1"/>
        <v>4.1736000626138248E-2</v>
      </c>
      <c r="J19" s="4">
        <f t="shared" si="7"/>
        <v>1.9605528206700917E-3</v>
      </c>
      <c r="K19" s="4">
        <f t="shared" si="2"/>
        <v>-29981.848971050167</v>
      </c>
      <c r="L19" s="4"/>
      <c r="M19" s="4">
        <f t="shared" si="3"/>
        <v>3921.1056413401834</v>
      </c>
      <c r="N19" s="4">
        <f t="shared" si="4"/>
        <v>0.18463180674980589</v>
      </c>
    </row>
    <row r="20" spans="1:14">
      <c r="A20" s="1">
        <v>34896</v>
      </c>
      <c r="B20" s="2">
        <v>15</v>
      </c>
      <c r="C20">
        <v>4154</v>
      </c>
      <c r="D20">
        <v>1406.1</v>
      </c>
      <c r="E20">
        <f t="shared" si="0"/>
        <v>1.4060999999999999</v>
      </c>
      <c r="G20" s="4">
        <f t="shared" si="5"/>
        <v>1.1460303671755785</v>
      </c>
      <c r="H20" s="4">
        <f t="shared" si="6"/>
        <v>26.349964351196405</v>
      </c>
      <c r="I20" s="4">
        <f t="shared" si="1"/>
        <v>4.3591784734427153E-2</v>
      </c>
      <c r="J20" s="4">
        <f t="shared" si="7"/>
        <v>1.8557841082889048E-3</v>
      </c>
      <c r="K20" s="4">
        <f t="shared" si="2"/>
        <v>-26126.366877137603</v>
      </c>
      <c r="L20" s="4"/>
      <c r="M20" s="4">
        <f t="shared" si="3"/>
        <v>3711.5682165778098</v>
      </c>
      <c r="N20" s="4">
        <f t="shared" si="4"/>
        <v>0.1065074105493958</v>
      </c>
    </row>
    <row r="21" spans="1:14">
      <c r="A21" s="1">
        <v>34903</v>
      </c>
      <c r="B21" s="2">
        <v>16</v>
      </c>
      <c r="C21">
        <v>4730</v>
      </c>
      <c r="D21">
        <v>1088.5999999999999</v>
      </c>
      <c r="E21">
        <f t="shared" si="0"/>
        <v>1.0886</v>
      </c>
      <c r="G21" s="4">
        <f t="shared" si="5"/>
        <v>1.1112954344461417</v>
      </c>
      <c r="H21" s="4">
        <f t="shared" si="6"/>
        <v>27.461259785642547</v>
      </c>
      <c r="I21" s="4">
        <f t="shared" si="1"/>
        <v>4.5387889790120428E-2</v>
      </c>
      <c r="J21" s="4">
        <f t="shared" si="7"/>
        <v>1.7961050556932756E-3</v>
      </c>
      <c r="K21" s="4">
        <f t="shared" si="2"/>
        <v>-29903.69768228889</v>
      </c>
      <c r="L21" s="4"/>
      <c r="M21" s="4">
        <f t="shared" si="3"/>
        <v>3592.210111386551</v>
      </c>
      <c r="N21" s="4">
        <f t="shared" si="4"/>
        <v>0.2405475451614057</v>
      </c>
    </row>
    <row r="22" spans="1:14">
      <c r="A22" s="1">
        <v>34910</v>
      </c>
      <c r="B22" s="2">
        <v>17</v>
      </c>
      <c r="C22">
        <v>4135</v>
      </c>
      <c r="D22">
        <v>596.5</v>
      </c>
      <c r="E22">
        <f t="shared" si="0"/>
        <v>0.59650000000000003</v>
      </c>
      <c r="G22" s="4">
        <f t="shared" si="5"/>
        <v>1.0595278082904704</v>
      </c>
      <c r="H22" s="4">
        <f t="shared" si="6"/>
        <v>28.520787593933019</v>
      </c>
      <c r="I22" s="4">
        <f t="shared" si="1"/>
        <v>4.7097185548403142E-2</v>
      </c>
      <c r="J22" s="4">
        <f t="shared" si="7"/>
        <v>1.709295758282714E-3</v>
      </c>
      <c r="K22" s="4">
        <f t="shared" si="2"/>
        <v>-26346.871289354833</v>
      </c>
      <c r="L22" s="4"/>
      <c r="M22" s="4">
        <f t="shared" si="3"/>
        <v>3418.5915165654278</v>
      </c>
      <c r="N22" s="4">
        <f t="shared" si="4"/>
        <v>0.17325477229372968</v>
      </c>
    </row>
    <row r="23" spans="1:14">
      <c r="A23" s="1">
        <v>34917</v>
      </c>
      <c r="B23" s="2">
        <v>18</v>
      </c>
      <c r="C23">
        <v>3915</v>
      </c>
      <c r="D23">
        <v>508.8</v>
      </c>
      <c r="E23">
        <f t="shared" si="0"/>
        <v>0.50880000000000003</v>
      </c>
      <c r="G23" s="4">
        <f t="shared" si="5"/>
        <v>1.0505584791640687</v>
      </c>
      <c r="H23" s="4">
        <f t="shared" si="6"/>
        <v>29.571346073097086</v>
      </c>
      <c r="I23" s="4">
        <f t="shared" si="1"/>
        <v>4.8788989562970841E-2</v>
      </c>
      <c r="J23" s="4">
        <f t="shared" si="7"/>
        <v>1.6918040145676994E-3</v>
      </c>
      <c r="K23" s="4">
        <f t="shared" si="2"/>
        <v>-24985.372832875993</v>
      </c>
      <c r="L23" s="4"/>
      <c r="M23" s="4">
        <f t="shared" si="3"/>
        <v>3383.6080291353987</v>
      </c>
      <c r="N23" s="4">
        <f t="shared" si="4"/>
        <v>0.13573230417997478</v>
      </c>
    </row>
    <row r="24" spans="1:14">
      <c r="A24" s="1">
        <v>34924</v>
      </c>
      <c r="B24" s="2">
        <v>19</v>
      </c>
      <c r="C24">
        <v>3407</v>
      </c>
      <c r="D24">
        <v>321</v>
      </c>
      <c r="E24">
        <f t="shared" si="0"/>
        <v>0.32100000000000001</v>
      </c>
      <c r="G24" s="4">
        <f t="shared" si="5"/>
        <v>1.0316062003619588</v>
      </c>
      <c r="H24" s="4">
        <f t="shared" si="6"/>
        <v>30.602952273459046</v>
      </c>
      <c r="I24" s="4">
        <f t="shared" si="1"/>
        <v>5.0447350199926744E-2</v>
      </c>
      <c r="J24" s="4">
        <f t="shared" si="7"/>
        <v>1.6583606369559023E-3</v>
      </c>
      <c r="K24" s="4">
        <f t="shared" si="2"/>
        <v>-21811.36097123806</v>
      </c>
      <c r="L24" s="4"/>
      <c r="M24" s="4">
        <f t="shared" si="3"/>
        <v>3316.7212739118045</v>
      </c>
      <c r="N24" s="4">
        <f t="shared" si="4"/>
        <v>2.6498011766420759E-2</v>
      </c>
    </row>
    <row r="25" spans="1:14">
      <c r="A25" s="1">
        <v>34931</v>
      </c>
      <c r="B25" s="2">
        <v>20</v>
      </c>
      <c r="C25">
        <v>3315</v>
      </c>
      <c r="D25">
        <v>207.4</v>
      </c>
      <c r="E25">
        <f t="shared" si="0"/>
        <v>0.2074</v>
      </c>
      <c r="G25" s="4">
        <f t="shared" si="5"/>
        <v>1.0203083457788329</v>
      </c>
      <c r="H25" s="4">
        <f t="shared" si="6"/>
        <v>31.623260619237879</v>
      </c>
      <c r="I25" s="4">
        <f t="shared" si="1"/>
        <v>5.2084705032389933E-2</v>
      </c>
      <c r="J25" s="4">
        <f t="shared" si="7"/>
        <v>1.6373548324631892E-3</v>
      </c>
      <c r="K25" s="4">
        <f t="shared" si="2"/>
        <v>-21264.641811536076</v>
      </c>
      <c r="L25" s="4"/>
      <c r="M25" s="4">
        <f t="shared" si="3"/>
        <v>3274.7096649263785</v>
      </c>
      <c r="N25" s="4">
        <f t="shared" si="4"/>
        <v>1.2153947231861677E-2</v>
      </c>
    </row>
    <row r="26" spans="1:14">
      <c r="A26" s="1">
        <v>34938</v>
      </c>
      <c r="B26" s="2">
        <v>21</v>
      </c>
      <c r="C26">
        <v>3246</v>
      </c>
      <c r="D26">
        <v>115.5</v>
      </c>
      <c r="E26">
        <f t="shared" si="0"/>
        <v>0.11550000000000001</v>
      </c>
      <c r="G26" s="4">
        <f t="shared" si="5"/>
        <v>1.0112592189053315</v>
      </c>
      <c r="H26" s="4">
        <f t="shared" si="6"/>
        <v>32.634519838143213</v>
      </c>
      <c r="I26" s="4">
        <f t="shared" si="1"/>
        <v>5.3704752218757146E-2</v>
      </c>
      <c r="J26" s="4">
        <f t="shared" si="7"/>
        <v>1.6200471863672128E-3</v>
      </c>
      <c r="K26" s="4">
        <f t="shared" si="2"/>
        <v>-20856.523809007227</v>
      </c>
      <c r="L26" s="4"/>
      <c r="M26" s="4">
        <f t="shared" si="3"/>
        <v>3240.0943727344256</v>
      </c>
      <c r="N26" s="4">
        <f t="shared" si="4"/>
        <v>1.8193552882237729E-3</v>
      </c>
    </row>
    <row r="27" spans="1:14">
      <c r="A27" s="1">
        <v>34945</v>
      </c>
      <c r="B27" s="2">
        <v>22</v>
      </c>
      <c r="C27">
        <v>2656</v>
      </c>
      <c r="D27">
        <v>185</v>
      </c>
      <c r="E27">
        <f t="shared" si="0"/>
        <v>0.185</v>
      </c>
      <c r="G27" s="4">
        <f t="shared" si="5"/>
        <v>1.0180952470357081</v>
      </c>
      <c r="H27" s="4">
        <f t="shared" si="6"/>
        <v>33.652615085178923</v>
      </c>
      <c r="I27" s="4">
        <f t="shared" si="1"/>
        <v>5.5332953898738935E-2</v>
      </c>
      <c r="J27" s="4">
        <f t="shared" si="7"/>
        <v>1.6282016799817889E-3</v>
      </c>
      <c r="K27" s="4">
        <f t="shared" si="2"/>
        <v>-17052.261387930008</v>
      </c>
      <c r="L27" s="4"/>
      <c r="M27" s="4">
        <f t="shared" si="3"/>
        <v>3256.4033599635777</v>
      </c>
      <c r="N27" s="4">
        <f t="shared" si="4"/>
        <v>0.22605548191399763</v>
      </c>
    </row>
    <row r="28" spans="1:14">
      <c r="A28" s="1">
        <v>34952</v>
      </c>
      <c r="B28" s="2">
        <v>23</v>
      </c>
      <c r="C28">
        <v>2224</v>
      </c>
      <c r="D28">
        <v>239.8</v>
      </c>
      <c r="E28">
        <f t="shared" si="0"/>
        <v>0.23980000000000001</v>
      </c>
      <c r="G28" s="4">
        <f t="shared" si="5"/>
        <v>1.0235179494142363</v>
      </c>
      <c r="H28" s="4">
        <f t="shared" si="6"/>
        <v>34.676133034593157</v>
      </c>
      <c r="I28" s="4">
        <f t="shared" si="1"/>
        <v>5.6967003996113208E-2</v>
      </c>
      <c r="J28" s="4">
        <f t="shared" si="7"/>
        <v>1.6340500973742733E-3</v>
      </c>
      <c r="K28" s="4">
        <f t="shared" si="2"/>
        <v>-14270.726619034371</v>
      </c>
      <c r="L28" s="4"/>
      <c r="M28" s="4">
        <f t="shared" si="3"/>
        <v>3268.1001947485465</v>
      </c>
      <c r="N28" s="4">
        <f t="shared" si="4"/>
        <v>0.46946951202722415</v>
      </c>
    </row>
    <row r="29" spans="1:14">
      <c r="A29" s="1">
        <v>34959</v>
      </c>
      <c r="B29" s="2">
        <v>24</v>
      </c>
      <c r="C29">
        <v>2324</v>
      </c>
      <c r="D29">
        <v>187.1</v>
      </c>
      <c r="E29">
        <f t="shared" si="0"/>
        <v>0.18709999999999999</v>
      </c>
      <c r="G29" s="4">
        <f t="shared" si="5"/>
        <v>1.0183025209616106</v>
      </c>
      <c r="H29" s="4">
        <f t="shared" si="6"/>
        <v>35.694435555554769</v>
      </c>
      <c r="I29" s="4">
        <f t="shared" si="1"/>
        <v>5.8589922683005113E-2</v>
      </c>
      <c r="J29" s="4">
        <f t="shared" si="7"/>
        <v>1.6229186868919054E-3</v>
      </c>
      <c r="K29" s="4">
        <f t="shared" si="2"/>
        <v>-14928.281610278973</v>
      </c>
      <c r="L29" s="4"/>
      <c r="M29" s="4">
        <f t="shared" si="3"/>
        <v>3245.837373783811</v>
      </c>
      <c r="N29" s="4">
        <f t="shared" si="4"/>
        <v>0.39665979939062435</v>
      </c>
    </row>
    <row r="30" spans="1:14">
      <c r="A30" s="1">
        <v>34966</v>
      </c>
      <c r="B30" s="2">
        <v>25</v>
      </c>
      <c r="C30">
        <v>2194</v>
      </c>
      <c r="D30">
        <v>107.2</v>
      </c>
      <c r="E30">
        <f t="shared" si="0"/>
        <v>0.1072</v>
      </c>
      <c r="G30" s="4">
        <f t="shared" si="5"/>
        <v>1.0104459041559344</v>
      </c>
      <c r="H30" s="4">
        <f t="shared" si="6"/>
        <v>36.704881459710705</v>
      </c>
      <c r="I30" s="4">
        <f t="shared" si="1"/>
        <v>6.0197559149925306E-2</v>
      </c>
      <c r="J30" s="4">
        <f t="shared" si="7"/>
        <v>1.6076364669201926E-3</v>
      </c>
      <c r="K30" s="4">
        <f t="shared" si="2"/>
        <v>-14113.98052418622</v>
      </c>
      <c r="L30" s="4"/>
      <c r="M30" s="4">
        <f t="shared" si="3"/>
        <v>3215.2729338403851</v>
      </c>
      <c r="N30" s="4">
        <f t="shared" si="4"/>
        <v>0.46548447303572704</v>
      </c>
    </row>
    <row r="31" spans="1:14">
      <c r="A31" s="1">
        <v>34973</v>
      </c>
      <c r="B31" s="2">
        <v>26</v>
      </c>
      <c r="C31">
        <v>2177</v>
      </c>
      <c r="D31">
        <v>246.2</v>
      </c>
      <c r="E31">
        <f t="shared" si="0"/>
        <v>0.2462</v>
      </c>
      <c r="G31" s="4">
        <f t="shared" si="5"/>
        <v>1.0241531383521272</v>
      </c>
      <c r="H31" s="4">
        <f t="shared" si="6"/>
        <v>37.729034598062832</v>
      </c>
      <c r="I31" s="4">
        <f t="shared" si="1"/>
        <v>6.1824202618942281E-2</v>
      </c>
      <c r="J31" s="4">
        <f t="shared" si="7"/>
        <v>1.6266434690169751E-3</v>
      </c>
      <c r="K31" s="4">
        <f t="shared" si="2"/>
        <v>-13979.032097220663</v>
      </c>
      <c r="L31" s="4"/>
      <c r="M31" s="4">
        <f t="shared" si="3"/>
        <v>3253.2869380339503</v>
      </c>
      <c r="N31" s="4">
        <f t="shared" si="4"/>
        <v>0.49438995775560418</v>
      </c>
    </row>
    <row r="32" spans="1:14">
      <c r="A32" s="1">
        <v>34980</v>
      </c>
      <c r="B32" s="2">
        <v>27</v>
      </c>
      <c r="C32">
        <v>2366</v>
      </c>
      <c r="D32">
        <v>156.9</v>
      </c>
      <c r="E32">
        <f t="shared" si="0"/>
        <v>0.15690000000000001</v>
      </c>
      <c r="G32" s="4">
        <f t="shared" si="5"/>
        <v>1.0153257804519504</v>
      </c>
      <c r="H32" s="4">
        <f t="shared" si="6"/>
        <v>38.744360378514784</v>
      </c>
      <c r="I32" s="4">
        <f t="shared" si="1"/>
        <v>6.3434046588417337E-2</v>
      </c>
      <c r="J32" s="4">
        <f t="shared" si="7"/>
        <v>1.6098439694750555E-3</v>
      </c>
      <c r="K32" s="4">
        <f t="shared" si="2"/>
        <v>-15217.208230710323</v>
      </c>
      <c r="L32" s="4"/>
      <c r="M32" s="4">
        <f t="shared" si="3"/>
        <v>3219.6879389501109</v>
      </c>
      <c r="N32" s="4">
        <f t="shared" si="4"/>
        <v>0.36081485162726584</v>
      </c>
    </row>
    <row r="33" spans="1:14">
      <c r="A33" s="1">
        <v>34987</v>
      </c>
      <c r="B33" s="2">
        <v>28</v>
      </c>
      <c r="C33">
        <v>2402</v>
      </c>
      <c r="D33">
        <v>170.7</v>
      </c>
      <c r="E33">
        <f t="shared" si="0"/>
        <v>0.17069999999999999</v>
      </c>
      <c r="G33" s="4">
        <f t="shared" si="5"/>
        <v>1.0166849316817752</v>
      </c>
      <c r="H33" s="4">
        <f t="shared" si="6"/>
        <v>39.761045310196558</v>
      </c>
      <c r="I33" s="4">
        <f t="shared" si="1"/>
        <v>6.5043277625730589E-2</v>
      </c>
      <c r="J33" s="4">
        <f t="shared" si="7"/>
        <v>1.6092310373132523E-3</v>
      </c>
      <c r="K33" s="4">
        <f t="shared" si="2"/>
        <v>-15449.661191236943</v>
      </c>
      <c r="L33" s="4"/>
      <c r="M33" s="4">
        <f t="shared" si="3"/>
        <v>3218.4620746265045</v>
      </c>
      <c r="N33" s="4">
        <f t="shared" si="4"/>
        <v>0.3399092733665714</v>
      </c>
    </row>
    <row r="34" spans="1:14">
      <c r="A34" s="1">
        <v>34994</v>
      </c>
      <c r="B34" s="2">
        <v>29</v>
      </c>
      <c r="C34">
        <v>2485</v>
      </c>
      <c r="D34">
        <v>114.4</v>
      </c>
      <c r="E34">
        <f t="shared" si="0"/>
        <v>0.1144</v>
      </c>
      <c r="G34" s="4">
        <f t="shared" si="5"/>
        <v>1.011151392584253</v>
      </c>
      <c r="H34" s="4">
        <f t="shared" si="6"/>
        <v>40.772196702780811</v>
      </c>
      <c r="I34" s="4">
        <f t="shared" si="1"/>
        <v>6.6641007560300669E-2</v>
      </c>
      <c r="J34" s="4">
        <f t="shared" si="7"/>
        <v>1.5977299345700802E-3</v>
      </c>
      <c r="K34" s="4">
        <f t="shared" si="2"/>
        <v>-16001.341048446269</v>
      </c>
      <c r="L34" s="4"/>
      <c r="M34" s="4">
        <f t="shared" si="3"/>
        <v>3195.4598691401602</v>
      </c>
      <c r="N34" s="4">
        <f t="shared" si="4"/>
        <v>0.28589934371837433</v>
      </c>
    </row>
    <row r="35" spans="1:14">
      <c r="A35" s="1">
        <v>35001</v>
      </c>
      <c r="B35" s="2">
        <v>30</v>
      </c>
      <c r="C35">
        <v>2588</v>
      </c>
      <c r="D35">
        <v>174.4</v>
      </c>
      <c r="E35">
        <f t="shared" si="0"/>
        <v>0.1744</v>
      </c>
      <c r="G35" s="4">
        <f t="shared" si="5"/>
        <v>1.0170496509944751</v>
      </c>
      <c r="H35" s="4">
        <f t="shared" si="6"/>
        <v>41.789246353775283</v>
      </c>
      <c r="I35" s="4">
        <f t="shared" si="1"/>
        <v>6.8245303131317159E-2</v>
      </c>
      <c r="J35" s="4">
        <f t="shared" si="7"/>
        <v>1.6042955710164897E-3</v>
      </c>
      <c r="K35" s="4">
        <f t="shared" si="2"/>
        <v>-16653.962493612911</v>
      </c>
      <c r="L35" s="4"/>
      <c r="M35" s="4">
        <f t="shared" si="3"/>
        <v>3208.5911420329794</v>
      </c>
      <c r="N35" s="4">
        <f t="shared" si="4"/>
        <v>0.23979564993546346</v>
      </c>
    </row>
    <row r="36" spans="1:14">
      <c r="A36" s="1">
        <v>35008</v>
      </c>
      <c r="B36" s="2">
        <v>31</v>
      </c>
      <c r="C36">
        <v>2453</v>
      </c>
      <c r="D36">
        <v>579.70000000000005</v>
      </c>
      <c r="E36">
        <f t="shared" si="0"/>
        <v>0.57969999999999999</v>
      </c>
      <c r="G36" s="4">
        <f t="shared" si="5"/>
        <v>1.0578037147812738</v>
      </c>
      <c r="H36" s="4">
        <f t="shared" si="6"/>
        <v>42.847050068556555</v>
      </c>
      <c r="I36" s="4">
        <f t="shared" si="1"/>
        <v>6.9910958800422307E-2</v>
      </c>
      <c r="J36" s="4">
        <f t="shared" si="7"/>
        <v>1.6656556691051483E-3</v>
      </c>
      <c r="K36" s="4">
        <f t="shared" si="2"/>
        <v>-15693.156881943971</v>
      </c>
      <c r="L36" s="4"/>
      <c r="M36" s="4">
        <f t="shared" si="3"/>
        <v>3331.3113382102965</v>
      </c>
      <c r="N36" s="4">
        <f t="shared" si="4"/>
        <v>0.35805598785580778</v>
      </c>
    </row>
    <row r="37" spans="1:14">
      <c r="A37" s="1">
        <v>35015</v>
      </c>
      <c r="B37" s="2">
        <v>32</v>
      </c>
      <c r="C37">
        <v>2169</v>
      </c>
      <c r="D37">
        <v>1443.5</v>
      </c>
      <c r="E37">
        <f t="shared" si="0"/>
        <v>1.4435</v>
      </c>
      <c r="G37" s="4">
        <f t="shared" si="5"/>
        <v>1.15019280720956</v>
      </c>
      <c r="H37" s="4">
        <f t="shared" si="6"/>
        <v>43.997242875766112</v>
      </c>
      <c r="I37" s="4">
        <f t="shared" si="1"/>
        <v>7.1718714749909096E-2</v>
      </c>
      <c r="J37" s="4">
        <f t="shared" si="7"/>
        <v>1.807755949486789E-3</v>
      </c>
      <c r="K37" s="4">
        <f t="shared" si="2"/>
        <v>-13698.686082287013</v>
      </c>
      <c r="L37" s="4"/>
      <c r="M37" s="4">
        <f t="shared" si="3"/>
        <v>3615.5118989735779</v>
      </c>
      <c r="N37" s="4">
        <f t="shared" si="4"/>
        <v>0.66690267357011435</v>
      </c>
    </row>
    <row r="38" spans="1:14">
      <c r="A38" s="1">
        <v>35022</v>
      </c>
      <c r="B38" s="2">
        <v>33</v>
      </c>
      <c r="C38">
        <v>2240</v>
      </c>
      <c r="D38">
        <v>1695.7</v>
      </c>
      <c r="E38">
        <f t="shared" si="0"/>
        <v>1.6957</v>
      </c>
      <c r="G38" s="4">
        <f t="shared" si="5"/>
        <v>1.1786589128755902</v>
      </c>
      <c r="H38" s="4">
        <f t="shared" si="6"/>
        <v>45.175901788641703</v>
      </c>
      <c r="I38" s="4">
        <f t="shared" si="1"/>
        <v>7.3567565748303587E-2</v>
      </c>
      <c r="J38" s="4">
        <f t="shared" si="7"/>
        <v>1.8488509983944912E-3</v>
      </c>
      <c r="K38" s="4">
        <f t="shared" si="2"/>
        <v>-14096.747649134344</v>
      </c>
      <c r="L38" s="4"/>
      <c r="M38" s="4">
        <f t="shared" si="3"/>
        <v>3697.7019967889823</v>
      </c>
      <c r="N38" s="4">
        <f t="shared" si="4"/>
        <v>0.65075981999508137</v>
      </c>
    </row>
    <row r="39" spans="1:14">
      <c r="A39" s="1">
        <v>35029</v>
      </c>
      <c r="B39" s="2">
        <v>34</v>
      </c>
      <c r="C39">
        <v>2590</v>
      </c>
      <c r="D39">
        <v>2294.5</v>
      </c>
      <c r="E39">
        <f t="shared" si="0"/>
        <v>2.2945000000000002</v>
      </c>
      <c r="G39" s="4">
        <f t="shared" si="5"/>
        <v>1.2491003589771676</v>
      </c>
      <c r="H39" s="4">
        <f t="shared" si="6"/>
        <v>46.425002147618869</v>
      </c>
      <c r="I39" s="4">
        <f t="shared" si="1"/>
        <v>7.5522892727916346E-2</v>
      </c>
      <c r="J39" s="4">
        <f t="shared" si="7"/>
        <v>1.9553269796127593E-3</v>
      </c>
      <c r="K39" s="4">
        <f t="shared" si="2"/>
        <v>-16154.342422515751</v>
      </c>
      <c r="L39" s="4"/>
      <c r="M39" s="4">
        <f t="shared" si="3"/>
        <v>3910.6539592255185</v>
      </c>
      <c r="N39" s="4">
        <f t="shared" si="4"/>
        <v>0.50990500356197621</v>
      </c>
    </row>
    <row r="40" spans="1:14">
      <c r="A40" s="1">
        <v>35036</v>
      </c>
      <c r="B40" s="2">
        <v>35</v>
      </c>
      <c r="C40">
        <v>2479</v>
      </c>
      <c r="D40">
        <v>3910</v>
      </c>
      <c r="E40">
        <f t="shared" si="0"/>
        <v>3.91</v>
      </c>
      <c r="G40" s="4">
        <f t="shared" si="5"/>
        <v>1.4608616787446809</v>
      </c>
      <c r="H40" s="4">
        <f t="shared" si="6"/>
        <v>47.885863826363547</v>
      </c>
      <c r="I40" s="4">
        <f t="shared" si="1"/>
        <v>7.7804473331386514E-2</v>
      </c>
      <c r="J40" s="4">
        <f t="shared" si="7"/>
        <v>2.281580603470168E-3</v>
      </c>
      <c r="K40" s="4">
        <f t="shared" si="2"/>
        <v>-15079.476449251009</v>
      </c>
      <c r="L40" s="4"/>
      <c r="M40" s="4">
        <f t="shared" si="3"/>
        <v>4563.1612069403363</v>
      </c>
      <c r="N40" s="4">
        <f t="shared" si="4"/>
        <v>0.84072658609936923</v>
      </c>
    </row>
    <row r="41" spans="1:14">
      <c r="A41" s="1">
        <v>35043</v>
      </c>
      <c r="B41" s="2">
        <v>36</v>
      </c>
      <c r="C41">
        <v>2978</v>
      </c>
      <c r="D41">
        <v>5397.9</v>
      </c>
      <c r="E41">
        <f t="shared" si="0"/>
        <v>5.3978999999999999</v>
      </c>
      <c r="G41" s="4">
        <f t="shared" si="5"/>
        <v>1.6875201319021111</v>
      </c>
      <c r="H41" s="4">
        <f t="shared" si="6"/>
        <v>49.573383958265659</v>
      </c>
      <c r="I41" s="4">
        <f t="shared" si="1"/>
        <v>8.0433041940043193E-2</v>
      </c>
      <c r="J41" s="4">
        <f t="shared" si="7"/>
        <v>2.6285686086566784E-3</v>
      </c>
      <c r="K41" s="4">
        <f t="shared" si="2"/>
        <v>-17693.238560253452</v>
      </c>
      <c r="L41" s="4"/>
      <c r="M41" s="4">
        <f t="shared" si="3"/>
        <v>5257.1372173133568</v>
      </c>
      <c r="N41" s="4">
        <f t="shared" si="4"/>
        <v>0.76532478754645961</v>
      </c>
    </row>
    <row r="42" spans="1:14">
      <c r="A42" s="1">
        <v>35050</v>
      </c>
      <c r="B42" s="2">
        <v>37</v>
      </c>
      <c r="C42">
        <v>4167</v>
      </c>
      <c r="D42">
        <v>6417.2</v>
      </c>
      <c r="E42">
        <f t="shared" si="0"/>
        <v>6.4172000000000002</v>
      </c>
      <c r="G42" s="4">
        <f t="shared" si="5"/>
        <v>1.8627775553829418</v>
      </c>
      <c r="H42" s="4">
        <f t="shared" si="6"/>
        <v>51.436161513648599</v>
      </c>
      <c r="I42" s="4">
        <f t="shared" si="1"/>
        <v>8.3325901547867565E-2</v>
      </c>
      <c r="J42" s="4">
        <f t="shared" si="7"/>
        <v>2.8928596078243718E-3</v>
      </c>
      <c r="K42" s="4">
        <f t="shared" si="2"/>
        <v>-24358.239263251751</v>
      </c>
      <c r="L42" s="4"/>
      <c r="M42" s="4">
        <f t="shared" si="3"/>
        <v>5785.7192156487436</v>
      </c>
      <c r="N42" s="4">
        <f t="shared" si="4"/>
        <v>0.38846153483291185</v>
      </c>
    </row>
    <row r="43" spans="1:14">
      <c r="A43" s="1">
        <v>35057</v>
      </c>
      <c r="B43" s="2">
        <v>38</v>
      </c>
      <c r="C43">
        <v>8225</v>
      </c>
      <c r="D43">
        <v>6418</v>
      </c>
      <c r="E43">
        <f t="shared" si="0"/>
        <v>6.4180000000000001</v>
      </c>
      <c r="G43" s="4">
        <f t="shared" si="5"/>
        <v>1.8629220196993093</v>
      </c>
      <c r="H43" s="4">
        <f t="shared" si="6"/>
        <v>53.299083533347911</v>
      </c>
      <c r="I43" s="4">
        <f t="shared" si="1"/>
        <v>8.620988382028727E-2</v>
      </c>
      <c r="J43" s="4">
        <f t="shared" si="7"/>
        <v>2.8839822724197051E-3</v>
      </c>
      <c r="K43" s="4">
        <f t="shared" si="2"/>
        <v>-48104.596873058064</v>
      </c>
      <c r="L43" s="4"/>
      <c r="M43" s="4">
        <f t="shared" si="3"/>
        <v>5767.9645448394103</v>
      </c>
      <c r="N43" s="4">
        <f>ABS(C43-M43)/C43</f>
        <v>0.2987277149131416</v>
      </c>
    </row>
    <row r="44" spans="1:14">
      <c r="A44" s="1">
        <v>35064</v>
      </c>
      <c r="B44" s="2">
        <v>39</v>
      </c>
      <c r="C44">
        <v>7502</v>
      </c>
      <c r="D44">
        <v>7969.2</v>
      </c>
      <c r="E44">
        <f t="shared" si="0"/>
        <v>7.9691999999999998</v>
      </c>
      <c r="G44" s="4">
        <f t="shared" si="5"/>
        <v>2.1652070926254887</v>
      </c>
      <c r="H44" s="4">
        <f t="shared" si="6"/>
        <v>55.464290625973398</v>
      </c>
      <c r="I44" s="4">
        <f>1-EXP(-$H$1*H44)</f>
        <v>8.9550433087952408E-2</v>
      </c>
      <c r="J44" s="4">
        <f>I44-I43</f>
        <v>3.3405492676651383E-3</v>
      </c>
      <c r="K44" s="4">
        <f t="shared" si="2"/>
        <v>-42773.553495948952</v>
      </c>
      <c r="L44" s="4"/>
      <c r="M44" s="4">
        <f t="shared" si="3"/>
        <v>6681.0985353302767</v>
      </c>
      <c r="N44" s="4">
        <f>ABS(C44-M44)/C44</f>
        <v>0.1094243487962841</v>
      </c>
    </row>
    <row r="45" spans="1:14">
      <c r="A45" s="1">
        <v>35071</v>
      </c>
      <c r="B45" s="2">
        <v>40</v>
      </c>
      <c r="C45">
        <v>4967</v>
      </c>
      <c r="D45">
        <v>8870</v>
      </c>
      <c r="E45">
        <f t="shared" si="0"/>
        <v>8.8699999999999992</v>
      </c>
      <c r="G45" s="4">
        <f>EXP($H$2*E45)</f>
        <v>2.3627767167871294</v>
      </c>
      <c r="H45" s="4">
        <f t="shared" si="6"/>
        <v>57.827067342760529</v>
      </c>
      <c r="I45" s="4">
        <f>1-EXP(-$H$1*H45)</f>
        <v>9.3181866115368273E-2</v>
      </c>
      <c r="J45" s="4">
        <f>I45-I44</f>
        <v>3.6314330274158646E-3</v>
      </c>
      <c r="K45" s="4">
        <f t="shared" si="2"/>
        <v>-27905.241454213359</v>
      </c>
      <c r="L45" s="4"/>
      <c r="M45" s="4">
        <f t="shared" si="3"/>
        <v>7262.8660548317293</v>
      </c>
      <c r="N45" s="4">
        <f t="shared" si="4"/>
        <v>0.46222388863131253</v>
      </c>
    </row>
    <row r="46" spans="1:14">
      <c r="A46" s="1">
        <v>35078</v>
      </c>
      <c r="B46" s="2">
        <v>41</v>
      </c>
      <c r="C46">
        <v>4283</v>
      </c>
      <c r="D46">
        <v>9017.9</v>
      </c>
      <c r="E46">
        <f t="shared" si="0"/>
        <v>9.0178999999999991</v>
      </c>
      <c r="G46" s="4">
        <f t="shared" ref="G46:G57" si="8">EXP($H$2*E46)</f>
        <v>2.3968960549732548</v>
      </c>
      <c r="H46" s="4">
        <f t="shared" ref="H46:H57" si="9">H45+G46</f>
        <v>60.223963397733783</v>
      </c>
      <c r="I46" s="4">
        <f t="shared" ref="I46:I57" si="10">1-EXP(-$H$1*H46)</f>
        <v>9.6850938975884815E-2</v>
      </c>
      <c r="J46" s="4">
        <f t="shared" ref="J46:J57" si="11">I46-I45</f>
        <v>3.6690728605165424E-3</v>
      </c>
      <c r="K46" s="4">
        <f t="shared" ref="K46:K56" si="12">C46*LN(J46)</f>
        <v>-24018.277107509821</v>
      </c>
      <c r="L46" s="4"/>
      <c r="M46" s="4">
        <f t="shared" ref="M46:M57" si="13">$B$1*J46</f>
        <v>7338.1457210330846</v>
      </c>
      <c r="N46" s="4">
        <f t="shared" ref="N46:N57" si="14">ABS(C46-M46)/C46</f>
        <v>0.71331910367337958</v>
      </c>
    </row>
    <row r="47" spans="1:14">
      <c r="A47" s="1">
        <v>35085</v>
      </c>
      <c r="B47" s="2">
        <v>42</v>
      </c>
      <c r="C47">
        <v>4694</v>
      </c>
      <c r="D47">
        <v>8945.7999999999993</v>
      </c>
      <c r="E47">
        <f t="shared" si="0"/>
        <v>8.9457999999999984</v>
      </c>
      <c r="G47" s="4">
        <f t="shared" si="8"/>
        <v>2.3802020543569467</v>
      </c>
      <c r="H47" s="4">
        <f t="shared" si="9"/>
        <v>62.604165452090733</v>
      </c>
      <c r="I47" s="4">
        <f t="shared" si="10"/>
        <v>0.10047976650246715</v>
      </c>
      <c r="J47" s="4">
        <f t="shared" si="11"/>
        <v>3.6288275265823344E-3</v>
      </c>
      <c r="K47" s="4">
        <f t="shared" si="12"/>
        <v>-26374.861613994184</v>
      </c>
      <c r="L47" s="4"/>
      <c r="M47" s="4">
        <f t="shared" si="13"/>
        <v>7257.655053164669</v>
      </c>
      <c r="N47" s="4">
        <f t="shared" si="14"/>
        <v>0.54615574204615869</v>
      </c>
    </row>
    <row r="48" spans="1:14">
      <c r="A48" s="1">
        <v>35092</v>
      </c>
      <c r="B48" s="2">
        <v>43</v>
      </c>
      <c r="C48">
        <v>5030</v>
      </c>
      <c r="D48">
        <v>9594.4</v>
      </c>
      <c r="E48">
        <f t="shared" si="0"/>
        <v>9.5944000000000003</v>
      </c>
      <c r="G48" s="4">
        <f t="shared" si="8"/>
        <v>2.5346591759415311</v>
      </c>
      <c r="H48" s="4">
        <f t="shared" si="9"/>
        <v>65.138824628032268</v>
      </c>
      <c r="I48" s="4">
        <f t="shared" si="10"/>
        <v>0.10432804842464849</v>
      </c>
      <c r="J48" s="4">
        <f t="shared" si="11"/>
        <v>3.8482819221813402E-3</v>
      </c>
      <c r="K48" s="4">
        <f t="shared" si="12"/>
        <v>-27967.446275839153</v>
      </c>
      <c r="L48" s="4"/>
      <c r="M48" s="4">
        <f t="shared" si="13"/>
        <v>7696.5638443626804</v>
      </c>
      <c r="N48" s="4">
        <f t="shared" si="14"/>
        <v>0.53013197701047321</v>
      </c>
    </row>
    <row r="49" spans="1:14">
      <c r="A49" s="1">
        <v>35099</v>
      </c>
      <c r="B49" s="2">
        <v>44</v>
      </c>
      <c r="C49">
        <v>5580</v>
      </c>
      <c r="D49">
        <v>9960.7000000000007</v>
      </c>
      <c r="E49">
        <f t="shared" si="0"/>
        <v>9.960700000000001</v>
      </c>
      <c r="G49" s="4">
        <f t="shared" si="8"/>
        <v>2.626277552773709</v>
      </c>
      <c r="H49" s="4">
        <f t="shared" si="9"/>
        <v>67.765102180805982</v>
      </c>
      <c r="I49" s="4">
        <f>1-EXP(-$H$1*H49)</f>
        <v>0.10829806520974306</v>
      </c>
      <c r="J49" s="4">
        <f t="shared" si="11"/>
        <v>3.9700167850945656E-3</v>
      </c>
      <c r="K49" s="4">
        <f t="shared" si="12"/>
        <v>-30851.7360562012</v>
      </c>
      <c r="L49" s="4"/>
      <c r="M49" s="4">
        <f t="shared" si="13"/>
        <v>7940.0335701891308</v>
      </c>
      <c r="N49" s="4">
        <f t="shared" si="14"/>
        <v>0.42294508426328509</v>
      </c>
    </row>
    <row r="50" spans="1:14">
      <c r="A50" s="1">
        <v>35106</v>
      </c>
      <c r="B50" s="2">
        <v>45</v>
      </c>
      <c r="C50">
        <v>6933</v>
      </c>
      <c r="D50">
        <v>10371.700000000001</v>
      </c>
      <c r="E50">
        <f t="shared" si="0"/>
        <v>10.371700000000001</v>
      </c>
      <c r="G50" s="4">
        <f t="shared" si="8"/>
        <v>2.7330244794886496</v>
      </c>
      <c r="H50" s="4">
        <f t="shared" si="9"/>
        <v>70.498126660294631</v>
      </c>
      <c r="I50" s="4">
        <f t="shared" si="10"/>
        <v>0.11241076301154918</v>
      </c>
      <c r="J50" s="4">
        <f t="shared" si="11"/>
        <v>4.11269780180612E-3</v>
      </c>
      <c r="K50" s="4">
        <f t="shared" si="12"/>
        <v>-38087.656167960791</v>
      </c>
      <c r="L50" s="4"/>
      <c r="M50" s="4">
        <f t="shared" si="13"/>
        <v>8225.3956036122399</v>
      </c>
      <c r="N50" s="4">
        <f t="shared" si="14"/>
        <v>0.18641217418321648</v>
      </c>
    </row>
    <row r="51" spans="1:14">
      <c r="A51" s="1">
        <v>35113</v>
      </c>
      <c r="B51" s="2">
        <v>46</v>
      </c>
      <c r="C51">
        <v>8967</v>
      </c>
      <c r="D51">
        <v>9660.7000000000007</v>
      </c>
      <c r="E51">
        <f t="shared" si="0"/>
        <v>9.6607000000000003</v>
      </c>
      <c r="G51" s="4">
        <f t="shared" si="8"/>
        <v>2.5510018157172252</v>
      </c>
      <c r="H51" s="4">
        <f t="shared" si="9"/>
        <v>73.049128476011859</v>
      </c>
      <c r="I51" s="4">
        <f t="shared" si="10"/>
        <v>0.11623243290124063</v>
      </c>
      <c r="J51" s="4">
        <f t="shared" si="11"/>
        <v>3.8216698896914592E-3</v>
      </c>
      <c r="K51" s="4">
        <f t="shared" si="12"/>
        <v>-49919.897034200803</v>
      </c>
      <c r="L51" s="4"/>
      <c r="M51" s="4">
        <f t="shared" si="13"/>
        <v>7643.3397793829181</v>
      </c>
      <c r="N51" s="4">
        <f>ABS(C51-M51)/C51</f>
        <v>0.1476146114215548</v>
      </c>
    </row>
    <row r="52" spans="1:14">
      <c r="A52" s="1">
        <v>35120</v>
      </c>
      <c r="B52" s="2">
        <v>47</v>
      </c>
      <c r="C52">
        <v>9443</v>
      </c>
      <c r="D52">
        <v>10335.700000000001</v>
      </c>
      <c r="E52">
        <f t="shared" si="0"/>
        <v>10.335700000000001</v>
      </c>
      <c r="G52" s="4">
        <f t="shared" si="8"/>
        <v>2.7235035090894755</v>
      </c>
      <c r="H52" s="4">
        <f t="shared" si="9"/>
        <v>75.772631985101327</v>
      </c>
      <c r="I52" s="4">
        <f t="shared" si="10"/>
        <v>0.12029436876251876</v>
      </c>
      <c r="J52" s="4">
        <f t="shared" si="11"/>
        <v>4.0619358612781209E-3</v>
      </c>
      <c r="K52" s="4">
        <f t="shared" si="12"/>
        <v>-51994.060806372632</v>
      </c>
      <c r="L52" s="4"/>
      <c r="M52" s="4">
        <f>$B$1*J52</f>
        <v>8123.8717225562414</v>
      </c>
      <c r="N52" s="4">
        <f t="shared" si="14"/>
        <v>0.13969377077663439</v>
      </c>
    </row>
    <row r="53" spans="1:14">
      <c r="A53" s="1">
        <v>35127</v>
      </c>
      <c r="B53" s="2">
        <v>48</v>
      </c>
      <c r="C53">
        <v>9011</v>
      </c>
      <c r="D53">
        <v>8846.4</v>
      </c>
      <c r="E53">
        <f t="shared" si="0"/>
        <v>8.8463999999999992</v>
      </c>
      <c r="G53" s="4">
        <f t="shared" si="8"/>
        <v>2.3573774999508319</v>
      </c>
      <c r="H53" s="4">
        <f t="shared" si="9"/>
        <v>78.130009485052156</v>
      </c>
      <c r="I53" s="4">
        <f t="shared" si="10"/>
        <v>0.12379517400576023</v>
      </c>
      <c r="J53" s="4">
        <f>I53-I52</f>
        <v>3.5008052432414782E-3</v>
      </c>
      <c r="K53" s="4">
        <f t="shared" si="12"/>
        <v>-50955.062792002151</v>
      </c>
      <c r="L53" s="4"/>
      <c r="M53" s="4">
        <f t="shared" si="13"/>
        <v>7001.6104864829567</v>
      </c>
      <c r="N53" s="4">
        <f t="shared" si="14"/>
        <v>0.22299295455743462</v>
      </c>
    </row>
    <row r="54" spans="1:14">
      <c r="A54" s="1">
        <v>35134</v>
      </c>
      <c r="B54" s="2">
        <v>49</v>
      </c>
      <c r="C54">
        <v>10025</v>
      </c>
      <c r="D54">
        <v>8282.4</v>
      </c>
      <c r="E54">
        <f t="shared" si="0"/>
        <v>8.2823999999999991</v>
      </c>
      <c r="G54" s="4">
        <f t="shared" si="8"/>
        <v>2.2319528125403747</v>
      </c>
      <c r="H54" s="4">
        <f t="shared" si="9"/>
        <v>80.361962297592527</v>
      </c>
      <c r="I54" s="4">
        <f t="shared" si="10"/>
        <v>0.12709687798295721</v>
      </c>
      <c r="J54" s="4">
        <f t="shared" si="11"/>
        <v>3.3017039771969792E-3</v>
      </c>
      <c r="K54" s="4">
        <f t="shared" si="12"/>
        <v>-57275.998785172298</v>
      </c>
      <c r="L54" s="4"/>
      <c r="M54" s="4">
        <f t="shared" si="13"/>
        <v>6603.4079543939588</v>
      </c>
      <c r="N54" s="4">
        <f t="shared" si="14"/>
        <v>0.34130593971132583</v>
      </c>
    </row>
    <row r="55" spans="1:14">
      <c r="A55" s="1">
        <v>35141</v>
      </c>
      <c r="B55" s="2">
        <v>50</v>
      </c>
      <c r="C55">
        <v>10601</v>
      </c>
      <c r="D55">
        <v>8033.3</v>
      </c>
      <c r="E55">
        <f t="shared" si="0"/>
        <v>8.0333000000000006</v>
      </c>
      <c r="G55" s="4">
        <f t="shared" si="8"/>
        <v>2.1787029419850001</v>
      </c>
      <c r="H55" s="4">
        <f t="shared" si="9"/>
        <v>82.540665239577521</v>
      </c>
      <c r="I55" s="4">
        <f>1-EXP(-$H$1*H55)</f>
        <v>0.13030780989609769</v>
      </c>
      <c r="J55" s="4">
        <f t="shared" si="11"/>
        <v>3.2109319131404801E-3</v>
      </c>
      <c r="K55" s="4">
        <f t="shared" si="12"/>
        <v>-60862.398318615989</v>
      </c>
      <c r="L55" s="4"/>
      <c r="M55" s="4">
        <f t="shared" si="13"/>
        <v>6421.86382628096</v>
      </c>
      <c r="N55" s="4">
        <f t="shared" si="14"/>
        <v>0.39422093894151872</v>
      </c>
    </row>
    <row r="56" spans="1:14">
      <c r="A56" s="1">
        <v>35148</v>
      </c>
      <c r="B56" s="2">
        <v>51</v>
      </c>
      <c r="C56">
        <v>11083</v>
      </c>
      <c r="D56">
        <v>6769.2</v>
      </c>
      <c r="E56">
        <f t="shared" si="0"/>
        <v>6.7691999999999997</v>
      </c>
      <c r="G56" s="4">
        <f t="shared" si="8"/>
        <v>1.927436261015528</v>
      </c>
      <c r="H56" s="4">
        <f t="shared" si="9"/>
        <v>84.46810150059305</v>
      </c>
      <c r="I56" s="4">
        <f t="shared" si="10"/>
        <v>0.13313858170629678</v>
      </c>
      <c r="J56" s="4">
        <f t="shared" si="11"/>
        <v>2.8307718101990842E-3</v>
      </c>
      <c r="K56" s="4">
        <f t="shared" si="12"/>
        <v>-65026.242768678057</v>
      </c>
      <c r="L56" s="4"/>
      <c r="M56" s="4">
        <f t="shared" si="13"/>
        <v>5661.5436203981681</v>
      </c>
      <c r="N56" s="4">
        <f t="shared" si="14"/>
        <v>0.48916867090154581</v>
      </c>
    </row>
    <row r="57" spans="1:14">
      <c r="A57" s="1">
        <v>35155</v>
      </c>
      <c r="B57" s="2">
        <v>52</v>
      </c>
      <c r="C57">
        <v>11136</v>
      </c>
      <c r="D57">
        <v>5454</v>
      </c>
      <c r="E57">
        <f t="shared" si="0"/>
        <v>5.4539999999999997</v>
      </c>
      <c r="G57" s="4">
        <f t="shared" si="8"/>
        <v>1.6967222120967476</v>
      </c>
      <c r="H57" s="4">
        <f t="shared" si="9"/>
        <v>86.164823712689795</v>
      </c>
      <c r="I57" s="4">
        <f t="shared" si="10"/>
        <v>0.13562288367951503</v>
      </c>
      <c r="J57" s="4">
        <f t="shared" si="11"/>
        <v>2.4843019732182503E-3</v>
      </c>
      <c r="K57" s="4">
        <f>C57*LN(J57)</f>
        <v>-66791.09494827372</v>
      </c>
      <c r="L57" s="4"/>
      <c r="M57" s="4">
        <f t="shared" si="13"/>
        <v>4968.6039464365003</v>
      </c>
      <c r="N57" s="4">
        <f t="shared" si="14"/>
        <v>0.55382507664902114</v>
      </c>
    </row>
    <row r="58" spans="1:14">
      <c r="H58" s="4"/>
      <c r="K58" s="4">
        <f>(B1-SUM(C6:C57))*LN(1-I57)</f>
        <v>-251828.4678052275</v>
      </c>
    </row>
    <row r="59" spans="1:14">
      <c r="H59" s="4"/>
    </row>
    <row r="60" spans="1:14">
      <c r="H60" s="4"/>
    </row>
  </sheetData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A18" sqref="A18"/>
    </sheetView>
  </sheetViews>
  <sheetFormatPr baseColWidth="10" defaultColWidth="8.83203125" defaultRowHeight="12" x14ac:dyDescent="0"/>
  <cols>
    <col min="1" max="2" width="12" customWidth="1"/>
    <col min="5" max="5" width="9.6640625" customWidth="1"/>
    <col min="7" max="7" width="12.5" customWidth="1"/>
    <col min="8" max="8" width="12.33203125" bestFit="1" customWidth="1"/>
    <col min="10" max="10" width="13" bestFit="1" customWidth="1"/>
  </cols>
  <sheetData>
    <row r="1" spans="1:14">
      <c r="A1" t="s">
        <v>3</v>
      </c>
      <c r="B1">
        <v>2000000</v>
      </c>
      <c r="G1" s="3" t="s">
        <v>6</v>
      </c>
      <c r="H1" s="4">
        <v>1.671803976288639E-3</v>
      </c>
      <c r="I1" s="4"/>
      <c r="J1" s="4"/>
      <c r="K1" s="4"/>
      <c r="L1" s="4"/>
      <c r="M1" s="4" t="s">
        <v>16</v>
      </c>
      <c r="N1" s="4">
        <f>-2*H4+3*LN(B1)</f>
        <v>3710685.3953949693</v>
      </c>
    </row>
    <row r="2" spans="1:14">
      <c r="G2" s="3" t="s">
        <v>7</v>
      </c>
      <c r="H2" s="4">
        <v>1.0028436348456804</v>
      </c>
      <c r="I2" s="4"/>
      <c r="J2" s="4"/>
      <c r="K2" s="4"/>
      <c r="L2" s="4"/>
      <c r="M2" s="4" t="s">
        <v>17</v>
      </c>
      <c r="N2" s="4">
        <f>AVERAGE(N7:N58)</f>
        <v>0.31852891303111303</v>
      </c>
    </row>
    <row r="3" spans="1:14">
      <c r="G3" s="3" t="s">
        <v>8</v>
      </c>
      <c r="H3" s="4">
        <v>9.6985649874649402E-2</v>
      </c>
      <c r="I3" s="4"/>
      <c r="J3" s="4"/>
      <c r="K3" s="4"/>
      <c r="L3" s="4"/>
      <c r="M3" s="4"/>
      <c r="N3" s="4"/>
    </row>
    <row r="4" spans="1:14">
      <c r="G4" s="3" t="s">
        <v>9</v>
      </c>
      <c r="H4" s="4">
        <f>SUM(K7:K59)</f>
        <v>-1855320.9347108768</v>
      </c>
      <c r="I4" s="4"/>
      <c r="J4" s="4"/>
      <c r="K4" s="4"/>
      <c r="L4" s="4"/>
      <c r="M4" s="4"/>
      <c r="N4" s="4"/>
    </row>
    <row r="5" spans="1:14">
      <c r="G5" s="3"/>
      <c r="H5" s="4"/>
      <c r="I5" s="4"/>
      <c r="J5" s="4"/>
      <c r="K5" s="4"/>
      <c r="L5" s="4"/>
      <c r="M5" s="4"/>
      <c r="N5" s="4"/>
    </row>
    <row r="6" spans="1:14">
      <c r="A6" t="s">
        <v>1</v>
      </c>
      <c r="B6" t="s">
        <v>4</v>
      </c>
      <c r="C6" t="s">
        <v>2</v>
      </c>
      <c r="D6" t="s">
        <v>0</v>
      </c>
      <c r="E6" t="s">
        <v>5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9</v>
      </c>
      <c r="L6" s="4"/>
      <c r="M6" s="4" t="s">
        <v>14</v>
      </c>
      <c r="N6" s="4" t="s">
        <v>15</v>
      </c>
    </row>
    <row r="7" spans="1:14">
      <c r="A7" s="1">
        <v>34798</v>
      </c>
      <c r="B7" s="2">
        <v>1</v>
      </c>
      <c r="C7">
        <v>5250</v>
      </c>
      <c r="D7">
        <v>1709.8</v>
      </c>
      <c r="E7">
        <f>D7/1000</f>
        <v>1.7098</v>
      </c>
      <c r="G7" s="4">
        <f t="shared" ref="G7:G38" si="0">EXP($H$3*E7)</f>
        <v>1.1803677756013449</v>
      </c>
      <c r="H7" s="4">
        <f>B7^$H$2*G7</f>
        <v>1.1803677756013449</v>
      </c>
      <c r="I7" s="4">
        <f t="shared" ref="I7:I38" si="1">1-EXP(-$H$1*H7)</f>
        <v>1.9713977784646675E-3</v>
      </c>
      <c r="J7" s="4">
        <f>I7</f>
        <v>1.9713977784646675E-3</v>
      </c>
      <c r="K7" s="4">
        <f t="shared" ref="K7:K38" si="2">C7*LN(J7)</f>
        <v>-32702.315391982163</v>
      </c>
      <c r="L7" s="4"/>
      <c r="M7" s="4">
        <f>$B$1*J7</f>
        <v>3942.7955569293349</v>
      </c>
      <c r="N7" s="4">
        <f t="shared" ref="N7:N38" si="3">ABS(C7-M7)/C7</f>
        <v>0.2489913224896505</v>
      </c>
    </row>
    <row r="8" spans="1:14">
      <c r="A8" s="1">
        <v>34805</v>
      </c>
      <c r="B8" s="2">
        <v>2</v>
      </c>
      <c r="C8">
        <v>5482</v>
      </c>
      <c r="D8">
        <v>2748</v>
      </c>
      <c r="E8">
        <f>D8/1000</f>
        <v>2.7480000000000002</v>
      </c>
      <c r="G8" s="4">
        <f t="shared" si="0"/>
        <v>1.3054092143766813</v>
      </c>
      <c r="H8" s="4">
        <f t="shared" ref="H8:H39" si="4">H7+(B8^$H$2-B7^$H$2)*G8</f>
        <v>2.4909281380968342</v>
      </c>
      <c r="I8" s="4">
        <f t="shared" si="1"/>
        <v>4.1556847109043282E-3</v>
      </c>
      <c r="J8" s="4">
        <f>I8-I7</f>
        <v>2.1842869324396608E-3</v>
      </c>
      <c r="K8" s="4">
        <f t="shared" si="2"/>
        <v>-33585.285791930059</v>
      </c>
      <c r="L8" s="4"/>
      <c r="M8" s="4">
        <f t="shared" ref="M8:M47" si="5">$B$1*J8</f>
        <v>4368.5738648793213</v>
      </c>
      <c r="N8" s="4">
        <f t="shared" si="3"/>
        <v>0.20310582545068931</v>
      </c>
    </row>
    <row r="9" spans="1:14">
      <c r="A9" s="1">
        <v>34812</v>
      </c>
      <c r="B9" s="2">
        <v>3</v>
      </c>
      <c r="C9">
        <v>4980</v>
      </c>
      <c r="D9">
        <v>4595.8999999999996</v>
      </c>
      <c r="E9">
        <f t="shared" ref="E9:E58" si="6">D9/1000</f>
        <v>4.5958999999999994</v>
      </c>
      <c r="G9" s="4">
        <f t="shared" si="0"/>
        <v>1.561639683230984</v>
      </c>
      <c r="H9" s="4">
        <f t="shared" si="4"/>
        <v>4.0610644042505193</v>
      </c>
      <c r="I9" s="4">
        <f t="shared" si="1"/>
        <v>6.7663083671869462E-3</v>
      </c>
      <c r="J9" s="4">
        <f t="shared" ref="J9:J47" si="7">I9-I8</f>
        <v>2.6106236562826179E-3</v>
      </c>
      <c r="K9" s="4">
        <f t="shared" si="2"/>
        <v>-29621.867364371312</v>
      </c>
      <c r="L9" s="4"/>
      <c r="M9" s="4">
        <f t="shared" si="5"/>
        <v>5221.2473125652359</v>
      </c>
      <c r="N9" s="4">
        <f t="shared" si="3"/>
        <v>4.8443235454866652E-2</v>
      </c>
    </row>
    <row r="10" spans="1:14">
      <c r="A10" s="1">
        <v>34819</v>
      </c>
      <c r="B10" s="2">
        <v>4</v>
      </c>
      <c r="C10">
        <v>5517</v>
      </c>
      <c r="D10">
        <v>6801.8</v>
      </c>
      <c r="E10">
        <f t="shared" si="6"/>
        <v>6.8018000000000001</v>
      </c>
      <c r="G10" s="4">
        <f t="shared" si="0"/>
        <v>1.9341674844693422</v>
      </c>
      <c r="H10" s="4">
        <f t="shared" si="4"/>
        <v>6.0076352596698657</v>
      </c>
      <c r="I10" s="4">
        <f t="shared" si="1"/>
        <v>9.9933201125537163E-3</v>
      </c>
      <c r="J10" s="4">
        <f t="shared" si="7"/>
        <v>3.2270117453667702E-3</v>
      </c>
      <c r="K10" s="4">
        <f t="shared" si="2"/>
        <v>-31646.608372456059</v>
      </c>
      <c r="L10" s="4"/>
      <c r="M10" s="4">
        <f t="shared" si="5"/>
        <v>6454.0234907335407</v>
      </c>
      <c r="N10" s="4">
        <f t="shared" si="3"/>
        <v>0.16984293832400593</v>
      </c>
    </row>
    <row r="11" spans="1:14">
      <c r="A11" s="1">
        <v>34826</v>
      </c>
      <c r="B11" s="2">
        <v>5</v>
      </c>
      <c r="C11">
        <v>6563</v>
      </c>
      <c r="D11">
        <v>8056.5</v>
      </c>
      <c r="E11">
        <f t="shared" si="6"/>
        <v>8.0564999999999998</v>
      </c>
      <c r="G11" s="4">
        <f t="shared" si="0"/>
        <v>2.1844517641637355</v>
      </c>
      <c r="H11" s="4">
        <f t="shared" si="4"/>
        <v>8.2076755595219613</v>
      </c>
      <c r="I11" s="4">
        <f t="shared" si="1"/>
        <v>1.3627912263506681E-2</v>
      </c>
      <c r="J11" s="4">
        <f t="shared" si="7"/>
        <v>3.6345921509529644E-3</v>
      </c>
      <c r="K11" s="4">
        <f t="shared" si="2"/>
        <v>-36866.066714171749</v>
      </c>
      <c r="L11" s="4"/>
      <c r="M11" s="4">
        <f t="shared" si="5"/>
        <v>7269.1843019059288</v>
      </c>
      <c r="N11" s="4">
        <f t="shared" si="3"/>
        <v>0.10760083832179321</v>
      </c>
    </row>
    <row r="12" spans="1:14">
      <c r="A12" s="1">
        <v>34833</v>
      </c>
      <c r="B12" s="2">
        <v>6</v>
      </c>
      <c r="C12">
        <v>6555</v>
      </c>
      <c r="D12">
        <v>9496.5</v>
      </c>
      <c r="E12">
        <f t="shared" si="6"/>
        <v>9.4964999999999993</v>
      </c>
      <c r="G12" s="4">
        <f t="shared" si="0"/>
        <v>2.5118617820795088</v>
      </c>
      <c r="H12" s="4">
        <f t="shared" si="4"/>
        <v>10.738911225559301</v>
      </c>
      <c r="I12" s="4">
        <f t="shared" si="1"/>
        <v>1.7793153168869535E-2</v>
      </c>
      <c r="J12" s="4">
        <f t="shared" si="7"/>
        <v>4.1652409053628547E-3</v>
      </c>
      <c r="K12" s="4">
        <f t="shared" si="2"/>
        <v>-35927.831534036704</v>
      </c>
      <c r="L12" s="4"/>
      <c r="M12" s="4">
        <f t="shared" si="5"/>
        <v>8330.4818107257088</v>
      </c>
      <c r="N12" s="4">
        <f t="shared" si="3"/>
        <v>0.27085916258210663</v>
      </c>
    </row>
    <row r="13" spans="1:14">
      <c r="A13" s="1">
        <v>34840</v>
      </c>
      <c r="B13" s="2">
        <v>7</v>
      </c>
      <c r="C13">
        <v>6413</v>
      </c>
      <c r="D13">
        <v>9218.1</v>
      </c>
      <c r="E13">
        <f t="shared" si="6"/>
        <v>9.2180999999999997</v>
      </c>
      <c r="G13" s="4">
        <f t="shared" si="0"/>
        <v>2.4449469347424904</v>
      </c>
      <c r="H13" s="4">
        <f t="shared" si="4"/>
        <v>13.203889364815391</v>
      </c>
      <c r="I13" s="4">
        <f t="shared" si="1"/>
        <v>2.1832459918845526E-2</v>
      </c>
      <c r="J13" s="4">
        <f t="shared" si="7"/>
        <v>4.0393067499759905E-3</v>
      </c>
      <c r="K13" s="4">
        <f t="shared" si="2"/>
        <v>-35346.417937531456</v>
      </c>
      <c r="L13" s="4"/>
      <c r="M13" s="4">
        <f t="shared" si="5"/>
        <v>8078.6134999519809</v>
      </c>
      <c r="N13" s="4">
        <f t="shared" si="3"/>
        <v>0.25972454388772509</v>
      </c>
    </row>
    <row r="14" spans="1:14">
      <c r="A14" s="1">
        <v>34847</v>
      </c>
      <c r="B14" s="2">
        <v>8</v>
      </c>
      <c r="C14">
        <v>6531</v>
      </c>
      <c r="D14">
        <v>8893.4</v>
      </c>
      <c r="E14">
        <f t="shared" si="6"/>
        <v>8.8933999999999997</v>
      </c>
      <c r="G14" s="4">
        <f t="shared" si="0"/>
        <v>2.3691522212388803</v>
      </c>
      <c r="H14" s="4">
        <f t="shared" si="4"/>
        <v>15.593425647629708</v>
      </c>
      <c r="I14" s="4">
        <f t="shared" si="1"/>
        <v>2.5732284309144204E-2</v>
      </c>
      <c r="J14" s="4">
        <f t="shared" si="7"/>
        <v>3.8998243902986784E-3</v>
      </c>
      <c r="K14" s="4">
        <f t="shared" si="2"/>
        <v>-36226.305943832354</v>
      </c>
      <c r="L14" s="4"/>
      <c r="M14" s="4">
        <f t="shared" si="5"/>
        <v>7799.6487805973566</v>
      </c>
      <c r="N14" s="4">
        <f t="shared" si="3"/>
        <v>0.19425031091675954</v>
      </c>
    </row>
    <row r="15" spans="1:14">
      <c r="A15" s="1">
        <v>34854</v>
      </c>
      <c r="B15" s="2">
        <v>9</v>
      </c>
      <c r="C15">
        <v>6875</v>
      </c>
      <c r="D15">
        <v>8178.5</v>
      </c>
      <c r="E15">
        <f t="shared" si="6"/>
        <v>8.1784999999999997</v>
      </c>
      <c r="G15" s="4">
        <f t="shared" si="0"/>
        <v>2.2104522608237231</v>
      </c>
      <c r="H15" s="4">
        <f t="shared" si="4"/>
        <v>17.823691214394472</v>
      </c>
      <c r="I15" s="4">
        <f t="shared" si="1"/>
        <v>2.935814278132165E-2</v>
      </c>
      <c r="J15" s="4">
        <f t="shared" si="7"/>
        <v>3.6258584721774456E-3</v>
      </c>
      <c r="K15" s="4">
        <f t="shared" si="2"/>
        <v>-38635.191366762978</v>
      </c>
      <c r="L15" s="4"/>
      <c r="M15" s="4">
        <f t="shared" si="5"/>
        <v>7251.716944354891</v>
      </c>
      <c r="N15" s="4">
        <f t="shared" si="3"/>
        <v>5.4795191906165962E-2</v>
      </c>
    </row>
    <row r="16" spans="1:14">
      <c r="A16" s="1">
        <v>34861</v>
      </c>
      <c r="B16" s="2">
        <v>10</v>
      </c>
      <c r="C16">
        <v>7565</v>
      </c>
      <c r="D16">
        <v>6640</v>
      </c>
      <c r="E16">
        <f t="shared" si="6"/>
        <v>6.64</v>
      </c>
      <c r="G16" s="4">
        <f t="shared" si="0"/>
        <v>1.9040528915669697</v>
      </c>
      <c r="H16" s="4">
        <f t="shared" si="4"/>
        <v>19.745419358237534</v>
      </c>
      <c r="I16" s="4">
        <f t="shared" si="1"/>
        <v>3.2471571063871885E-2</v>
      </c>
      <c r="J16" s="4">
        <f t="shared" si="7"/>
        <v>3.1134282825502346E-3</v>
      </c>
      <c r="K16" s="4">
        <f t="shared" si="2"/>
        <v>-43665.413140192853</v>
      </c>
      <c r="L16" s="4"/>
      <c r="M16" s="4">
        <f t="shared" si="5"/>
        <v>6226.8565651004692</v>
      </c>
      <c r="N16" s="4">
        <f t="shared" si="3"/>
        <v>0.17688611168533125</v>
      </c>
    </row>
    <row r="17" spans="1:14">
      <c r="A17" s="1">
        <v>34868</v>
      </c>
      <c r="B17" s="2">
        <v>11</v>
      </c>
      <c r="C17">
        <v>7895</v>
      </c>
      <c r="D17">
        <v>5184.8</v>
      </c>
      <c r="E17">
        <f t="shared" si="6"/>
        <v>5.1848000000000001</v>
      </c>
      <c r="G17" s="4">
        <f t="shared" si="0"/>
        <v>1.6534288084868405</v>
      </c>
      <c r="H17" s="4">
        <f t="shared" si="4"/>
        <v>21.414672284987603</v>
      </c>
      <c r="I17" s="4">
        <f t="shared" si="1"/>
        <v>3.516785355158325E-2</v>
      </c>
      <c r="J17" s="4">
        <f t="shared" si="7"/>
        <v>2.6962824877113656E-3</v>
      </c>
      <c r="K17" s="4">
        <f t="shared" si="2"/>
        <v>-46705.882951235399</v>
      </c>
      <c r="L17" s="4"/>
      <c r="M17" s="4">
        <f t="shared" si="5"/>
        <v>5392.5649754227315</v>
      </c>
      <c r="N17" s="4">
        <f t="shared" si="3"/>
        <v>0.31696453762853305</v>
      </c>
    </row>
    <row r="18" spans="1:14">
      <c r="A18" s="1">
        <v>34875</v>
      </c>
      <c r="B18" s="2">
        <v>12</v>
      </c>
      <c r="C18">
        <v>7538</v>
      </c>
      <c r="D18">
        <v>3885.7</v>
      </c>
      <c r="E18">
        <f t="shared" si="6"/>
        <v>3.8856999999999999</v>
      </c>
      <c r="G18" s="4">
        <f t="shared" si="0"/>
        <v>1.457696047626871</v>
      </c>
      <c r="H18" s="4">
        <f t="shared" si="4"/>
        <v>22.886700206202896</v>
      </c>
      <c r="I18" s="4">
        <f t="shared" si="1"/>
        <v>3.7539330400487403E-2</v>
      </c>
      <c r="J18" s="4">
        <f t="shared" si="7"/>
        <v>2.3714768489041527E-3</v>
      </c>
      <c r="K18" s="4">
        <f t="shared" si="2"/>
        <v>-45561.499022075674</v>
      </c>
      <c r="L18" s="4"/>
      <c r="M18" s="4">
        <f t="shared" si="5"/>
        <v>4742.9536978083052</v>
      </c>
      <c r="N18" s="4">
        <f t="shared" si="3"/>
        <v>0.37079414993256765</v>
      </c>
    </row>
    <row r="19" spans="1:14">
      <c r="A19" s="1">
        <v>34882</v>
      </c>
      <c r="B19" s="2">
        <v>13</v>
      </c>
      <c r="C19">
        <v>5296</v>
      </c>
      <c r="D19">
        <v>2590.5</v>
      </c>
      <c r="E19">
        <f t="shared" si="6"/>
        <v>2.5905</v>
      </c>
      <c r="G19" s="4">
        <f t="shared" si="0"/>
        <v>1.285620300503074</v>
      </c>
      <c r="H19" s="4">
        <f t="shared" si="4"/>
        <v>24.185268595738361</v>
      </c>
      <c r="I19" s="4">
        <f t="shared" si="1"/>
        <v>3.9626519707362973E-2</v>
      </c>
      <c r="J19" s="4">
        <f t="shared" si="7"/>
        <v>2.0871893068755698E-3</v>
      </c>
      <c r="K19" s="4">
        <f t="shared" si="2"/>
        <v>-32686.578073144221</v>
      </c>
      <c r="L19" s="4"/>
      <c r="M19" s="4">
        <f t="shared" si="5"/>
        <v>4174.3786137511397</v>
      </c>
      <c r="N19" s="4">
        <f t="shared" si="3"/>
        <v>0.21178651553037392</v>
      </c>
    </row>
    <row r="20" spans="1:14">
      <c r="A20" s="1">
        <v>34889</v>
      </c>
      <c r="B20" s="2">
        <v>14</v>
      </c>
      <c r="C20">
        <v>4809</v>
      </c>
      <c r="D20">
        <v>1952.1</v>
      </c>
      <c r="E20">
        <f t="shared" si="6"/>
        <v>1.9520999999999999</v>
      </c>
      <c r="G20" s="4">
        <f t="shared" si="0"/>
        <v>1.2084344599386008</v>
      </c>
      <c r="H20" s="4">
        <f t="shared" si="4"/>
        <v>25.406141059057354</v>
      </c>
      <c r="I20" s="4">
        <f t="shared" si="1"/>
        <v>4.1584700003018726E-2</v>
      </c>
      <c r="J20" s="4">
        <f t="shared" si="7"/>
        <v>1.9581802956557537E-3</v>
      </c>
      <c r="K20" s="4">
        <f t="shared" si="2"/>
        <v>-29987.672013267798</v>
      </c>
      <c r="L20" s="4"/>
      <c r="M20" s="4">
        <f t="shared" si="5"/>
        <v>3916.3605913115075</v>
      </c>
      <c r="N20" s="4">
        <f t="shared" si="3"/>
        <v>0.18561850877282024</v>
      </c>
    </row>
    <row r="21" spans="1:14">
      <c r="A21" s="1">
        <v>34896</v>
      </c>
      <c r="B21" s="2">
        <v>15</v>
      </c>
      <c r="C21">
        <v>4154</v>
      </c>
      <c r="D21">
        <v>1406.1</v>
      </c>
      <c r="E21">
        <f t="shared" si="6"/>
        <v>1.4060999999999999</v>
      </c>
      <c r="G21" s="4">
        <f t="shared" si="0"/>
        <v>1.146107619032491</v>
      </c>
      <c r="H21" s="4">
        <f t="shared" si="4"/>
        <v>26.564280586364777</v>
      </c>
      <c r="I21" s="4">
        <f t="shared" si="1"/>
        <v>4.3438571415523652E-2</v>
      </c>
      <c r="J21" s="4">
        <f t="shared" si="7"/>
        <v>1.853871412504926E-3</v>
      </c>
      <c r="K21" s="4">
        <f t="shared" si="2"/>
        <v>-26130.650476488638</v>
      </c>
      <c r="L21" s="4"/>
      <c r="M21" s="4">
        <f t="shared" si="5"/>
        <v>3707.7428250098519</v>
      </c>
      <c r="N21" s="4">
        <f t="shared" si="3"/>
        <v>0.10742830404192298</v>
      </c>
    </row>
    <row r="22" spans="1:14">
      <c r="A22" s="1">
        <v>34903</v>
      </c>
      <c r="B22" s="2">
        <v>16</v>
      </c>
      <c r="C22">
        <v>4730</v>
      </c>
      <c r="D22">
        <v>1088.5999999999999</v>
      </c>
      <c r="E22">
        <f t="shared" si="6"/>
        <v>1.0886</v>
      </c>
      <c r="G22" s="4">
        <f t="shared" si="0"/>
        <v>1.1113534295257075</v>
      </c>
      <c r="H22" s="4">
        <f t="shared" si="4"/>
        <v>27.687514147861314</v>
      </c>
      <c r="I22" s="4">
        <f t="shared" si="1"/>
        <v>4.5233142183138564E-2</v>
      </c>
      <c r="J22" s="4">
        <f t="shared" si="7"/>
        <v>1.7945707676149114E-3</v>
      </c>
      <c r="K22" s="4">
        <f t="shared" si="2"/>
        <v>-29907.739920246007</v>
      </c>
      <c r="L22" s="4"/>
      <c r="M22" s="4">
        <f t="shared" si="5"/>
        <v>3589.1415352298227</v>
      </c>
      <c r="N22" s="4">
        <f t="shared" si="3"/>
        <v>0.24119629276325102</v>
      </c>
    </row>
    <row r="23" spans="1:14">
      <c r="A23" s="1">
        <v>34910</v>
      </c>
      <c r="B23" s="2">
        <v>17</v>
      </c>
      <c r="C23">
        <v>4135</v>
      </c>
      <c r="D23">
        <v>596.5</v>
      </c>
      <c r="E23">
        <f t="shared" si="6"/>
        <v>0.59650000000000003</v>
      </c>
      <c r="G23" s="4">
        <f t="shared" si="0"/>
        <v>1.0595581060820358</v>
      </c>
      <c r="H23" s="4">
        <f t="shared" si="4"/>
        <v>28.75858917106758</v>
      </c>
      <c r="I23" s="4">
        <f t="shared" si="1"/>
        <v>4.6941244214698585E-2</v>
      </c>
      <c r="J23" s="4">
        <f t="shared" si="7"/>
        <v>1.7081020315600215E-3</v>
      </c>
      <c r="K23" s="4">
        <f t="shared" si="2"/>
        <v>-26349.760072284207</v>
      </c>
      <c r="L23" s="4"/>
      <c r="M23" s="4">
        <f t="shared" si="5"/>
        <v>3416.204063120043</v>
      </c>
      <c r="N23" s="4">
        <f t="shared" si="3"/>
        <v>0.17383214918499565</v>
      </c>
    </row>
    <row r="24" spans="1:14">
      <c r="A24" s="1">
        <v>34917</v>
      </c>
      <c r="B24" s="2">
        <v>18</v>
      </c>
      <c r="C24">
        <v>3915</v>
      </c>
      <c r="D24">
        <v>508.8</v>
      </c>
      <c r="E24">
        <f t="shared" si="6"/>
        <v>0.50880000000000003</v>
      </c>
      <c r="G24" s="4">
        <f t="shared" si="0"/>
        <v>1.050584103616157</v>
      </c>
      <c r="H24" s="4">
        <f t="shared" si="4"/>
        <v>29.820770409904519</v>
      </c>
      <c r="I24" s="4">
        <f t="shared" si="1"/>
        <v>4.8632144944683264E-2</v>
      </c>
      <c r="J24" s="4">
        <f t="shared" si="7"/>
        <v>1.690900729984679E-3</v>
      </c>
      <c r="K24" s="4">
        <f t="shared" si="2"/>
        <v>-24987.463679990138</v>
      </c>
      <c r="L24" s="4"/>
      <c r="M24" s="4">
        <f t="shared" si="5"/>
        <v>3381.8014599693579</v>
      </c>
      <c r="N24" s="4">
        <f t="shared" si="3"/>
        <v>0.13619375224282046</v>
      </c>
    </row>
    <row r="25" spans="1:14">
      <c r="A25" s="1">
        <v>34924</v>
      </c>
      <c r="B25" s="2">
        <v>19</v>
      </c>
      <c r="C25">
        <v>3407</v>
      </c>
      <c r="D25">
        <v>321</v>
      </c>
      <c r="E25">
        <f t="shared" si="6"/>
        <v>0.32100000000000001</v>
      </c>
      <c r="G25" s="4">
        <f t="shared" si="0"/>
        <v>1.0316220750161729</v>
      </c>
      <c r="H25" s="4">
        <f t="shared" si="4"/>
        <v>30.863945175227581</v>
      </c>
      <c r="I25" s="4">
        <f t="shared" si="1"/>
        <v>5.0289869054140235E-2</v>
      </c>
      <c r="J25" s="4">
        <f t="shared" si="7"/>
        <v>1.6577241094569706E-3</v>
      </c>
      <c r="K25" s="4">
        <f t="shared" si="2"/>
        <v>-21812.668928893752</v>
      </c>
      <c r="L25" s="4"/>
      <c r="M25" s="4">
        <f t="shared" si="5"/>
        <v>3315.4482189139412</v>
      </c>
      <c r="N25" s="4">
        <f t="shared" si="3"/>
        <v>2.6871670409761895E-2</v>
      </c>
    </row>
    <row r="26" spans="1:14">
      <c r="A26" s="1">
        <v>34931</v>
      </c>
      <c r="B26" s="2">
        <v>20</v>
      </c>
      <c r="C26">
        <v>3315</v>
      </c>
      <c r="D26">
        <v>207.4</v>
      </c>
      <c r="E26">
        <f t="shared" si="6"/>
        <v>0.2074</v>
      </c>
      <c r="G26" s="4">
        <f t="shared" si="0"/>
        <v>1.0203184901307423</v>
      </c>
      <c r="H26" s="4">
        <f t="shared" si="4"/>
        <v>31.895844270579065</v>
      </c>
      <c r="I26" s="4">
        <f t="shared" si="1"/>
        <v>5.1926832955456304E-2</v>
      </c>
      <c r="J26" s="4">
        <f t="shared" si="7"/>
        <v>1.6369639013160686E-3</v>
      </c>
      <c r="K26" s="4">
        <f t="shared" si="2"/>
        <v>-21265.433387961115</v>
      </c>
      <c r="L26" s="4"/>
      <c r="M26" s="4">
        <f t="shared" si="5"/>
        <v>3273.9278026321372</v>
      </c>
      <c r="N26" s="4">
        <f t="shared" si="3"/>
        <v>1.2389803127560431E-2</v>
      </c>
    </row>
    <row r="27" spans="1:14">
      <c r="A27" s="1">
        <v>34938</v>
      </c>
      <c r="B27" s="2">
        <v>21</v>
      </c>
      <c r="C27">
        <v>3246</v>
      </c>
      <c r="D27">
        <v>115.5</v>
      </c>
      <c r="E27">
        <f t="shared" si="6"/>
        <v>0.11550000000000001</v>
      </c>
      <c r="G27" s="4">
        <f t="shared" si="0"/>
        <v>1.0112648181266857</v>
      </c>
      <c r="H27" s="4">
        <f t="shared" si="4"/>
        <v>32.918732421079611</v>
      </c>
      <c r="I27" s="4">
        <f t="shared" si="1"/>
        <v>5.3546717541057887E-2</v>
      </c>
      <c r="J27" s="4">
        <f t="shared" si="7"/>
        <v>1.6198845856015831E-3</v>
      </c>
      <c r="K27" s="4">
        <f t="shared" si="2"/>
        <v>-20856.849619624751</v>
      </c>
      <c r="L27" s="4"/>
      <c r="M27" s="4">
        <f t="shared" si="5"/>
        <v>3239.769171203166</v>
      </c>
      <c r="N27" s="4">
        <f t="shared" si="3"/>
        <v>1.9195406028447244E-3</v>
      </c>
    </row>
    <row r="28" spans="1:14">
      <c r="A28" s="1">
        <v>34945</v>
      </c>
      <c r="B28" s="2">
        <v>22</v>
      </c>
      <c r="C28">
        <v>2656</v>
      </c>
      <c r="D28">
        <v>185</v>
      </c>
      <c r="E28">
        <f t="shared" si="6"/>
        <v>0.185</v>
      </c>
      <c r="G28" s="4">
        <f t="shared" si="0"/>
        <v>1.0181042761265111</v>
      </c>
      <c r="H28" s="4">
        <f t="shared" si="4"/>
        <v>33.948678150728114</v>
      </c>
      <c r="I28" s="4">
        <f t="shared" si="1"/>
        <v>5.5174982331448685E-2</v>
      </c>
      <c r="J28" s="4">
        <f t="shared" si="7"/>
        <v>1.6282647903907987E-3</v>
      </c>
      <c r="K28" s="4">
        <f t="shared" si="2"/>
        <v>-17052.158441225121</v>
      </c>
      <c r="L28" s="4"/>
      <c r="M28" s="4">
        <f t="shared" si="5"/>
        <v>3256.5295807815974</v>
      </c>
      <c r="N28" s="4">
        <f t="shared" si="3"/>
        <v>0.22610300481234841</v>
      </c>
    </row>
    <row r="29" spans="1:14">
      <c r="A29" s="1">
        <v>34952</v>
      </c>
      <c r="B29" s="2">
        <v>23</v>
      </c>
      <c r="C29">
        <v>2224</v>
      </c>
      <c r="D29">
        <v>239.8</v>
      </c>
      <c r="E29">
        <f t="shared" si="6"/>
        <v>0.23980000000000001</v>
      </c>
      <c r="G29" s="4">
        <f t="shared" si="0"/>
        <v>1.0235297154210288</v>
      </c>
      <c r="H29" s="4">
        <f t="shared" si="4"/>
        <v>34.984246313271797</v>
      </c>
      <c r="I29" s="4">
        <f t="shared" si="1"/>
        <v>5.6809311540420904E-2</v>
      </c>
      <c r="J29" s="4">
        <f t="shared" si="7"/>
        <v>1.6343292089722183E-3</v>
      </c>
      <c r="K29" s="4">
        <f t="shared" si="2"/>
        <v>-14270.346770713748</v>
      </c>
      <c r="L29" s="4"/>
      <c r="M29" s="4">
        <f t="shared" si="5"/>
        <v>3268.6584179444367</v>
      </c>
      <c r="N29" s="4">
        <f t="shared" si="3"/>
        <v>0.46972051166566398</v>
      </c>
    </row>
    <row r="30" spans="1:14">
      <c r="A30" s="1">
        <v>34959</v>
      </c>
      <c r="B30" s="2">
        <v>24</v>
      </c>
      <c r="C30">
        <v>2324</v>
      </c>
      <c r="D30">
        <v>187.1</v>
      </c>
      <c r="E30">
        <f t="shared" si="6"/>
        <v>0.18709999999999999</v>
      </c>
      <c r="G30" s="4">
        <f t="shared" si="0"/>
        <v>1.0183116544043538</v>
      </c>
      <c r="H30" s="4">
        <f t="shared" si="4"/>
        <v>36.014662470611952</v>
      </c>
      <c r="I30" s="4">
        <f t="shared" si="1"/>
        <v>5.8432703918437801E-2</v>
      </c>
      <c r="J30" s="4">
        <f t="shared" si="7"/>
        <v>1.6233923780168968E-3</v>
      </c>
      <c r="K30" s="4">
        <f t="shared" si="2"/>
        <v>-14927.6033892704</v>
      </c>
      <c r="L30" s="4"/>
      <c r="M30" s="4">
        <f t="shared" si="5"/>
        <v>3246.7847560337937</v>
      </c>
      <c r="N30" s="4">
        <f t="shared" si="3"/>
        <v>0.3970674509611849</v>
      </c>
    </row>
    <row r="31" spans="1:14">
      <c r="A31" s="1">
        <v>34966</v>
      </c>
      <c r="B31" s="2">
        <v>25</v>
      </c>
      <c r="C31">
        <v>2194</v>
      </c>
      <c r="D31">
        <v>107.2</v>
      </c>
      <c r="E31">
        <f t="shared" si="6"/>
        <v>0.1072</v>
      </c>
      <c r="G31" s="4">
        <f t="shared" si="0"/>
        <v>1.0104510968283498</v>
      </c>
      <c r="H31" s="4">
        <f t="shared" si="4"/>
        <v>37.037245821642223</v>
      </c>
      <c r="I31" s="4">
        <f t="shared" si="1"/>
        <v>6.0040993556381039E-2</v>
      </c>
      <c r="J31" s="4">
        <f t="shared" si="7"/>
        <v>1.6082896379432388E-3</v>
      </c>
      <c r="K31" s="4">
        <f t="shared" si="2"/>
        <v>-14113.089298954332</v>
      </c>
      <c r="L31" s="4"/>
      <c r="M31" s="4">
        <f t="shared" si="5"/>
        <v>3216.5792758864777</v>
      </c>
      <c r="N31" s="4">
        <f t="shared" si="3"/>
        <v>0.46607988873586043</v>
      </c>
    </row>
    <row r="32" spans="1:14">
      <c r="A32" s="1">
        <v>34973</v>
      </c>
      <c r="B32" s="2">
        <v>26</v>
      </c>
      <c r="C32">
        <v>2177</v>
      </c>
      <c r="D32">
        <v>246.2</v>
      </c>
      <c r="E32">
        <f t="shared" si="6"/>
        <v>0.2462</v>
      </c>
      <c r="G32" s="4">
        <f t="shared" si="0"/>
        <v>1.0241652258794312</v>
      </c>
      <c r="H32" s="4">
        <f t="shared" si="4"/>
        <v>38.073825895037487</v>
      </c>
      <c r="I32" s="4">
        <f t="shared" si="1"/>
        <v>6.1668493081355913E-2</v>
      </c>
      <c r="J32" s="4">
        <f t="shared" si="7"/>
        <v>1.6274995249748736E-3</v>
      </c>
      <c r="K32" s="4">
        <f t="shared" si="2"/>
        <v>-13977.886705720181</v>
      </c>
      <c r="L32" s="4"/>
      <c r="M32" s="4">
        <f t="shared" si="5"/>
        <v>3254.9990499497471</v>
      </c>
      <c r="N32" s="4">
        <f t="shared" si="3"/>
        <v>0.49517641247117461</v>
      </c>
    </row>
    <row r="33" spans="1:14">
      <c r="A33" s="1">
        <v>34980</v>
      </c>
      <c r="B33" s="2">
        <v>27</v>
      </c>
      <c r="C33">
        <v>2366</v>
      </c>
      <c r="D33">
        <v>156.9</v>
      </c>
      <c r="E33">
        <f t="shared" si="6"/>
        <v>0.15690000000000001</v>
      </c>
      <c r="G33" s="4">
        <f t="shared" si="0"/>
        <v>1.0153334172612696</v>
      </c>
      <c r="H33" s="4">
        <f t="shared" si="4"/>
        <v>39.101579528891783</v>
      </c>
      <c r="I33" s="4">
        <f t="shared" si="1"/>
        <v>6.3279352439526093E-2</v>
      </c>
      <c r="J33" s="4">
        <f t="shared" si="7"/>
        <v>1.6108593581701802E-3</v>
      </c>
      <c r="K33" s="4">
        <f t="shared" si="2"/>
        <v>-15215.716376610233</v>
      </c>
      <c r="L33" s="4"/>
      <c r="M33" s="4">
        <f t="shared" si="5"/>
        <v>3221.7187163403605</v>
      </c>
      <c r="N33" s="4">
        <f t="shared" si="3"/>
        <v>0.36167316836025382</v>
      </c>
    </row>
    <row r="34" spans="1:14">
      <c r="A34" s="1">
        <v>34987</v>
      </c>
      <c r="B34" s="2">
        <v>28</v>
      </c>
      <c r="C34">
        <v>2402</v>
      </c>
      <c r="D34">
        <v>170.7</v>
      </c>
      <c r="E34">
        <f t="shared" si="6"/>
        <v>0.17069999999999999</v>
      </c>
      <c r="G34" s="4">
        <f t="shared" si="0"/>
        <v>1.0166932513046711</v>
      </c>
      <c r="H34" s="4">
        <f t="shared" si="4"/>
        <v>40.130818049415836</v>
      </c>
      <c r="I34" s="4">
        <f t="shared" si="1"/>
        <v>6.4889767748785965E-2</v>
      </c>
      <c r="J34" s="4">
        <f t="shared" si="7"/>
        <v>1.6104153092598716E-3</v>
      </c>
      <c r="K34" s="4">
        <f t="shared" si="2"/>
        <v>-15447.894151607203</v>
      </c>
      <c r="L34" s="4"/>
      <c r="M34" s="4">
        <f t="shared" si="5"/>
        <v>3220.8306185197434</v>
      </c>
      <c r="N34" s="4">
        <f t="shared" si="3"/>
        <v>0.34089534492911883</v>
      </c>
    </row>
    <row r="35" spans="1:14">
      <c r="A35" s="1">
        <v>34994</v>
      </c>
      <c r="B35" s="2">
        <v>29</v>
      </c>
      <c r="C35">
        <v>2485</v>
      </c>
      <c r="D35">
        <v>114.4</v>
      </c>
      <c r="E35">
        <f t="shared" si="6"/>
        <v>0.1144</v>
      </c>
      <c r="G35" s="4">
        <f t="shared" si="0"/>
        <v>1.0111569378882077</v>
      </c>
      <c r="H35" s="4">
        <f t="shared" si="4"/>
        <v>41.154555928335157</v>
      </c>
      <c r="I35" s="4">
        <f t="shared" si="1"/>
        <v>6.6488829899033819E-2</v>
      </c>
      <c r="J35" s="4">
        <f t="shared" si="7"/>
        <v>1.5990621502478541E-3</v>
      </c>
      <c r="K35" s="4">
        <f t="shared" si="2"/>
        <v>-15999.269874555019</v>
      </c>
      <c r="L35" s="4"/>
      <c r="M35" s="4">
        <f t="shared" si="5"/>
        <v>3198.1243004957082</v>
      </c>
      <c r="N35" s="4">
        <f t="shared" si="3"/>
        <v>0.28697154949525483</v>
      </c>
    </row>
    <row r="36" spans="1:14">
      <c r="A36" s="1">
        <v>35001</v>
      </c>
      <c r="B36" s="2">
        <v>30</v>
      </c>
      <c r="C36">
        <v>2588</v>
      </c>
      <c r="D36">
        <v>174.4</v>
      </c>
      <c r="E36">
        <f t="shared" si="6"/>
        <v>0.1744</v>
      </c>
      <c r="G36" s="4">
        <f t="shared" si="0"/>
        <v>1.0170581539989501</v>
      </c>
      <c r="H36" s="4">
        <f t="shared" si="4"/>
        <v>42.184369441853057</v>
      </c>
      <c r="I36" s="4">
        <f t="shared" si="1"/>
        <v>6.8094623275230637E-2</v>
      </c>
      <c r="J36" s="4">
        <f t="shared" si="7"/>
        <v>1.6057933761968179E-3</v>
      </c>
      <c r="K36" s="4">
        <f t="shared" si="2"/>
        <v>-16651.54740783072</v>
      </c>
      <c r="L36" s="4"/>
      <c r="M36" s="4">
        <f t="shared" si="5"/>
        <v>3211.5867523936358</v>
      </c>
      <c r="N36" s="4">
        <f t="shared" si="3"/>
        <v>0.24095315007482065</v>
      </c>
    </row>
    <row r="37" spans="1:14">
      <c r="A37" s="1">
        <v>35008</v>
      </c>
      <c r="B37" s="2">
        <v>31</v>
      </c>
      <c r="C37">
        <v>2453</v>
      </c>
      <c r="D37">
        <v>579.70000000000005</v>
      </c>
      <c r="E37">
        <f t="shared" si="6"/>
        <v>0.57969999999999999</v>
      </c>
      <c r="G37" s="4">
        <f t="shared" si="0"/>
        <v>1.0578331113322814</v>
      </c>
      <c r="H37" s="4">
        <f t="shared" si="4"/>
        <v>43.255570839636981</v>
      </c>
      <c r="I37" s="4">
        <f t="shared" si="1"/>
        <v>6.9762022074177921E-2</v>
      </c>
      <c r="J37" s="4">
        <f t="shared" si="7"/>
        <v>1.6673987989472838E-3</v>
      </c>
      <c r="K37" s="4">
        <f t="shared" si="2"/>
        <v>-15690.591128558552</v>
      </c>
      <c r="L37" s="4"/>
      <c r="M37" s="4">
        <f t="shared" si="5"/>
        <v>3334.7975978945678</v>
      </c>
      <c r="N37" s="4">
        <f t="shared" si="3"/>
        <v>0.35947721071935096</v>
      </c>
    </row>
    <row r="38" spans="1:14">
      <c r="A38" s="1">
        <v>35015</v>
      </c>
      <c r="B38" s="2">
        <v>32</v>
      </c>
      <c r="C38">
        <v>2169</v>
      </c>
      <c r="D38">
        <v>1443.5</v>
      </c>
      <c r="E38">
        <f t="shared" si="6"/>
        <v>1.4435</v>
      </c>
      <c r="G38" s="4">
        <f t="shared" si="0"/>
        <v>1.1502724019587374</v>
      </c>
      <c r="H38" s="4">
        <f t="shared" si="4"/>
        <v>44.420486594151555</v>
      </c>
      <c r="I38" s="4">
        <f t="shared" si="1"/>
        <v>7.1571907616009067E-2</v>
      </c>
      <c r="J38" s="4">
        <f t="shared" si="7"/>
        <v>1.8098855418311466E-3</v>
      </c>
      <c r="K38" s="4">
        <f t="shared" si="2"/>
        <v>-13696.132437134751</v>
      </c>
      <c r="L38" s="4"/>
      <c r="M38" s="4">
        <f t="shared" si="5"/>
        <v>3619.7710836622932</v>
      </c>
      <c r="N38" s="4">
        <f t="shared" si="3"/>
        <v>0.66886633640492998</v>
      </c>
    </row>
    <row r="39" spans="1:14">
      <c r="A39" s="1">
        <v>35022</v>
      </c>
      <c r="B39" s="2">
        <v>33</v>
      </c>
      <c r="C39">
        <v>2240</v>
      </c>
      <c r="D39">
        <v>1695.7</v>
      </c>
      <c r="E39">
        <f t="shared" si="6"/>
        <v>1.6957</v>
      </c>
      <c r="G39" s="4">
        <f t="shared" ref="G39:G58" si="8">EXP($H$3*E39)</f>
        <v>1.1787547285968329</v>
      </c>
      <c r="H39" s="4">
        <f t="shared" si="4"/>
        <v>45.614353368673143</v>
      </c>
      <c r="I39" s="4">
        <f t="shared" ref="I39:I58" si="9">1-EXP(-$H$1*H39)</f>
        <v>7.3423119621351063E-2</v>
      </c>
      <c r="J39" s="4">
        <f t="shared" si="7"/>
        <v>1.8512120053419956E-3</v>
      </c>
      <c r="K39" s="4">
        <f t="shared" ref="K39:K58" si="10">C39*LN(J39)</f>
        <v>-14093.888964687692</v>
      </c>
      <c r="L39" s="4"/>
      <c r="M39" s="4">
        <f t="shared" si="5"/>
        <v>3702.4240106839911</v>
      </c>
      <c r="N39" s="4">
        <f t="shared" ref="N39:N58" si="11">ABS(C39-M39)/C39</f>
        <v>0.65286786191249602</v>
      </c>
    </row>
    <row r="40" spans="1:14">
      <c r="A40" s="1">
        <v>35029</v>
      </c>
      <c r="B40" s="2">
        <v>34</v>
      </c>
      <c r="C40">
        <v>2590</v>
      </c>
      <c r="D40">
        <v>2294.5</v>
      </c>
      <c r="E40">
        <f t="shared" si="6"/>
        <v>2.2945000000000002</v>
      </c>
      <c r="G40" s="4">
        <f t="shared" si="8"/>
        <v>1.2492377604021703</v>
      </c>
      <c r="H40" s="4">
        <f t="shared" ref="H40:H58" si="12">H39+(B40^$H$2-B39^$H$2)*G40</f>
        <v>46.879715841209553</v>
      </c>
      <c r="I40" s="4">
        <f t="shared" si="9"/>
        <v>7.5381163785373517E-2</v>
      </c>
      <c r="J40" s="4">
        <f t="shared" si="7"/>
        <v>1.9580441640224544E-3</v>
      </c>
      <c r="K40" s="4">
        <f t="shared" si="10"/>
        <v>-16150.745774769481</v>
      </c>
      <c r="L40" s="4"/>
      <c r="M40" s="4">
        <f t="shared" si="5"/>
        <v>3916.0883280449088</v>
      </c>
      <c r="N40" s="4">
        <f t="shared" si="11"/>
        <v>0.51200321546135474</v>
      </c>
    </row>
    <row r="41" spans="1:14">
      <c r="A41" s="1">
        <v>35036</v>
      </c>
      <c r="B41" s="2">
        <v>35</v>
      </c>
      <c r="C41">
        <v>2479</v>
      </c>
      <c r="D41">
        <v>3910</v>
      </c>
      <c r="E41">
        <f t="shared" si="6"/>
        <v>3.91</v>
      </c>
      <c r="G41" s="4">
        <f t="shared" si="8"/>
        <v>1.4611355260760468</v>
      </c>
      <c r="H41" s="4">
        <f t="shared" si="12"/>
        <v>48.359834984007065</v>
      </c>
      <c r="I41" s="4">
        <f t="shared" si="9"/>
        <v>7.7666276109703336E-2</v>
      </c>
      <c r="J41" s="4">
        <f t="shared" si="7"/>
        <v>2.2851123243298188E-3</v>
      </c>
      <c r="K41" s="4">
        <f t="shared" si="10"/>
        <v>-15075.642104400171</v>
      </c>
      <c r="L41" s="4"/>
      <c r="M41" s="4">
        <f t="shared" si="5"/>
        <v>4570.2246486596378</v>
      </c>
      <c r="N41" s="4">
        <f t="shared" si="11"/>
        <v>0.84357589699864366</v>
      </c>
    </row>
    <row r="42" spans="1:14">
      <c r="A42" s="1">
        <v>35043</v>
      </c>
      <c r="B42" s="2">
        <v>36</v>
      </c>
      <c r="C42">
        <v>2978</v>
      </c>
      <c r="D42">
        <v>5397.9</v>
      </c>
      <c r="E42">
        <f t="shared" si="6"/>
        <v>5.3978999999999999</v>
      </c>
      <c r="G42" s="4">
        <f t="shared" si="8"/>
        <v>1.6879568608156628</v>
      </c>
      <c r="H42" s="4">
        <f t="shared" si="12"/>
        <v>50.069861356021576</v>
      </c>
      <c r="I42" s="4">
        <f t="shared" si="9"/>
        <v>8.0299304921501169E-2</v>
      </c>
      <c r="J42" s="4">
        <f t="shared" si="7"/>
        <v>2.6330288117978329E-3</v>
      </c>
      <c r="K42" s="4">
        <f t="shared" si="10"/>
        <v>-17688.189717829962</v>
      </c>
      <c r="L42" s="4"/>
      <c r="M42" s="4">
        <f t="shared" si="5"/>
        <v>5266.057623595666</v>
      </c>
      <c r="N42" s="4">
        <f t="shared" si="11"/>
        <v>0.76832022283266155</v>
      </c>
    </row>
    <row r="43" spans="1:14">
      <c r="A43" s="1">
        <v>35050</v>
      </c>
      <c r="B43" s="2">
        <v>37</v>
      </c>
      <c r="C43">
        <v>4167</v>
      </c>
      <c r="D43">
        <v>6417.2</v>
      </c>
      <c r="E43">
        <f t="shared" si="6"/>
        <v>6.4172000000000002</v>
      </c>
      <c r="G43" s="4">
        <f t="shared" si="8"/>
        <v>1.8633506882710758</v>
      </c>
      <c r="H43" s="4">
        <f t="shared" si="12"/>
        <v>51.957723910516435</v>
      </c>
      <c r="I43" s="4">
        <f t="shared" si="9"/>
        <v>8.3197429665861189E-2</v>
      </c>
      <c r="J43" s="4">
        <f t="shared" si="7"/>
        <v>2.89812474436002E-3</v>
      </c>
      <c r="K43" s="4">
        <f t="shared" si="10"/>
        <v>-24350.662026410766</v>
      </c>
      <c r="L43" s="4"/>
      <c r="M43" s="4">
        <f t="shared" si="5"/>
        <v>5796.2494887200401</v>
      </c>
      <c r="N43" s="4">
        <f t="shared" si="11"/>
        <v>0.39098859820495324</v>
      </c>
    </row>
    <row r="44" spans="1:14">
      <c r="A44" s="1">
        <v>35057</v>
      </c>
      <c r="B44" s="2">
        <v>38</v>
      </c>
      <c r="C44">
        <v>8225</v>
      </c>
      <c r="D44">
        <v>6418</v>
      </c>
      <c r="E44">
        <f t="shared" si="6"/>
        <v>6.4180000000000001</v>
      </c>
      <c r="G44" s="4">
        <f t="shared" si="8"/>
        <v>1.8634952685018433</v>
      </c>
      <c r="H44" s="4">
        <f t="shared" si="12"/>
        <v>53.845878073304682</v>
      </c>
      <c r="I44" s="4">
        <f t="shared" si="9"/>
        <v>8.6086867496879771E-2</v>
      </c>
      <c r="J44" s="4">
        <f t="shared" si="7"/>
        <v>2.889437831018582E-3</v>
      </c>
      <c r="K44" s="4">
        <f t="shared" si="10"/>
        <v>-48089.052539880322</v>
      </c>
      <c r="L44" s="4"/>
      <c r="M44" s="4">
        <f t="shared" si="5"/>
        <v>5778.8756620371641</v>
      </c>
      <c r="N44" s="4">
        <f t="shared" si="11"/>
        <v>0.29740113531463047</v>
      </c>
    </row>
    <row r="45" spans="1:14">
      <c r="A45" s="1">
        <v>35064</v>
      </c>
      <c r="B45" s="2">
        <v>39</v>
      </c>
      <c r="C45">
        <v>7502</v>
      </c>
      <c r="D45">
        <v>7969.2</v>
      </c>
      <c r="E45">
        <f t="shared" si="6"/>
        <v>7.9691999999999998</v>
      </c>
      <c r="G45" s="4">
        <f t="shared" si="8"/>
        <v>2.1660344232168218</v>
      </c>
      <c r="H45" s="4">
        <f t="shared" si="12"/>
        <v>56.040739031242637</v>
      </c>
      <c r="I45" s="4">
        <f t="shared" si="9"/>
        <v>8.9434214483031349E-2</v>
      </c>
      <c r="J45" s="4">
        <f t="shared" si="7"/>
        <v>3.3473469861515781E-3</v>
      </c>
      <c r="K45" s="4">
        <f t="shared" si="10"/>
        <v>-42758.303109366512</v>
      </c>
      <c r="L45" s="4"/>
      <c r="M45" s="4">
        <f t="shared" si="5"/>
        <v>6694.6939723031564</v>
      </c>
      <c r="N45" s="4">
        <f t="shared" si="11"/>
        <v>0.10761210713101087</v>
      </c>
    </row>
    <row r="46" spans="1:14">
      <c r="A46" s="1">
        <v>35071</v>
      </c>
      <c r="B46" s="2">
        <v>40</v>
      </c>
      <c r="C46">
        <v>4967</v>
      </c>
      <c r="D46">
        <v>8870</v>
      </c>
      <c r="E46">
        <f t="shared" si="6"/>
        <v>8.8699999999999992</v>
      </c>
      <c r="G46" s="4">
        <f t="shared" si="8"/>
        <v>2.3637816115799772</v>
      </c>
      <c r="H46" s="4">
        <f t="shared" si="12"/>
        <v>58.436153555047191</v>
      </c>
      <c r="I46" s="4">
        <f t="shared" si="9"/>
        <v>9.3073432287081315E-2</v>
      </c>
      <c r="J46" s="4">
        <f t="shared" si="7"/>
        <v>3.6392178040499656E-3</v>
      </c>
      <c r="K46" s="4">
        <f t="shared" si="10"/>
        <v>-27894.604992302546</v>
      </c>
      <c r="L46" s="4"/>
      <c r="M46" s="4">
        <f t="shared" si="5"/>
        <v>7278.4356080999314</v>
      </c>
      <c r="N46" s="4">
        <f t="shared" si="11"/>
        <v>0.46535848763839971</v>
      </c>
    </row>
    <row r="47" spans="1:14">
      <c r="A47" s="1">
        <v>35078</v>
      </c>
      <c r="B47" s="2">
        <v>41</v>
      </c>
      <c r="C47">
        <v>4283</v>
      </c>
      <c r="D47">
        <v>9017.9</v>
      </c>
      <c r="E47">
        <f t="shared" si="6"/>
        <v>9.0178999999999991</v>
      </c>
      <c r="G47" s="4">
        <f t="shared" si="8"/>
        <v>2.3979324622385607</v>
      </c>
      <c r="H47" s="4">
        <f t="shared" si="12"/>
        <v>60.866348724084418</v>
      </c>
      <c r="I47" s="4">
        <f t="shared" si="9"/>
        <v>9.6750627636329245E-2</v>
      </c>
      <c r="J47" s="4">
        <f t="shared" si="7"/>
        <v>3.6771953492479303E-3</v>
      </c>
      <c r="K47" s="4">
        <f t="shared" si="10"/>
        <v>-24008.806003972779</v>
      </c>
      <c r="L47" s="4"/>
      <c r="M47" s="4">
        <f t="shared" si="5"/>
        <v>7354.3906984958603</v>
      </c>
      <c r="N47" s="4">
        <f t="shared" si="11"/>
        <v>0.7171120005827365</v>
      </c>
    </row>
    <row r="48" spans="1:14">
      <c r="A48" s="1">
        <v>35085</v>
      </c>
      <c r="B48" s="2">
        <v>42</v>
      </c>
      <c r="C48">
        <v>4694</v>
      </c>
      <c r="D48">
        <v>8945.7999999999993</v>
      </c>
      <c r="E48">
        <f t="shared" si="6"/>
        <v>8.9457999999999984</v>
      </c>
      <c r="G48" s="4">
        <f t="shared" si="8"/>
        <v>2.3812230128650902</v>
      </c>
      <c r="H48" s="4">
        <f t="shared" si="12"/>
        <v>63.279777027172074</v>
      </c>
      <c r="I48" s="4">
        <f t="shared" si="9"/>
        <v>0.1003876969464268</v>
      </c>
      <c r="J48" s="4">
        <f t="shared" ref="J48:J58" si="13">I48-I47</f>
        <v>3.6370693100975515E-3</v>
      </c>
      <c r="K48" s="4">
        <f t="shared" si="10"/>
        <v>-26364.212701882621</v>
      </c>
      <c r="L48" s="4"/>
      <c r="M48" s="4">
        <f t="shared" ref="M48:M58" si="14">$B$1*J48</f>
        <v>7274.1386201951027</v>
      </c>
      <c r="N48" s="4">
        <f t="shared" si="11"/>
        <v>0.54966736689286377</v>
      </c>
    </row>
    <row r="49" spans="1:14">
      <c r="A49" s="1">
        <v>35092</v>
      </c>
      <c r="B49" s="2">
        <v>43</v>
      </c>
      <c r="C49">
        <v>5030</v>
      </c>
      <c r="D49">
        <v>9594.4</v>
      </c>
      <c r="E49">
        <f t="shared" si="6"/>
        <v>9.5944000000000003</v>
      </c>
      <c r="G49" s="4">
        <f t="shared" si="8"/>
        <v>2.5358252314512244</v>
      </c>
      <c r="H49" s="4">
        <f t="shared" si="12"/>
        <v>65.850072528999149</v>
      </c>
      <c r="I49" s="4">
        <f t="shared" si="9"/>
        <v>0.10424506466886874</v>
      </c>
      <c r="J49" s="4">
        <f t="shared" si="13"/>
        <v>3.85736772244194E-3</v>
      </c>
      <c r="K49" s="4">
        <f t="shared" si="10"/>
        <v>-27955.584434567318</v>
      </c>
      <c r="L49" s="4"/>
      <c r="M49" s="4">
        <f t="shared" si="14"/>
        <v>7714.7354448838805</v>
      </c>
      <c r="N49" s="4">
        <f t="shared" si="11"/>
        <v>0.53374462124928046</v>
      </c>
    </row>
    <row r="50" spans="1:14">
      <c r="A50" s="1">
        <v>35099</v>
      </c>
      <c r="B50" s="2">
        <v>44</v>
      </c>
      <c r="C50">
        <v>5580</v>
      </c>
      <c r="D50">
        <v>9960.7000000000007</v>
      </c>
      <c r="E50">
        <f t="shared" si="6"/>
        <v>9.960700000000001</v>
      </c>
      <c r="G50" s="4">
        <f t="shared" si="8"/>
        <v>2.6275318952517401</v>
      </c>
      <c r="H50" s="4">
        <f t="shared" si="12"/>
        <v>68.513497437266679</v>
      </c>
      <c r="I50" s="4">
        <f t="shared" si="9"/>
        <v>0.10822474769190715</v>
      </c>
      <c r="J50" s="4">
        <f t="shared" si="13"/>
        <v>3.9796830230384161E-3</v>
      </c>
      <c r="K50" s="4">
        <f t="shared" si="10"/>
        <v>-30838.166327630239</v>
      </c>
      <c r="L50" s="4"/>
      <c r="M50" s="4">
        <f t="shared" si="14"/>
        <v>7959.3660460768324</v>
      </c>
      <c r="N50" s="4">
        <f t="shared" si="11"/>
        <v>0.42640968567685167</v>
      </c>
    </row>
    <row r="51" spans="1:14">
      <c r="A51" s="1">
        <v>35106</v>
      </c>
      <c r="B51" s="2">
        <v>45</v>
      </c>
      <c r="C51">
        <v>6933</v>
      </c>
      <c r="D51">
        <v>10371.700000000001</v>
      </c>
      <c r="E51">
        <f t="shared" si="6"/>
        <v>10.371700000000001</v>
      </c>
      <c r="G51" s="4">
        <f t="shared" si="8"/>
        <v>2.7343836795791714</v>
      </c>
      <c r="H51" s="4">
        <f t="shared" si="12"/>
        <v>71.285412916092866</v>
      </c>
      <c r="I51" s="4">
        <f t="shared" si="9"/>
        <v>0.11234776217398379</v>
      </c>
      <c r="J51" s="4">
        <f t="shared" si="13"/>
        <v>4.1230144820766368E-3</v>
      </c>
      <c r="K51" s="4">
        <f t="shared" si="10"/>
        <v>-38070.286551523837</v>
      </c>
      <c r="L51" s="4"/>
      <c r="M51" s="4">
        <f t="shared" si="14"/>
        <v>8246.0289641532727</v>
      </c>
      <c r="N51" s="4">
        <f t="shared" si="11"/>
        <v>0.18938828272800703</v>
      </c>
    </row>
    <row r="52" spans="1:14">
      <c r="A52" s="1">
        <v>35113</v>
      </c>
      <c r="B52" s="2">
        <v>46</v>
      </c>
      <c r="C52">
        <v>8967</v>
      </c>
      <c r="D52">
        <v>9660.7000000000007</v>
      </c>
      <c r="E52">
        <f t="shared" si="6"/>
        <v>9.6607000000000003</v>
      </c>
      <c r="G52" s="4">
        <f t="shared" si="8"/>
        <v>2.5521835011682978</v>
      </c>
      <c r="H52" s="4">
        <f t="shared" si="12"/>
        <v>73.872790869821856</v>
      </c>
      <c r="I52" s="4">
        <f t="shared" si="9"/>
        <v>0.11617908836426771</v>
      </c>
      <c r="J52" s="4">
        <f t="shared" si="13"/>
        <v>3.8313261902839235E-3</v>
      </c>
      <c r="K52" s="4">
        <f t="shared" si="10"/>
        <v>-49897.268486515997</v>
      </c>
      <c r="L52" s="4"/>
      <c r="M52" s="4">
        <f t="shared" si="14"/>
        <v>7662.6523805678471</v>
      </c>
      <c r="N52" s="4">
        <f t="shared" si="11"/>
        <v>0.14546086979281286</v>
      </c>
    </row>
    <row r="53" spans="1:14">
      <c r="A53" s="1">
        <v>35120</v>
      </c>
      <c r="B53" s="2">
        <v>47</v>
      </c>
      <c r="C53">
        <v>9443</v>
      </c>
      <c r="D53">
        <v>10335.700000000001</v>
      </c>
      <c r="E53">
        <f t="shared" si="6"/>
        <v>10.335700000000001</v>
      </c>
      <c r="G53" s="4">
        <f t="shared" si="8"/>
        <v>2.7248532716771665</v>
      </c>
      <c r="H53" s="4">
        <f t="shared" si="12"/>
        <v>76.635390486460352</v>
      </c>
      <c r="I53" s="4">
        <f t="shared" si="9"/>
        <v>0.12025162556470226</v>
      </c>
      <c r="J53" s="4">
        <f t="shared" si="13"/>
        <v>4.072537200434545E-3</v>
      </c>
      <c r="K53" s="4">
        <f t="shared" si="10"/>
        <v>-51969.447410625326</v>
      </c>
      <c r="L53" s="4"/>
      <c r="M53" s="4">
        <f t="shared" si="14"/>
        <v>8145.0744008690899</v>
      </c>
      <c r="N53" s="4">
        <f t="shared" si="11"/>
        <v>0.13744843790436409</v>
      </c>
    </row>
    <row r="54" spans="1:14">
      <c r="A54" s="1">
        <v>35127</v>
      </c>
      <c r="B54" s="2">
        <v>48</v>
      </c>
      <c r="C54">
        <v>9011</v>
      </c>
      <c r="D54">
        <v>8846.4</v>
      </c>
      <c r="E54">
        <f t="shared" si="6"/>
        <v>8.8463999999999992</v>
      </c>
      <c r="G54" s="4">
        <f t="shared" si="8"/>
        <v>2.3583774303101293</v>
      </c>
      <c r="H54" s="4">
        <f t="shared" si="12"/>
        <v>79.026582293261356</v>
      </c>
      <c r="I54" s="4">
        <f t="shared" si="9"/>
        <v>0.12376149095940925</v>
      </c>
      <c r="J54" s="4">
        <f t="shared" si="13"/>
        <v>3.5098653947069902E-3</v>
      </c>
      <c r="K54" s="4">
        <f t="shared" si="10"/>
        <v>-50931.772275438903</v>
      </c>
      <c r="L54" s="4"/>
      <c r="M54" s="4">
        <f t="shared" si="14"/>
        <v>7019.7307894139803</v>
      </c>
      <c r="N54" s="4">
        <f t="shared" si="11"/>
        <v>0.22098204534302737</v>
      </c>
    </row>
    <row r="55" spans="1:14">
      <c r="A55" s="1">
        <v>35134</v>
      </c>
      <c r="B55" s="2">
        <v>49</v>
      </c>
      <c r="C55">
        <v>10025</v>
      </c>
      <c r="D55">
        <v>8282.4</v>
      </c>
      <c r="E55">
        <f t="shared" si="6"/>
        <v>8.2823999999999991</v>
      </c>
      <c r="G55" s="4">
        <f t="shared" si="8"/>
        <v>2.232839170983242</v>
      </c>
      <c r="H55" s="4">
        <f t="shared" si="12"/>
        <v>81.290623238949593</v>
      </c>
      <c r="I55" s="4">
        <f t="shared" si="9"/>
        <v>0.12707181353848496</v>
      </c>
      <c r="J55" s="4">
        <f t="shared" si="13"/>
        <v>3.3103225790757085E-3</v>
      </c>
      <c r="K55" s="4">
        <f t="shared" si="10"/>
        <v>-57249.864125236425</v>
      </c>
      <c r="L55" s="4"/>
      <c r="M55" s="4">
        <f t="shared" si="14"/>
        <v>6620.6451581514166</v>
      </c>
      <c r="N55" s="4">
        <f t="shared" si="11"/>
        <v>0.339586517890133</v>
      </c>
    </row>
    <row r="56" spans="1:14">
      <c r="A56" s="1">
        <v>35141</v>
      </c>
      <c r="B56" s="2">
        <v>50</v>
      </c>
      <c r="C56">
        <v>10601</v>
      </c>
      <c r="D56">
        <v>8033.3</v>
      </c>
      <c r="E56">
        <f t="shared" si="6"/>
        <v>8.0333000000000006</v>
      </c>
      <c r="G56" s="4">
        <f t="shared" si="8"/>
        <v>2.1795421267458299</v>
      </c>
      <c r="H56" s="4">
        <f t="shared" si="12"/>
        <v>83.500750631889545</v>
      </c>
      <c r="I56" s="4">
        <f t="shared" si="9"/>
        <v>0.13029124428862682</v>
      </c>
      <c r="J56" s="4">
        <f t="shared" si="13"/>
        <v>3.2194307501418606E-3</v>
      </c>
      <c r="K56" s="4">
        <f t="shared" si="10"/>
        <v>-60834.376190400195</v>
      </c>
      <c r="L56" s="4"/>
      <c r="M56" s="4">
        <f t="shared" si="14"/>
        <v>6438.8615002837214</v>
      </c>
      <c r="N56" s="4">
        <f t="shared" si="11"/>
        <v>0.39261753605473809</v>
      </c>
    </row>
    <row r="57" spans="1:14">
      <c r="A57" s="1">
        <v>35148</v>
      </c>
      <c r="B57" s="2">
        <v>51</v>
      </c>
      <c r="C57">
        <v>11083</v>
      </c>
      <c r="D57">
        <v>6769.2</v>
      </c>
      <c r="E57">
        <f t="shared" si="6"/>
        <v>6.7691999999999997</v>
      </c>
      <c r="G57" s="4">
        <f t="shared" si="8"/>
        <v>1.9280618222014982</v>
      </c>
      <c r="H57" s="4">
        <f t="shared" si="12"/>
        <v>85.455979929245231</v>
      </c>
      <c r="I57" s="4">
        <f t="shared" si="9"/>
        <v>0.13312947230955374</v>
      </c>
      <c r="J57" s="4">
        <f t="shared" si="13"/>
        <v>2.8382280209269251E-3</v>
      </c>
      <c r="K57" s="4">
        <f t="shared" si="10"/>
        <v>-64997.088690847741</v>
      </c>
      <c r="L57" s="4"/>
      <c r="M57" s="4">
        <f t="shared" si="14"/>
        <v>5676.4560418538504</v>
      </c>
      <c r="N57" s="4">
        <f t="shared" si="11"/>
        <v>0.48782314879961652</v>
      </c>
    </row>
    <row r="58" spans="1:14">
      <c r="A58" s="1">
        <v>35155</v>
      </c>
      <c r="B58" s="2">
        <v>52</v>
      </c>
      <c r="C58">
        <v>11136</v>
      </c>
      <c r="D58">
        <v>5454</v>
      </c>
      <c r="E58">
        <f t="shared" si="6"/>
        <v>5.4539999999999997</v>
      </c>
      <c r="G58" s="4">
        <f t="shared" si="8"/>
        <v>1.69716588674216</v>
      </c>
      <c r="H58" s="4">
        <f t="shared" si="12"/>
        <v>87.177155809595732</v>
      </c>
      <c r="I58" s="4">
        <f t="shared" si="9"/>
        <v>0.13562027977431645</v>
      </c>
      <c r="J58" s="4">
        <f t="shared" si="13"/>
        <v>2.4908074647627121E-3</v>
      </c>
      <c r="K58" s="4">
        <f t="shared" si="10"/>
        <v>-66761.971892376314</v>
      </c>
      <c r="L58" s="4"/>
      <c r="M58" s="4">
        <f t="shared" si="14"/>
        <v>4981.6149295254245</v>
      </c>
      <c r="N58" s="4">
        <f t="shared" si="11"/>
        <v>0.55265670532278877</v>
      </c>
    </row>
    <row r="59" spans="1:14">
      <c r="K59">
        <f>(B1-SUM(C7:C58))*LN(1-I58)</f>
        <v>-251823.26270555172</v>
      </c>
    </row>
  </sheetData>
  <scenarios current="0" show="0">
    <scenario name="pittsfield best fit" locked="1" count="1" user="Hubert Gatignon" comment="Solver Model">
      <inputCells r="D37" deleted="1" val=""/>
    </scenario>
  </scenarios>
  <phoneticPr fontId="1" type="noConversion"/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F39" sqref="F39"/>
    </sheetView>
  </sheetViews>
  <sheetFormatPr baseColWidth="10" defaultColWidth="8.83203125" defaultRowHeight="12" x14ac:dyDescent="0"/>
  <cols>
    <col min="1" max="2" width="12" customWidth="1"/>
    <col min="5" max="9" width="9.6640625" customWidth="1"/>
    <col min="10" max="10" width="11.1640625" bestFit="1" customWidth="1"/>
    <col min="11" max="11" width="12.33203125" bestFit="1" customWidth="1"/>
    <col min="13" max="13" width="13" bestFit="1" customWidth="1"/>
  </cols>
  <sheetData>
    <row r="1" spans="1:17">
      <c r="A1" t="s">
        <v>3</v>
      </c>
      <c r="B1">
        <v>2000000</v>
      </c>
      <c r="F1" s="4" t="s">
        <v>21</v>
      </c>
      <c r="G1" s="4">
        <v>41.000000402419914</v>
      </c>
      <c r="H1" s="4">
        <v>0</v>
      </c>
      <c r="I1" s="4"/>
      <c r="J1" s="3" t="s">
        <v>6</v>
      </c>
      <c r="K1" s="4">
        <v>1.5948117717164783E-3</v>
      </c>
      <c r="L1" s="4"/>
      <c r="M1" s="4"/>
      <c r="N1" s="4"/>
      <c r="O1" s="4"/>
      <c r="P1" s="4" t="s">
        <v>16</v>
      </c>
      <c r="Q1" s="4">
        <f>-2*K5+2*LN(B1)</f>
        <v>3695125.6976694725</v>
      </c>
    </row>
    <row r="2" spans="1:17">
      <c r="F2" s="4" t="s">
        <v>22</v>
      </c>
      <c r="G2" s="4">
        <v>9.2772596480010226E-5</v>
      </c>
      <c r="H2" s="4">
        <v>12.996954734014434</v>
      </c>
      <c r="I2" s="4"/>
      <c r="J2" s="3" t="s">
        <v>8</v>
      </c>
      <c r="K2" s="4">
        <v>6.5737508863449839E-2</v>
      </c>
      <c r="L2" s="4"/>
      <c r="M2" s="4"/>
      <c r="N2" s="4"/>
      <c r="O2" s="4"/>
      <c r="P2" s="4" t="s">
        <v>17</v>
      </c>
      <c r="Q2" s="4">
        <f>AVERAGE(Q8:Q59)</f>
        <v>0.23012579068340758</v>
      </c>
    </row>
    <row r="3" spans="1:17">
      <c r="J3" s="6" t="s">
        <v>19</v>
      </c>
      <c r="K3" s="4">
        <v>0.60808872126527669</v>
      </c>
      <c r="L3" s="4"/>
      <c r="M3" s="4"/>
      <c r="N3" s="4"/>
      <c r="O3" s="4"/>
      <c r="P3" s="4"/>
      <c r="Q3" s="4"/>
    </row>
    <row r="4" spans="1:17">
      <c r="J4" s="6" t="s">
        <v>23</v>
      </c>
      <c r="K4" s="4">
        <v>0.53252881562458299</v>
      </c>
      <c r="L4" s="4"/>
      <c r="M4" s="4"/>
      <c r="N4" s="4"/>
      <c r="O4" s="4"/>
      <c r="P4" s="4"/>
      <c r="Q4" s="4"/>
    </row>
    <row r="5" spans="1:17">
      <c r="J5" s="3" t="s">
        <v>9</v>
      </c>
      <c r="K5" s="4">
        <f>SUM(N8:N60)</f>
        <v>-1847548.3401769977</v>
      </c>
      <c r="L5" s="4"/>
      <c r="M5" s="4"/>
      <c r="N5" s="4"/>
      <c r="O5" s="4"/>
      <c r="P5" s="4"/>
      <c r="Q5" s="4"/>
    </row>
    <row r="6" spans="1:17">
      <c r="J6" s="3"/>
      <c r="K6" s="4"/>
      <c r="L6" s="4"/>
      <c r="M6" s="4"/>
      <c r="N6" s="4"/>
      <c r="O6" s="4"/>
      <c r="P6" s="4"/>
      <c r="Q6" s="4"/>
    </row>
    <row r="7" spans="1:17">
      <c r="A7" t="s">
        <v>1</v>
      </c>
      <c r="B7" t="s">
        <v>4</v>
      </c>
      <c r="C7" t="s">
        <v>2</v>
      </c>
      <c r="D7" t="s">
        <v>0</v>
      </c>
      <c r="E7" t="s">
        <v>5</v>
      </c>
      <c r="F7" t="s">
        <v>18</v>
      </c>
      <c r="G7" t="s">
        <v>20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9</v>
      </c>
      <c r="O7" s="4"/>
      <c r="P7" s="4" t="s">
        <v>14</v>
      </c>
      <c r="Q7" s="4" t="s">
        <v>15</v>
      </c>
    </row>
    <row r="8" spans="1:17">
      <c r="A8" s="1">
        <v>34798</v>
      </c>
      <c r="B8" s="2">
        <v>1</v>
      </c>
      <c r="C8">
        <v>5250</v>
      </c>
      <c r="D8">
        <v>1709.8</v>
      </c>
      <c r="E8">
        <f>D8/1000</f>
        <v>1.7098</v>
      </c>
      <c r="F8" s="5">
        <v>0</v>
      </c>
      <c r="G8" s="5">
        <v>0</v>
      </c>
      <c r="H8" s="5"/>
      <c r="I8" s="5"/>
      <c r="J8" s="4">
        <f>EXP($K$2*E8+$K$3*F8+$K$4*G8)</f>
        <v>1.118958109144738</v>
      </c>
      <c r="K8" s="4">
        <f>J8</f>
        <v>1.118958109144738</v>
      </c>
      <c r="L8" s="4">
        <f t="shared" ref="L8:L47" si="0">1-EXP(-$K$1*K8)</f>
        <v>1.7829362419344852E-3</v>
      </c>
      <c r="M8" s="4">
        <f>L8</f>
        <v>1.7829362419344852E-3</v>
      </c>
      <c r="N8" s="4">
        <f t="shared" ref="N8:N39" si="1">C8*LN(M8)</f>
        <v>-33229.84192295601</v>
      </c>
      <c r="O8" s="4"/>
      <c r="P8" s="4">
        <f>$B$1*M8</f>
        <v>3565.8724838689704</v>
      </c>
      <c r="Q8" s="4">
        <f t="shared" ref="Q8:Q39" si="2">ABS(C8-P8)/C8</f>
        <v>0.32078619354876753</v>
      </c>
    </row>
    <row r="9" spans="1:17">
      <c r="A9" s="1">
        <v>34805</v>
      </c>
      <c r="B9" s="2">
        <v>2</v>
      </c>
      <c r="C9">
        <v>5482</v>
      </c>
      <c r="D9">
        <v>2748</v>
      </c>
      <c r="E9">
        <f t="shared" ref="E9:E59" si="3">D9/1000</f>
        <v>2.7480000000000002</v>
      </c>
      <c r="F9" s="5">
        <v>0</v>
      </c>
      <c r="G9" s="5">
        <v>0</v>
      </c>
      <c r="H9" s="5"/>
      <c r="I9" s="5"/>
      <c r="J9" s="4">
        <f>EXP($K$2*E9+$K$3*F9+$K$4*G9)</f>
        <v>1.1979918232747806</v>
      </c>
      <c r="K9" s="4">
        <f>K8+J9</f>
        <v>2.3169499324195186</v>
      </c>
      <c r="L9" s="4">
        <f t="shared" si="0"/>
        <v>3.6882805491936788E-3</v>
      </c>
      <c r="M9" s="4">
        <f>L9-L8</f>
        <v>1.9053443072591936E-3</v>
      </c>
      <c r="N9" s="4">
        <f t="shared" si="1"/>
        <v>-34334.273348223767</v>
      </c>
      <c r="O9" s="4"/>
      <c r="P9" s="4">
        <f t="shared" ref="P9:P59" si="4">$B$1*M9</f>
        <v>3810.6886145183871</v>
      </c>
      <c r="Q9" s="4">
        <f t="shared" si="2"/>
        <v>0.30487256210901365</v>
      </c>
    </row>
    <row r="10" spans="1:17">
      <c r="A10" s="1">
        <v>34812</v>
      </c>
      <c r="B10" s="2">
        <v>3</v>
      </c>
      <c r="C10">
        <v>4980</v>
      </c>
      <c r="D10">
        <v>4595.8999999999996</v>
      </c>
      <c r="E10">
        <f t="shared" si="3"/>
        <v>4.5958999999999994</v>
      </c>
      <c r="F10" s="5">
        <v>0</v>
      </c>
      <c r="G10" s="5">
        <v>0</v>
      </c>
      <c r="H10" s="5"/>
      <c r="I10" s="5"/>
      <c r="J10" s="4">
        <f>EXP($K$2*E10+$K$3*F10+$K$4*G10)</f>
        <v>1.3527276249490305</v>
      </c>
      <c r="K10" s="4">
        <f t="shared" ref="K10:K59" si="5">K9+J10</f>
        <v>3.6696775573685492</v>
      </c>
      <c r="L10" s="4">
        <f t="shared" si="0"/>
        <v>5.8353527708177033E-3</v>
      </c>
      <c r="M10" s="4">
        <f t="shared" ref="M10:M45" si="6">L10-L9</f>
        <v>2.1470722216240246E-3</v>
      </c>
      <c r="N10" s="4">
        <f t="shared" si="1"/>
        <v>-30595.37760885942</v>
      </c>
      <c r="O10" s="4"/>
      <c r="P10" s="4">
        <f t="shared" si="4"/>
        <v>4294.1444432480494</v>
      </c>
      <c r="Q10" s="4">
        <f t="shared" si="2"/>
        <v>0.13772199934778126</v>
      </c>
    </row>
    <row r="11" spans="1:17">
      <c r="A11" s="1">
        <v>34819</v>
      </c>
      <c r="B11" s="2">
        <v>4</v>
      </c>
      <c r="C11">
        <v>5517</v>
      </c>
      <c r="D11">
        <v>6801.8</v>
      </c>
      <c r="E11">
        <f t="shared" si="3"/>
        <v>6.8018000000000001</v>
      </c>
      <c r="F11" s="5">
        <v>0</v>
      </c>
      <c r="G11" s="5">
        <v>0</v>
      </c>
      <c r="H11" s="5"/>
      <c r="I11" s="5"/>
      <c r="J11" s="4">
        <f>EXP($K$2*E11+$K$3*F11+$K$4*G11)</f>
        <v>1.5638228802489347</v>
      </c>
      <c r="K11" s="4">
        <f t="shared" si="5"/>
        <v>5.2335004376174838</v>
      </c>
      <c r="L11" s="4">
        <f t="shared" si="0"/>
        <v>8.3117132120480441E-3</v>
      </c>
      <c r="M11" s="4">
        <f t="shared" si="6"/>
        <v>2.4763604412303408E-3</v>
      </c>
      <c r="N11" s="4">
        <f t="shared" si="1"/>
        <v>-33107.3258952693</v>
      </c>
      <c r="O11" s="4"/>
      <c r="P11" s="4">
        <f t="shared" si="4"/>
        <v>4952.7208824606814</v>
      </c>
      <c r="Q11" s="4">
        <f t="shared" si="2"/>
        <v>0.1022800648068368</v>
      </c>
    </row>
    <row r="12" spans="1:17">
      <c r="A12" s="1">
        <v>34826</v>
      </c>
      <c r="B12" s="2">
        <v>5</v>
      </c>
      <c r="C12">
        <v>6563</v>
      </c>
      <c r="D12">
        <v>8056.5</v>
      </c>
      <c r="E12">
        <f t="shared" si="3"/>
        <v>8.0564999999999998</v>
      </c>
      <c r="F12" s="5">
        <v>0</v>
      </c>
      <c r="G12" s="5">
        <v>0</v>
      </c>
      <c r="H12" s="5"/>
      <c r="I12" s="5"/>
      <c r="J12" s="4">
        <f t="shared" ref="J12:J59" si="7">EXP($K$2*E12+$K$3*F12+$K$4*G12)</f>
        <v>1.6982770551536233</v>
      </c>
      <c r="K12" s="4">
        <f t="shared" si="5"/>
        <v>6.9317774927711069</v>
      </c>
      <c r="L12" s="4">
        <f t="shared" si="0"/>
        <v>1.0993999703929225E-2</v>
      </c>
      <c r="M12" s="4">
        <f t="shared" si="6"/>
        <v>2.6822864918811806E-3</v>
      </c>
      <c r="N12" s="4">
        <f t="shared" si="1"/>
        <v>-38860.085315139047</v>
      </c>
      <c r="O12" s="4"/>
      <c r="P12" s="4">
        <f t="shared" si="4"/>
        <v>5364.5729837623612</v>
      </c>
      <c r="Q12" s="4">
        <f t="shared" si="2"/>
        <v>0.18260353744288263</v>
      </c>
    </row>
    <row r="13" spans="1:17">
      <c r="A13" s="1">
        <v>34833</v>
      </c>
      <c r="B13" s="2">
        <v>6</v>
      </c>
      <c r="C13">
        <v>6555</v>
      </c>
      <c r="D13">
        <v>9496.5</v>
      </c>
      <c r="E13">
        <f t="shared" si="3"/>
        <v>9.4964999999999993</v>
      </c>
      <c r="F13" s="5">
        <v>0</v>
      </c>
      <c r="G13" s="5">
        <f>1-$G$1*(1-EXP(-$G$2*ABS(B13-12)))</f>
        <v>0.97718429164853604</v>
      </c>
      <c r="H13" s="5"/>
      <c r="I13" s="5"/>
      <c r="J13" s="4">
        <f t="shared" si="7"/>
        <v>3.1413575473240019</v>
      </c>
      <c r="K13" s="4">
        <f>K12+J13</f>
        <v>10.073135040095108</v>
      </c>
      <c r="L13" s="4">
        <f t="shared" si="0"/>
        <v>1.5936404396594273E-2</v>
      </c>
      <c r="M13" s="4">
        <f>L13-L12</f>
        <v>4.9424046926650478E-3</v>
      </c>
      <c r="N13" s="4">
        <f t="shared" si="1"/>
        <v>-34806.416041889825</v>
      </c>
      <c r="O13" s="4"/>
      <c r="P13" s="4">
        <f>$B$1*M13</f>
        <v>9884.8093853300961</v>
      </c>
      <c r="Q13" s="4">
        <f t="shared" si="2"/>
        <v>0.50798007403967904</v>
      </c>
    </row>
    <row r="14" spans="1:17">
      <c r="A14" s="1">
        <v>34840</v>
      </c>
      <c r="B14" s="2">
        <v>7</v>
      </c>
      <c r="C14">
        <v>6413</v>
      </c>
      <c r="D14">
        <v>9218.1</v>
      </c>
      <c r="E14">
        <f t="shared" si="3"/>
        <v>9.2180999999999997</v>
      </c>
      <c r="F14" s="5">
        <v>0</v>
      </c>
      <c r="G14" s="5">
        <f>1-$G$1*(1-EXP(-$G$2*ABS(B14-12)))</f>
        <v>0.98098602781478572</v>
      </c>
      <c r="H14" s="5"/>
      <c r="I14" s="5"/>
      <c r="J14" s="4">
        <f t="shared" si="7"/>
        <v>3.0906402125934407</v>
      </c>
      <c r="K14" s="4">
        <f>K13+J14</f>
        <v>13.163775252688549</v>
      </c>
      <c r="L14" s="4">
        <f t="shared" si="0"/>
        <v>2.0774909156296095E-2</v>
      </c>
      <c r="M14" s="4">
        <f>L14-L13</f>
        <v>4.8385047597018227E-3</v>
      </c>
      <c r="N14" s="4">
        <f t="shared" si="1"/>
        <v>-34188.66199956739</v>
      </c>
      <c r="O14" s="4"/>
      <c r="P14" s="4">
        <f t="shared" si="4"/>
        <v>9677.0095194036458</v>
      </c>
      <c r="Q14" s="4">
        <f t="shared" si="2"/>
        <v>0.50896764687410667</v>
      </c>
    </row>
    <row r="15" spans="1:17">
      <c r="A15" s="1">
        <v>34847</v>
      </c>
      <c r="B15" s="2">
        <v>8</v>
      </c>
      <c r="C15">
        <v>6531</v>
      </c>
      <c r="D15">
        <v>8893.4</v>
      </c>
      <c r="E15">
        <f t="shared" si="3"/>
        <v>8.8933999999999997</v>
      </c>
      <c r="F15" s="5">
        <v>0</v>
      </c>
      <c r="G15" s="5">
        <v>1</v>
      </c>
      <c r="H15" s="5"/>
      <c r="I15" s="5"/>
      <c r="J15" s="4">
        <f t="shared" si="7"/>
        <v>3.056158627772549</v>
      </c>
      <c r="K15" s="4">
        <f t="shared" si="5"/>
        <v>16.219933880461099</v>
      </c>
      <c r="L15" s="4">
        <f t="shared" si="0"/>
        <v>2.5536037761042407E-2</v>
      </c>
      <c r="M15" s="4">
        <f t="shared" si="6"/>
        <v>4.7611286047463119E-3</v>
      </c>
      <c r="N15" s="4">
        <f t="shared" si="1"/>
        <v>-34923.023877183223</v>
      </c>
      <c r="O15" s="4"/>
      <c r="P15" s="4">
        <f t="shared" si="4"/>
        <v>9522.2572094926236</v>
      </c>
      <c r="Q15" s="4">
        <f t="shared" si="2"/>
        <v>0.45800906591526924</v>
      </c>
    </row>
    <row r="16" spans="1:17">
      <c r="A16" s="1">
        <v>34854</v>
      </c>
      <c r="B16" s="2">
        <v>9</v>
      </c>
      <c r="C16">
        <v>6875</v>
      </c>
      <c r="D16">
        <v>8178.5</v>
      </c>
      <c r="E16">
        <f t="shared" si="3"/>
        <v>8.1784999999999997</v>
      </c>
      <c r="F16" s="5">
        <v>0</v>
      </c>
      <c r="G16" s="5">
        <f>1-$G$1*(1-EXP(-$G$2*ABS(B16-12)))</f>
        <v>0.9885905583199025</v>
      </c>
      <c r="H16" s="5"/>
      <c r="I16" s="5"/>
      <c r="J16" s="4">
        <f t="shared" si="7"/>
        <v>2.8981922350653804</v>
      </c>
      <c r="K16" s="4">
        <f t="shared" si="5"/>
        <v>19.118126115526479</v>
      </c>
      <c r="L16" s="4">
        <f t="shared" si="0"/>
        <v>3.0029686490287255E-2</v>
      </c>
      <c r="M16" s="4">
        <f t="shared" si="6"/>
        <v>4.4936487292448479E-3</v>
      </c>
      <c r="N16" s="4">
        <f t="shared" si="1"/>
        <v>-37159.995624544295</v>
      </c>
      <c r="O16" s="4"/>
      <c r="P16" s="4">
        <f t="shared" si="4"/>
        <v>8987.2974584896965</v>
      </c>
      <c r="Q16" s="4">
        <f t="shared" si="2"/>
        <v>0.30724326668941038</v>
      </c>
    </row>
    <row r="17" spans="1:17">
      <c r="A17" s="1">
        <v>34861</v>
      </c>
      <c r="B17" s="2">
        <v>10</v>
      </c>
      <c r="C17">
        <v>7565</v>
      </c>
      <c r="D17">
        <v>6640</v>
      </c>
      <c r="E17">
        <f t="shared" si="3"/>
        <v>6.64</v>
      </c>
      <c r="F17" s="5">
        <v>0</v>
      </c>
      <c r="G17" s="5">
        <v>1</v>
      </c>
      <c r="H17" s="5"/>
      <c r="I17" s="5"/>
      <c r="J17" s="4">
        <f t="shared" si="7"/>
        <v>2.6353760215239115</v>
      </c>
      <c r="K17" s="4">
        <f t="shared" si="5"/>
        <v>21.75350213705039</v>
      </c>
      <c r="L17" s="4">
        <f t="shared" si="0"/>
        <v>3.4097847477223886E-2</v>
      </c>
      <c r="M17" s="4">
        <f t="shared" si="6"/>
        <v>4.0681609869366309E-3</v>
      </c>
      <c r="N17" s="4">
        <f t="shared" si="1"/>
        <v>-41642.028381811375</v>
      </c>
      <c r="O17" s="4"/>
      <c r="P17" s="4">
        <f t="shared" si="4"/>
        <v>8136.3219738732614</v>
      </c>
      <c r="Q17" s="4">
        <f t="shared" si="2"/>
        <v>7.5521741424092723E-2</v>
      </c>
    </row>
    <row r="18" spans="1:17">
      <c r="A18" s="1">
        <v>34868</v>
      </c>
      <c r="B18" s="2">
        <v>11</v>
      </c>
      <c r="C18">
        <v>7895</v>
      </c>
      <c r="D18">
        <v>5184.8</v>
      </c>
      <c r="E18">
        <f t="shared" si="3"/>
        <v>5.1848000000000001</v>
      </c>
      <c r="F18" s="5">
        <v>0</v>
      </c>
      <c r="G18" s="5">
        <f>1-$G$1*(1-EXP(-$G$2*ABS(B18-52)))</f>
        <v>0.84434548116750952</v>
      </c>
      <c r="H18" s="5"/>
      <c r="I18" s="5"/>
      <c r="J18" s="4">
        <f t="shared" si="7"/>
        <v>2.2044413813683934</v>
      </c>
      <c r="K18" s="4">
        <f t="shared" si="5"/>
        <v>23.957943518418784</v>
      </c>
      <c r="L18" s="4">
        <f t="shared" si="0"/>
        <v>3.7487677542875186E-2</v>
      </c>
      <c r="M18" s="4">
        <f t="shared" si="6"/>
        <v>3.3898300656513003E-3</v>
      </c>
      <c r="N18" s="4">
        <f t="shared" si="1"/>
        <v>-44898.671469649424</v>
      </c>
      <c r="O18" s="4"/>
      <c r="P18" s="4">
        <f t="shared" si="4"/>
        <v>6779.6601313026003</v>
      </c>
      <c r="Q18" s="4">
        <f t="shared" si="2"/>
        <v>0.14127167431252688</v>
      </c>
    </row>
    <row r="19" spans="1:17">
      <c r="A19" s="1">
        <v>34875</v>
      </c>
      <c r="B19" s="2">
        <v>12</v>
      </c>
      <c r="C19">
        <v>7538</v>
      </c>
      <c r="D19">
        <v>3885.7</v>
      </c>
      <c r="E19">
        <f t="shared" si="3"/>
        <v>3.8856999999999999</v>
      </c>
      <c r="F19" s="5">
        <v>0</v>
      </c>
      <c r="G19" s="5">
        <f>1-$G$1*(1-EXP(-$G$2*ABS(B19-12)))</f>
        <v>1</v>
      </c>
      <c r="H19" s="5"/>
      <c r="I19" s="5"/>
      <c r="J19" s="4">
        <f t="shared" si="7"/>
        <v>2.1989171921508111</v>
      </c>
      <c r="K19" s="4">
        <f t="shared" si="5"/>
        <v>26.156860710569596</v>
      </c>
      <c r="L19" s="4">
        <f t="shared" si="0"/>
        <v>4.0857160960862893E-2</v>
      </c>
      <c r="M19" s="4">
        <f t="shared" si="6"/>
        <v>3.3694834179877065E-3</v>
      </c>
      <c r="N19" s="4">
        <f t="shared" si="1"/>
        <v>-42913.802602712502</v>
      </c>
      <c r="O19" s="4"/>
      <c r="P19" s="4">
        <f t="shared" si="4"/>
        <v>6738.9668359754132</v>
      </c>
      <c r="Q19" s="4">
        <f t="shared" si="2"/>
        <v>0.10600068506561247</v>
      </c>
    </row>
    <row r="20" spans="1:17">
      <c r="A20" s="1">
        <v>34882</v>
      </c>
      <c r="B20" s="2">
        <v>13</v>
      </c>
      <c r="C20">
        <v>5296</v>
      </c>
      <c r="D20">
        <v>2590.5</v>
      </c>
      <c r="E20">
        <f t="shared" si="3"/>
        <v>2.5905</v>
      </c>
      <c r="F20" s="5">
        <v>0</v>
      </c>
      <c r="G20" s="5">
        <v>1</v>
      </c>
      <c r="H20" s="5"/>
      <c r="I20" s="5"/>
      <c r="J20" s="4">
        <f>EXP($K$2*E20+$K$3*F20+$K$4*G20)</f>
        <v>2.0194432050148077</v>
      </c>
      <c r="K20" s="4">
        <f t="shared" si="5"/>
        <v>28.176303915584406</v>
      </c>
      <c r="L20" s="4">
        <f t="shared" si="0"/>
        <v>4.3941237880976813E-2</v>
      </c>
      <c r="M20" s="4">
        <f t="shared" si="6"/>
        <v>3.0840769201139207E-3</v>
      </c>
      <c r="N20" s="4">
        <f t="shared" si="1"/>
        <v>-30618.839262653149</v>
      </c>
      <c r="O20" s="4"/>
      <c r="P20" s="4">
        <f t="shared" si="4"/>
        <v>6168.1538402278411</v>
      </c>
      <c r="Q20" s="4">
        <f t="shared" si="2"/>
        <v>0.16468161635722076</v>
      </c>
    </row>
    <row r="21" spans="1:17">
      <c r="A21" s="1">
        <v>34889</v>
      </c>
      <c r="B21" s="2">
        <v>14</v>
      </c>
      <c r="C21">
        <v>4809</v>
      </c>
      <c r="D21">
        <v>1952.1</v>
      </c>
      <c r="E21">
        <f t="shared" si="3"/>
        <v>1.9520999999999999</v>
      </c>
      <c r="F21" s="5">
        <v>0</v>
      </c>
      <c r="G21" s="5">
        <f>1-$G$1*(1-EXP(-$G$2*ABS(B21-12)))</f>
        <v>0.99239335272421259</v>
      </c>
      <c r="H21" s="5"/>
      <c r="I21" s="5"/>
      <c r="J21" s="4">
        <f t="shared" si="7"/>
        <v>1.9286190869050293</v>
      </c>
      <c r="K21" s="4">
        <f t="shared" si="5"/>
        <v>30.104923002489436</v>
      </c>
      <c r="L21" s="4">
        <f t="shared" si="0"/>
        <v>4.6877350789011785E-2</v>
      </c>
      <c r="M21" s="4">
        <f t="shared" si="6"/>
        <v>2.9361129080349713E-3</v>
      </c>
      <c r="N21" s="4">
        <f t="shared" si="1"/>
        <v>-28039.685838672747</v>
      </c>
      <c r="O21" s="4"/>
      <c r="P21" s="4">
        <f t="shared" si="4"/>
        <v>5872.2258160699421</v>
      </c>
      <c r="Q21" s="4">
        <f t="shared" si="2"/>
        <v>0.22109083303596216</v>
      </c>
    </row>
    <row r="22" spans="1:17">
      <c r="A22" s="1">
        <v>34896</v>
      </c>
      <c r="B22" s="2">
        <v>15</v>
      </c>
      <c r="C22">
        <v>4154</v>
      </c>
      <c r="D22">
        <v>1406.1</v>
      </c>
      <c r="E22">
        <f t="shared" si="3"/>
        <v>1.4060999999999999</v>
      </c>
      <c r="F22" s="5">
        <v>0</v>
      </c>
      <c r="G22" s="5">
        <v>0</v>
      </c>
      <c r="H22" s="5"/>
      <c r="I22" s="5"/>
      <c r="J22" s="4">
        <f t="shared" si="7"/>
        <v>1.0968402115605045</v>
      </c>
      <c r="K22" s="4">
        <f t="shared" si="5"/>
        <v>31.20176321404994</v>
      </c>
      <c r="L22" s="4">
        <f t="shared" si="0"/>
        <v>4.8543146717081154E-2</v>
      </c>
      <c r="M22" s="4">
        <f t="shared" si="6"/>
        <v>1.665795928069369E-3</v>
      </c>
      <c r="N22" s="4">
        <f t="shared" si="1"/>
        <v>-26575.016583755922</v>
      </c>
      <c r="O22" s="4"/>
      <c r="P22" s="4">
        <f t="shared" si="4"/>
        <v>3331.591856138738</v>
      </c>
      <c r="Q22" s="4">
        <f t="shared" si="2"/>
        <v>0.19797981315870536</v>
      </c>
    </row>
    <row r="23" spans="1:17">
      <c r="A23" s="1">
        <v>34903</v>
      </c>
      <c r="B23" s="2">
        <v>16</v>
      </c>
      <c r="C23">
        <v>4730</v>
      </c>
      <c r="D23">
        <v>1088.5999999999999</v>
      </c>
      <c r="E23">
        <f t="shared" si="3"/>
        <v>1.0886</v>
      </c>
      <c r="F23" s="5">
        <v>0</v>
      </c>
      <c r="G23" s="5">
        <v>0</v>
      </c>
      <c r="H23" s="5"/>
      <c r="I23" s="5"/>
      <c r="J23" s="4">
        <f t="shared" si="7"/>
        <v>1.0741845892716106</v>
      </c>
      <c r="K23" s="4">
        <f t="shared" si="5"/>
        <v>32.27594780332155</v>
      </c>
      <c r="L23" s="4">
        <f t="shared" si="0"/>
        <v>5.0171713236348059E-2</v>
      </c>
      <c r="M23" s="4">
        <f t="shared" si="6"/>
        <v>1.6285665192669052E-3</v>
      </c>
      <c r="N23" s="4">
        <f t="shared" si="1"/>
        <v>-30366.860562109658</v>
      </c>
      <c r="O23" s="4"/>
      <c r="P23" s="4">
        <f t="shared" si="4"/>
        <v>3257.1330385338106</v>
      </c>
      <c r="Q23" s="4">
        <f t="shared" si="2"/>
        <v>0.31138836394634029</v>
      </c>
    </row>
    <row r="24" spans="1:17">
      <c r="A24" s="1">
        <v>34910</v>
      </c>
      <c r="B24" s="2">
        <v>17</v>
      </c>
      <c r="C24">
        <v>4135</v>
      </c>
      <c r="D24">
        <v>596.5</v>
      </c>
      <c r="E24">
        <f t="shared" si="3"/>
        <v>0.59650000000000003</v>
      </c>
      <c r="F24" s="5">
        <v>0</v>
      </c>
      <c r="G24" s="5">
        <v>0</v>
      </c>
      <c r="H24" s="5"/>
      <c r="I24" s="5"/>
      <c r="J24" s="4">
        <f t="shared" si="7"/>
        <v>1.0399913793548461</v>
      </c>
      <c r="K24" s="4">
        <f t="shared" si="5"/>
        <v>33.315939182676395</v>
      </c>
      <c r="L24" s="4">
        <f t="shared" si="0"/>
        <v>5.1745783673993295E-2</v>
      </c>
      <c r="M24" s="4">
        <f t="shared" si="6"/>
        <v>1.5740704376452364E-3</v>
      </c>
      <c r="N24" s="4">
        <f t="shared" si="1"/>
        <v>-26687.663718242635</v>
      </c>
      <c r="O24" s="4"/>
      <c r="P24" s="4">
        <f t="shared" si="4"/>
        <v>3148.1408752904726</v>
      </c>
      <c r="Q24" s="4">
        <f t="shared" si="2"/>
        <v>0.23866000597570189</v>
      </c>
    </row>
    <row r="25" spans="1:17">
      <c r="A25" s="1">
        <v>34917</v>
      </c>
      <c r="B25" s="2">
        <v>18</v>
      </c>
      <c r="C25">
        <v>3915</v>
      </c>
      <c r="D25">
        <v>508.8</v>
      </c>
      <c r="E25">
        <f t="shared" si="3"/>
        <v>0.50880000000000003</v>
      </c>
      <c r="F25" s="5">
        <v>0</v>
      </c>
      <c r="G25" s="5">
        <v>0</v>
      </c>
      <c r="H25" s="5"/>
      <c r="I25" s="5"/>
      <c r="J25" s="4">
        <f t="shared" si="7"/>
        <v>1.0340128924302583</v>
      </c>
      <c r="K25" s="4">
        <f t="shared" si="5"/>
        <v>34.349952075106657</v>
      </c>
      <c r="L25" s="4">
        <f t="shared" si="0"/>
        <v>5.330821928944196E-2</v>
      </c>
      <c r="M25" s="4">
        <f t="shared" si="6"/>
        <v>1.5624356154486652E-3</v>
      </c>
      <c r="N25" s="4">
        <f t="shared" si="1"/>
        <v>-25296.809235680445</v>
      </c>
      <c r="O25" s="4"/>
      <c r="P25" s="4">
        <f t="shared" si="4"/>
        <v>3124.8712308973304</v>
      </c>
      <c r="Q25" s="4">
        <f t="shared" si="2"/>
        <v>0.2018208861054073</v>
      </c>
    </row>
    <row r="26" spans="1:17">
      <c r="A26" s="1">
        <v>34924</v>
      </c>
      <c r="B26" s="2">
        <v>19</v>
      </c>
      <c r="C26">
        <v>3407</v>
      </c>
      <c r="D26">
        <v>321</v>
      </c>
      <c r="E26">
        <f t="shared" si="3"/>
        <v>0.32100000000000001</v>
      </c>
      <c r="F26" s="5">
        <v>0</v>
      </c>
      <c r="G26" s="5">
        <v>0</v>
      </c>
      <c r="H26" s="5"/>
      <c r="I26" s="5"/>
      <c r="J26" s="4">
        <f t="shared" si="7"/>
        <v>1.0213259564071187</v>
      </c>
      <c r="K26" s="4">
        <f t="shared" si="5"/>
        <v>35.371278031513775</v>
      </c>
      <c r="L26" s="4">
        <f t="shared" si="0"/>
        <v>5.4848957177010993E-2</v>
      </c>
      <c r="M26" s="4">
        <f t="shared" si="6"/>
        <v>1.5407378875690325E-3</v>
      </c>
      <c r="N26" s="4">
        <f t="shared" si="1"/>
        <v>-22062.007477239848</v>
      </c>
      <c r="O26" s="4"/>
      <c r="P26" s="4">
        <f t="shared" si="4"/>
        <v>3081.4757751380648</v>
      </c>
      <c r="Q26" s="4">
        <f t="shared" si="2"/>
        <v>9.5545707326661344E-2</v>
      </c>
    </row>
    <row r="27" spans="1:17">
      <c r="A27" s="1">
        <v>34931</v>
      </c>
      <c r="B27" s="2">
        <v>20</v>
      </c>
      <c r="C27">
        <v>3315</v>
      </c>
      <c r="D27">
        <v>207.4</v>
      </c>
      <c r="E27">
        <f t="shared" si="3"/>
        <v>0.2074</v>
      </c>
      <c r="F27" s="5">
        <v>0</v>
      </c>
      <c r="G27" s="5">
        <v>0</v>
      </c>
      <c r="H27" s="5"/>
      <c r="I27" s="5"/>
      <c r="J27" s="4">
        <f t="shared" si="7"/>
        <v>1.0137273255966237</v>
      </c>
      <c r="K27" s="4">
        <f t="shared" si="5"/>
        <v>36.385005357110401</v>
      </c>
      <c r="L27" s="4">
        <f t="shared" si="0"/>
        <v>5.637575238507031E-2</v>
      </c>
      <c r="M27" s="4">
        <f t="shared" si="6"/>
        <v>1.5267952080593172E-3</v>
      </c>
      <c r="N27" s="4">
        <f t="shared" si="1"/>
        <v>-21496.397205279056</v>
      </c>
      <c r="O27" s="4"/>
      <c r="P27" s="4">
        <f t="shared" si="4"/>
        <v>3053.5904161186345</v>
      </c>
      <c r="Q27" s="4">
        <f t="shared" si="2"/>
        <v>7.8856586389552188E-2</v>
      </c>
    </row>
    <row r="28" spans="1:17">
      <c r="A28" s="1">
        <v>34938</v>
      </c>
      <c r="B28" s="2">
        <v>21</v>
      </c>
      <c r="C28">
        <v>3246</v>
      </c>
      <c r="D28">
        <v>115.5</v>
      </c>
      <c r="E28">
        <f t="shared" si="3"/>
        <v>0.11550000000000001</v>
      </c>
      <c r="F28" s="5">
        <v>0</v>
      </c>
      <c r="G28" s="5">
        <v>0</v>
      </c>
      <c r="H28" s="5"/>
      <c r="I28" s="5"/>
      <c r="J28" s="4">
        <f t="shared" si="7"/>
        <v>1.0076215797760024</v>
      </c>
      <c r="K28" s="4">
        <f t="shared" si="5"/>
        <v>37.392626936886401</v>
      </c>
      <c r="L28" s="4">
        <f t="shared" si="0"/>
        <v>5.7890907453988949E-2</v>
      </c>
      <c r="M28" s="4">
        <f t="shared" si="6"/>
        <v>1.5151550689186388E-3</v>
      </c>
      <c r="N28" s="4">
        <f t="shared" si="1"/>
        <v>-21073.802891036845</v>
      </c>
      <c r="O28" s="4"/>
      <c r="P28" s="4">
        <f t="shared" si="4"/>
        <v>3030.3101378372776</v>
      </c>
      <c r="Q28" s="4">
        <f t="shared" si="2"/>
        <v>6.6447893457400625E-2</v>
      </c>
    </row>
    <row r="29" spans="1:17">
      <c r="A29" s="1">
        <v>34945</v>
      </c>
      <c r="B29" s="2">
        <v>22</v>
      </c>
      <c r="C29">
        <v>2656</v>
      </c>
      <c r="D29">
        <v>185</v>
      </c>
      <c r="E29">
        <f t="shared" si="3"/>
        <v>0.185</v>
      </c>
      <c r="F29" s="5">
        <v>0</v>
      </c>
      <c r="G29" s="5">
        <v>0</v>
      </c>
      <c r="H29" s="5"/>
      <c r="I29" s="5"/>
      <c r="J29" s="4">
        <f t="shared" si="7"/>
        <v>1.0122356901350704</v>
      </c>
      <c r="K29" s="4">
        <f t="shared" si="5"/>
        <v>38.404862627021473</v>
      </c>
      <c r="L29" s="4">
        <f t="shared" si="0"/>
        <v>5.9410551156629743E-2</v>
      </c>
      <c r="M29" s="4">
        <f t="shared" si="6"/>
        <v>1.5196437026407938E-3</v>
      </c>
      <c r="N29" s="4">
        <f t="shared" si="1"/>
        <v>-17235.526027327218</v>
      </c>
      <c r="O29" s="4"/>
      <c r="P29" s="4">
        <f t="shared" si="4"/>
        <v>3039.2874052815878</v>
      </c>
      <c r="Q29" s="4">
        <f t="shared" si="2"/>
        <v>0.14431001704879057</v>
      </c>
    </row>
    <row r="30" spans="1:17">
      <c r="A30" s="1">
        <v>34952</v>
      </c>
      <c r="B30" s="2">
        <v>23</v>
      </c>
      <c r="C30">
        <v>2224</v>
      </c>
      <c r="D30">
        <v>239.8</v>
      </c>
      <c r="E30">
        <f t="shared" si="3"/>
        <v>0.23980000000000001</v>
      </c>
      <c r="F30" s="5">
        <v>0</v>
      </c>
      <c r="G30" s="5">
        <v>0</v>
      </c>
      <c r="H30" s="5"/>
      <c r="I30" s="5"/>
      <c r="J30" s="4">
        <f t="shared" si="7"/>
        <v>1.015888759646888</v>
      </c>
      <c r="K30" s="4">
        <f t="shared" si="5"/>
        <v>39.420751386668357</v>
      </c>
      <c r="L30" s="4">
        <f t="shared" si="0"/>
        <v>6.093321461874901E-2</v>
      </c>
      <c r="M30" s="4">
        <f t="shared" si="6"/>
        <v>1.522663462119267E-3</v>
      </c>
      <c r="N30" s="4">
        <f t="shared" si="1"/>
        <v>-14427.742300491765</v>
      </c>
      <c r="O30" s="4"/>
      <c r="P30" s="4">
        <f t="shared" si="4"/>
        <v>3045.326924238534</v>
      </c>
      <c r="Q30" s="4">
        <f t="shared" si="2"/>
        <v>0.3693016745676862</v>
      </c>
    </row>
    <row r="31" spans="1:17">
      <c r="A31" s="1">
        <v>34959</v>
      </c>
      <c r="B31" s="2">
        <v>24</v>
      </c>
      <c r="C31">
        <v>2324</v>
      </c>
      <c r="D31">
        <v>187.1</v>
      </c>
      <c r="E31">
        <f t="shared" si="3"/>
        <v>0.18709999999999999</v>
      </c>
      <c r="F31" s="5">
        <v>0</v>
      </c>
      <c r="G31" s="5">
        <v>0</v>
      </c>
      <c r="H31" s="5"/>
      <c r="I31" s="5"/>
      <c r="J31" s="4">
        <f t="shared" si="7"/>
        <v>1.0123754376714056</v>
      </c>
      <c r="K31" s="4">
        <f t="shared" si="5"/>
        <v>40.433126824339766</v>
      </c>
      <c r="L31" s="4">
        <f t="shared" si="0"/>
        <v>6.2448159962895211E-2</v>
      </c>
      <c r="M31" s="4">
        <f t="shared" si="6"/>
        <v>1.5149453441462013E-3</v>
      </c>
      <c r="N31" s="4">
        <f t="shared" si="1"/>
        <v>-15088.281631439706</v>
      </c>
      <c r="O31" s="4"/>
      <c r="P31" s="4">
        <f t="shared" si="4"/>
        <v>3029.8906882924025</v>
      </c>
      <c r="Q31" s="4">
        <f t="shared" si="2"/>
        <v>0.30373953885215255</v>
      </c>
    </row>
    <row r="32" spans="1:17">
      <c r="A32" s="1">
        <v>34966</v>
      </c>
      <c r="B32" s="2">
        <v>25</v>
      </c>
      <c r="C32">
        <v>2194</v>
      </c>
      <c r="D32">
        <v>107.2</v>
      </c>
      <c r="E32">
        <f t="shared" si="3"/>
        <v>0.1072</v>
      </c>
      <c r="F32" s="5">
        <v>0</v>
      </c>
      <c r="G32" s="5">
        <v>0</v>
      </c>
      <c r="H32" s="5"/>
      <c r="I32" s="5"/>
      <c r="J32" s="4">
        <f t="shared" si="7"/>
        <v>1.0070719499145127</v>
      </c>
      <c r="K32" s="4">
        <f t="shared" si="5"/>
        <v>41.440198774254277</v>
      </c>
      <c r="L32" s="4">
        <f t="shared" si="0"/>
        <v>6.3952744213380264E-2</v>
      </c>
      <c r="M32" s="4">
        <f t="shared" si="6"/>
        <v>1.5045842504850526E-3</v>
      </c>
      <c r="N32" s="4">
        <f t="shared" si="1"/>
        <v>-14259.329629844993</v>
      </c>
      <c r="O32" s="4"/>
      <c r="P32" s="4">
        <f t="shared" si="4"/>
        <v>3009.168500970105</v>
      </c>
      <c r="Q32" s="4">
        <f t="shared" si="2"/>
        <v>0.37154443982229035</v>
      </c>
    </row>
    <row r="33" spans="1:17">
      <c r="A33" s="1">
        <v>34973</v>
      </c>
      <c r="B33" s="2">
        <v>26</v>
      </c>
      <c r="C33">
        <v>2177</v>
      </c>
      <c r="D33">
        <v>246.2</v>
      </c>
      <c r="E33">
        <f t="shared" si="3"/>
        <v>0.2462</v>
      </c>
      <c r="F33" s="5">
        <v>0</v>
      </c>
      <c r="G33" s="5">
        <v>0</v>
      </c>
      <c r="H33" s="5"/>
      <c r="I33" s="5"/>
      <c r="J33" s="4">
        <f t="shared" si="7"/>
        <v>1.0163162543449651</v>
      </c>
      <c r="K33" s="4">
        <f t="shared" si="5"/>
        <v>42.456515028599242</v>
      </c>
      <c r="L33" s="4">
        <f t="shared" si="0"/>
        <v>6.5468691732405992E-2</v>
      </c>
      <c r="M33" s="4">
        <f t="shared" si="6"/>
        <v>1.5159475190257288E-3</v>
      </c>
      <c r="N33" s="4">
        <f t="shared" si="1"/>
        <v>-14132.462706880167</v>
      </c>
      <c r="O33" s="4"/>
      <c r="P33" s="4">
        <f t="shared" si="4"/>
        <v>3031.8950380514575</v>
      </c>
      <c r="Q33" s="4">
        <f t="shared" si="2"/>
        <v>0.39269409189318211</v>
      </c>
    </row>
    <row r="34" spans="1:17">
      <c r="A34" s="1">
        <v>34980</v>
      </c>
      <c r="B34" s="2">
        <v>27</v>
      </c>
      <c r="C34">
        <v>2366</v>
      </c>
      <c r="D34">
        <v>156.9</v>
      </c>
      <c r="E34">
        <f t="shared" si="3"/>
        <v>0.15690000000000001</v>
      </c>
      <c r="F34" s="5">
        <v>0</v>
      </c>
      <c r="G34" s="5">
        <v>0</v>
      </c>
      <c r="H34" s="5"/>
      <c r="I34" s="5"/>
      <c r="J34" s="4">
        <f t="shared" si="7"/>
        <v>1.0103675900064399</v>
      </c>
      <c r="K34" s="4">
        <f t="shared" si="5"/>
        <v>43.46688261860568</v>
      </c>
      <c r="L34" s="4">
        <f t="shared" si="0"/>
        <v>6.6973332561747312E-2</v>
      </c>
      <c r="M34" s="4">
        <f t="shared" si="6"/>
        <v>1.5046408293413194E-3</v>
      </c>
      <c r="N34" s="4">
        <f t="shared" si="1"/>
        <v>-15377.109710003218</v>
      </c>
      <c r="O34" s="4"/>
      <c r="P34" s="4">
        <f t="shared" si="4"/>
        <v>3009.2816586826389</v>
      </c>
      <c r="Q34" s="4">
        <f t="shared" si="2"/>
        <v>0.27188573908818209</v>
      </c>
    </row>
    <row r="35" spans="1:17">
      <c r="A35" s="1">
        <v>34987</v>
      </c>
      <c r="B35" s="2">
        <v>28</v>
      </c>
      <c r="C35">
        <v>2402</v>
      </c>
      <c r="D35">
        <v>170.7</v>
      </c>
      <c r="E35">
        <f t="shared" si="3"/>
        <v>0.17069999999999999</v>
      </c>
      <c r="F35" s="5">
        <v>0</v>
      </c>
      <c r="G35" s="5">
        <v>0</v>
      </c>
      <c r="H35" s="5"/>
      <c r="I35" s="5"/>
      <c r="J35" s="4">
        <f t="shared" si="7"/>
        <v>1.0112845887518889</v>
      </c>
      <c r="K35" s="4">
        <f t="shared" si="5"/>
        <v>44.478167207357572</v>
      </c>
      <c r="L35" s="4">
        <f t="shared" si="0"/>
        <v>6.8476913144206342E-2</v>
      </c>
      <c r="M35" s="4">
        <f t="shared" si="6"/>
        <v>1.5035805824590298E-3</v>
      </c>
      <c r="N35" s="4">
        <f t="shared" si="1"/>
        <v>-15612.774116859831</v>
      </c>
      <c r="O35" s="4"/>
      <c r="P35" s="4">
        <f t="shared" si="4"/>
        <v>3007.1611649180595</v>
      </c>
      <c r="Q35" s="4">
        <f t="shared" si="2"/>
        <v>0.25194053493674418</v>
      </c>
    </row>
    <row r="36" spans="1:17">
      <c r="A36" s="1">
        <v>34994</v>
      </c>
      <c r="B36" s="2">
        <v>29</v>
      </c>
      <c r="C36">
        <v>2485</v>
      </c>
      <c r="D36">
        <v>114.4</v>
      </c>
      <c r="E36">
        <f t="shared" si="3"/>
        <v>0.1144</v>
      </c>
      <c r="F36" s="5">
        <v>0</v>
      </c>
      <c r="G36" s="5">
        <v>0</v>
      </c>
      <c r="H36" s="5"/>
      <c r="I36" s="5"/>
      <c r="J36" s="4">
        <f t="shared" si="7"/>
        <v>1.0075487200245399</v>
      </c>
      <c r="K36" s="4">
        <f t="shared" si="5"/>
        <v>45.48571592738211</v>
      </c>
      <c r="L36" s="4">
        <f t="shared" si="0"/>
        <v>6.9972529599424682E-2</v>
      </c>
      <c r="M36" s="4">
        <f t="shared" si="6"/>
        <v>1.4956164552183404E-3</v>
      </c>
      <c r="N36" s="4">
        <f t="shared" si="1"/>
        <v>-16165.463779068756</v>
      </c>
      <c r="O36" s="4"/>
      <c r="P36" s="4">
        <f t="shared" si="4"/>
        <v>2991.2329104366809</v>
      </c>
      <c r="Q36" s="4">
        <f t="shared" si="2"/>
        <v>0.20371545691616935</v>
      </c>
    </row>
    <row r="37" spans="1:17">
      <c r="A37" s="1">
        <v>35001</v>
      </c>
      <c r="B37" s="2">
        <v>30</v>
      </c>
      <c r="C37">
        <v>2588</v>
      </c>
      <c r="D37">
        <v>174.4</v>
      </c>
      <c r="E37">
        <f t="shared" si="3"/>
        <v>0.1744</v>
      </c>
      <c r="F37" s="5">
        <v>0</v>
      </c>
      <c r="G37" s="5">
        <v>0</v>
      </c>
      <c r="H37" s="5"/>
      <c r="I37" s="5"/>
      <c r="J37" s="4">
        <f t="shared" si="7"/>
        <v>1.0115305921878155</v>
      </c>
      <c r="K37" s="4">
        <f t="shared" si="5"/>
        <v>46.497246519569927</v>
      </c>
      <c r="L37" s="4">
        <f t="shared" si="0"/>
        <v>7.14716412386317E-2</v>
      </c>
      <c r="M37" s="4">
        <f t="shared" si="6"/>
        <v>1.4991116392070181E-3</v>
      </c>
      <c r="N37" s="4">
        <f t="shared" si="1"/>
        <v>-16829.460134758283</v>
      </c>
      <c r="O37" s="4"/>
      <c r="P37" s="4">
        <f t="shared" si="4"/>
        <v>2998.223278414036</v>
      </c>
      <c r="Q37" s="4">
        <f t="shared" si="2"/>
        <v>0.15850976754792737</v>
      </c>
    </row>
    <row r="38" spans="1:17">
      <c r="A38" s="1">
        <v>35008</v>
      </c>
      <c r="B38" s="2">
        <v>31</v>
      </c>
      <c r="C38">
        <v>2453</v>
      </c>
      <c r="D38">
        <v>579.70000000000005</v>
      </c>
      <c r="E38">
        <f t="shared" si="3"/>
        <v>0.57969999999999999</v>
      </c>
      <c r="F38" s="5">
        <v>0</v>
      </c>
      <c r="G38" s="5">
        <v>0</v>
      </c>
      <c r="H38" s="5"/>
      <c r="I38" s="5"/>
      <c r="J38" s="4">
        <f t="shared" si="7"/>
        <v>1.0388434571142211</v>
      </c>
      <c r="K38" s="4">
        <f t="shared" si="5"/>
        <v>47.536089976684146</v>
      </c>
      <c r="L38" s="4">
        <f t="shared" si="0"/>
        <v>7.3008716039358212E-2</v>
      </c>
      <c r="M38" s="4">
        <f t="shared" si="6"/>
        <v>1.5370748007265123E-3</v>
      </c>
      <c r="N38" s="4">
        <f t="shared" si="1"/>
        <v>-15890.22528726215</v>
      </c>
      <c r="O38" s="4"/>
      <c r="P38" s="4">
        <f t="shared" si="4"/>
        <v>3074.1496014530244</v>
      </c>
      <c r="Q38" s="4">
        <f t="shared" si="2"/>
        <v>0.25322038379658557</v>
      </c>
    </row>
    <row r="39" spans="1:17">
      <c r="A39" s="1">
        <v>35015</v>
      </c>
      <c r="B39" s="2">
        <v>32</v>
      </c>
      <c r="C39">
        <v>2169</v>
      </c>
      <c r="D39">
        <v>1443.5</v>
      </c>
      <c r="E39">
        <f t="shared" si="3"/>
        <v>1.4435</v>
      </c>
      <c r="F39" s="5">
        <v>0</v>
      </c>
      <c r="G39" s="5">
        <v>0</v>
      </c>
      <c r="H39" s="5"/>
      <c r="I39" s="5"/>
      <c r="J39" s="4">
        <f t="shared" si="7"/>
        <v>1.0995402017883114</v>
      </c>
      <c r="K39" s="4">
        <f t="shared" si="5"/>
        <v>48.635630178472454</v>
      </c>
      <c r="L39" s="4">
        <f t="shared" si="0"/>
        <v>7.4632826154406029E-2</v>
      </c>
      <c r="M39" s="4">
        <f t="shared" si="6"/>
        <v>1.6241101150478165E-3</v>
      </c>
      <c r="N39" s="4">
        <f t="shared" si="1"/>
        <v>-13931.042864083593</v>
      </c>
      <c r="O39" s="4"/>
      <c r="P39" s="4">
        <f t="shared" si="4"/>
        <v>3248.2202300956333</v>
      </c>
      <c r="Q39" s="4">
        <f t="shared" si="2"/>
        <v>0.49756580456230209</v>
      </c>
    </row>
    <row r="40" spans="1:17">
      <c r="A40" s="1">
        <v>35022</v>
      </c>
      <c r="B40" s="2">
        <v>33</v>
      </c>
      <c r="C40">
        <v>2240</v>
      </c>
      <c r="D40">
        <v>1695.7</v>
      </c>
      <c r="E40">
        <f t="shared" si="3"/>
        <v>1.6957</v>
      </c>
      <c r="F40" s="5">
        <v>0</v>
      </c>
      <c r="G40" s="5">
        <v>0</v>
      </c>
      <c r="H40" s="5"/>
      <c r="I40" s="5"/>
      <c r="J40" s="4">
        <f t="shared" si="7"/>
        <v>1.1179214286554389</v>
      </c>
      <c r="K40" s="4">
        <f>K39+J40</f>
        <v>49.753551607127889</v>
      </c>
      <c r="L40" s="4">
        <f t="shared" si="0"/>
        <v>7.628116963320597E-2</v>
      </c>
      <c r="M40" s="4">
        <f t="shared" si="6"/>
        <v>1.6483434787999407E-3</v>
      </c>
      <c r="N40" s="4">
        <f t="shared" ref="N40:N59" si="8">C40*LN(M40)</f>
        <v>-14353.885162645765</v>
      </c>
      <c r="O40" s="4"/>
      <c r="P40" s="4">
        <f t="shared" si="4"/>
        <v>3296.6869575998812</v>
      </c>
      <c r="Q40" s="4">
        <f t="shared" ref="Q40:Q59" si="9">ABS(C40-P40)/C40</f>
        <v>0.47173524892851842</v>
      </c>
    </row>
    <row r="41" spans="1:17">
      <c r="A41" s="1">
        <v>35029</v>
      </c>
      <c r="B41" s="2">
        <v>34</v>
      </c>
      <c r="C41">
        <v>2590</v>
      </c>
      <c r="D41">
        <v>2294.5</v>
      </c>
      <c r="E41">
        <f t="shared" si="3"/>
        <v>2.2945000000000002</v>
      </c>
      <c r="F41" s="5">
        <v>0</v>
      </c>
      <c r="G41" s="5">
        <v>0</v>
      </c>
      <c r="H41" s="5"/>
      <c r="I41" s="5"/>
      <c r="J41" s="4">
        <f t="shared" si="7"/>
        <v>1.1628044470029186</v>
      </c>
      <c r="K41" s="4">
        <f t="shared" si="5"/>
        <v>50.916356054130809</v>
      </c>
      <c r="L41" s="4">
        <f t="shared" si="0"/>
        <v>7.7992576563173266E-2</v>
      </c>
      <c r="M41" s="4">
        <f t="shared" si="6"/>
        <v>1.7114069299672963E-3</v>
      </c>
      <c r="N41" s="4">
        <f t="shared" si="8"/>
        <v>-16499.438254990411</v>
      </c>
      <c r="O41" s="4"/>
      <c r="P41" s="4">
        <f t="shared" si="4"/>
        <v>3422.8138599345925</v>
      </c>
      <c r="Q41" s="4">
        <f t="shared" si="9"/>
        <v>0.32154975287049903</v>
      </c>
    </row>
    <row r="42" spans="1:17">
      <c r="A42" s="1">
        <v>35036</v>
      </c>
      <c r="B42" s="2">
        <v>35</v>
      </c>
      <c r="C42">
        <v>2479</v>
      </c>
      <c r="D42">
        <v>3910</v>
      </c>
      <c r="E42">
        <f t="shared" si="3"/>
        <v>3.91</v>
      </c>
      <c r="F42" s="5">
        <v>0</v>
      </c>
      <c r="G42" s="5">
        <v>0</v>
      </c>
      <c r="H42" s="5"/>
      <c r="I42" s="5"/>
      <c r="J42" s="4">
        <f t="shared" si="7"/>
        <v>1.2930886509461281</v>
      </c>
      <c r="K42" s="4">
        <f t="shared" si="5"/>
        <v>52.209444705076933</v>
      </c>
      <c r="L42" s="4">
        <f t="shared" si="0"/>
        <v>7.9892011488389314E-2</v>
      </c>
      <c r="M42" s="4">
        <f t="shared" si="6"/>
        <v>1.8994349252160481E-3</v>
      </c>
      <c r="N42" s="4">
        <f t="shared" si="8"/>
        <v>-15533.906936321757</v>
      </c>
      <c r="O42" s="4"/>
      <c r="P42" s="4">
        <f t="shared" si="4"/>
        <v>3798.869850432096</v>
      </c>
      <c r="Q42" s="4">
        <f t="shared" si="9"/>
        <v>0.53242027044457285</v>
      </c>
    </row>
    <row r="43" spans="1:17">
      <c r="A43" s="1">
        <v>35043</v>
      </c>
      <c r="B43" s="2">
        <v>36</v>
      </c>
      <c r="C43">
        <v>2978</v>
      </c>
      <c r="D43">
        <v>5397.9</v>
      </c>
      <c r="E43">
        <f t="shared" si="3"/>
        <v>5.3978999999999999</v>
      </c>
      <c r="F43" s="5">
        <v>0</v>
      </c>
      <c r="G43" s="5">
        <v>0</v>
      </c>
      <c r="H43" s="5"/>
      <c r="I43" s="5"/>
      <c r="J43" s="4">
        <f t="shared" si="7"/>
        <v>1.4259588991396519</v>
      </c>
      <c r="K43" s="4">
        <f t="shared" si="5"/>
        <v>53.635403604216584</v>
      </c>
      <c r="L43" s="4">
        <f t="shared" si="0"/>
        <v>8.1982084767968311E-2</v>
      </c>
      <c r="M43" s="4">
        <f t="shared" si="6"/>
        <v>2.0900732795789967E-3</v>
      </c>
      <c r="N43" s="4">
        <f t="shared" si="8"/>
        <v>-18375.916219526011</v>
      </c>
      <c r="O43" s="4"/>
      <c r="P43" s="4">
        <f t="shared" si="4"/>
        <v>4180.1465591579936</v>
      </c>
      <c r="Q43" s="4">
        <f t="shared" si="9"/>
        <v>0.40367580898522282</v>
      </c>
    </row>
    <row r="44" spans="1:17">
      <c r="A44" s="1">
        <v>35050</v>
      </c>
      <c r="B44" s="2">
        <v>37</v>
      </c>
      <c r="C44">
        <v>4167</v>
      </c>
      <c r="D44">
        <v>6417.2</v>
      </c>
      <c r="E44">
        <f t="shared" si="3"/>
        <v>6.4172000000000002</v>
      </c>
      <c r="F44" s="5">
        <v>0</v>
      </c>
      <c r="G44" s="5">
        <v>0</v>
      </c>
      <c r="H44" s="5"/>
      <c r="I44" s="5"/>
      <c r="J44" s="4">
        <f t="shared" si="7"/>
        <v>1.5247809217618749</v>
      </c>
      <c r="K44" s="4">
        <f t="shared" si="5"/>
        <v>55.160184525978458</v>
      </c>
      <c r="L44" s="4">
        <f t="shared" si="0"/>
        <v>8.4211752251316274E-2</v>
      </c>
      <c r="M44" s="4">
        <f t="shared" si="6"/>
        <v>2.2296674833479635E-3</v>
      </c>
      <c r="N44" s="4">
        <f t="shared" si="8"/>
        <v>-25443.297031082144</v>
      </c>
      <c r="O44" s="4"/>
      <c r="P44" s="4">
        <f t="shared" si="4"/>
        <v>4459.3349666959266</v>
      </c>
      <c r="Q44" s="4">
        <f t="shared" si="9"/>
        <v>7.0154779624652414E-2</v>
      </c>
    </row>
    <row r="45" spans="1:17">
      <c r="A45" s="1">
        <v>35057</v>
      </c>
      <c r="B45" s="2">
        <v>38</v>
      </c>
      <c r="C45">
        <v>8225</v>
      </c>
      <c r="D45">
        <v>6418</v>
      </c>
      <c r="E45">
        <f t="shared" si="3"/>
        <v>6.4180000000000001</v>
      </c>
      <c r="F45" s="5">
        <v>1</v>
      </c>
      <c r="G45" s="5">
        <v>0</v>
      </c>
      <c r="H45" s="5"/>
      <c r="I45" s="5"/>
      <c r="J45" s="4">
        <f t="shared" si="7"/>
        <v>2.801043575140012</v>
      </c>
      <c r="K45" s="4">
        <f t="shared" si="5"/>
        <v>57.961228101118472</v>
      </c>
      <c r="L45" s="4">
        <f t="shared" si="0"/>
        <v>8.829358023047662E-2</v>
      </c>
      <c r="M45" s="4">
        <f t="shared" si="6"/>
        <v>4.0818279791603462E-3</v>
      </c>
      <c r="N45" s="4">
        <f t="shared" si="8"/>
        <v>-45247.455184642589</v>
      </c>
      <c r="O45" s="4"/>
      <c r="P45" s="4">
        <f t="shared" si="4"/>
        <v>8163.6559583206927</v>
      </c>
      <c r="Q45" s="4">
        <f t="shared" si="9"/>
        <v>7.4582421494598589E-3</v>
      </c>
    </row>
    <row r="46" spans="1:17">
      <c r="A46" s="1">
        <v>35064</v>
      </c>
      <c r="B46" s="2">
        <v>39</v>
      </c>
      <c r="C46">
        <v>7502</v>
      </c>
      <c r="D46">
        <v>7969.2</v>
      </c>
      <c r="E46">
        <f t="shared" si="3"/>
        <v>7.9691999999999998</v>
      </c>
      <c r="F46" s="5">
        <v>0</v>
      </c>
      <c r="G46" s="5">
        <v>0</v>
      </c>
      <c r="H46" s="5"/>
      <c r="I46" s="5"/>
      <c r="J46" s="4">
        <f t="shared" si="7"/>
        <v>1.688558752026931</v>
      </c>
      <c r="K46" s="4">
        <f t="shared" si="5"/>
        <v>59.6497868531454</v>
      </c>
      <c r="L46" s="4">
        <f t="shared" si="0"/>
        <v>9.0745442044471991E-2</v>
      </c>
      <c r="M46" s="4">
        <f>L46-L45</f>
        <v>2.4518618139953707E-3</v>
      </c>
      <c r="N46" s="4">
        <f t="shared" si="8"/>
        <v>-45093.828957301863</v>
      </c>
      <c r="O46" s="4"/>
      <c r="P46" s="4">
        <f t="shared" si="4"/>
        <v>4903.7236279907411</v>
      </c>
      <c r="Q46" s="4">
        <f t="shared" si="9"/>
        <v>0.34634449107028242</v>
      </c>
    </row>
    <row r="47" spans="1:17">
      <c r="A47" s="1">
        <v>35071</v>
      </c>
      <c r="B47" s="2">
        <v>40</v>
      </c>
      <c r="C47">
        <v>4967</v>
      </c>
      <c r="D47">
        <v>8870</v>
      </c>
      <c r="E47">
        <f t="shared" si="3"/>
        <v>8.8699999999999992</v>
      </c>
      <c r="F47" s="5">
        <v>0</v>
      </c>
      <c r="G47" s="5">
        <v>0</v>
      </c>
      <c r="H47" s="5"/>
      <c r="I47" s="5"/>
      <c r="J47" s="4">
        <f t="shared" si="7"/>
        <v>1.7915688770749065</v>
      </c>
      <c r="K47" s="4">
        <f t="shared" si="5"/>
        <v>61.441355730220309</v>
      </c>
      <c r="L47" s="4">
        <f t="shared" si="0"/>
        <v>9.3339670030427646E-2</v>
      </c>
      <c r="M47" s="4">
        <f>L47-L46</f>
        <v>2.594227985955655E-3</v>
      </c>
      <c r="N47" s="4">
        <f t="shared" si="8"/>
        <v>-29575.834147969137</v>
      </c>
      <c r="O47" s="4"/>
      <c r="P47" s="4">
        <f t="shared" si="4"/>
        <v>5188.4559719113095</v>
      </c>
      <c r="Q47" s="4">
        <f t="shared" si="9"/>
        <v>4.4585458407753062E-2</v>
      </c>
    </row>
    <row r="48" spans="1:17">
      <c r="A48" s="1">
        <v>35078</v>
      </c>
      <c r="B48" s="2">
        <v>41</v>
      </c>
      <c r="C48">
        <v>4283</v>
      </c>
      <c r="D48">
        <v>9017.9</v>
      </c>
      <c r="E48">
        <f t="shared" si="3"/>
        <v>9.0178999999999991</v>
      </c>
      <c r="F48" s="5">
        <v>0</v>
      </c>
      <c r="G48" s="5">
        <v>0</v>
      </c>
      <c r="H48" s="5"/>
      <c r="I48" s="5"/>
      <c r="J48" s="4">
        <f t="shared" si="7"/>
        <v>1.8090724967053167</v>
      </c>
      <c r="K48" s="4">
        <f t="shared" si="5"/>
        <v>63.250428226925628</v>
      </c>
      <c r="L48" s="4">
        <f t="shared" ref="L48:L59" si="10">1-EXP(-$K$1*K48)</f>
        <v>9.5951733168355702E-2</v>
      </c>
      <c r="M48" s="4">
        <f t="shared" ref="M48:M59" si="11">L48-L47</f>
        <v>2.6120631379280557E-3</v>
      </c>
      <c r="N48" s="4">
        <f t="shared" si="8"/>
        <v>-25473.634597879915</v>
      </c>
      <c r="O48" s="4"/>
      <c r="P48" s="4">
        <f t="shared" si="4"/>
        <v>5224.1262758561115</v>
      </c>
      <c r="Q48" s="4">
        <f t="shared" si="9"/>
        <v>0.21973529672101599</v>
      </c>
    </row>
    <row r="49" spans="1:17">
      <c r="A49" s="1">
        <v>35085</v>
      </c>
      <c r="B49" s="2">
        <v>42</v>
      </c>
      <c r="C49">
        <v>4694</v>
      </c>
      <c r="D49">
        <v>8945.7999999999993</v>
      </c>
      <c r="E49">
        <f t="shared" si="3"/>
        <v>8.9457999999999984</v>
      </c>
      <c r="F49" s="5">
        <v>0</v>
      </c>
      <c r="G49" s="5">
        <v>0</v>
      </c>
      <c r="H49" s="5"/>
      <c r="I49" s="5"/>
      <c r="J49" s="4">
        <f t="shared" si="7"/>
        <v>1.8005183700259955</v>
      </c>
      <c r="K49" s="4">
        <f t="shared" si="5"/>
        <v>65.050946596951619</v>
      </c>
      <c r="L49" s="4">
        <f t="shared" si="10"/>
        <v>9.8543973245905581E-2</v>
      </c>
      <c r="M49" s="4">
        <f t="shared" si="11"/>
        <v>2.5922400775498788E-3</v>
      </c>
      <c r="N49" s="4">
        <f t="shared" si="8"/>
        <v>-27953.863149374352</v>
      </c>
      <c r="O49" s="4"/>
      <c r="P49" s="4">
        <f t="shared" si="4"/>
        <v>5184.4801550997581</v>
      </c>
      <c r="Q49" s="4">
        <f t="shared" si="9"/>
        <v>0.10449087241153773</v>
      </c>
    </row>
    <row r="50" spans="1:17">
      <c r="A50" s="1">
        <v>35092</v>
      </c>
      <c r="B50" s="2">
        <v>43</v>
      </c>
      <c r="C50">
        <v>5030</v>
      </c>
      <c r="D50">
        <v>9594.4</v>
      </c>
      <c r="E50">
        <f t="shared" si="3"/>
        <v>9.5944000000000003</v>
      </c>
      <c r="F50" s="5">
        <v>0</v>
      </c>
      <c r="G50" s="5">
        <v>0</v>
      </c>
      <c r="H50" s="5"/>
      <c r="I50" s="5"/>
      <c r="J50" s="4">
        <f t="shared" si="7"/>
        <v>1.8789478295529929</v>
      </c>
      <c r="K50" s="4">
        <f t="shared" si="5"/>
        <v>66.929894426504617</v>
      </c>
      <c r="L50" s="4">
        <f t="shared" si="10"/>
        <v>0.10124120439783102</v>
      </c>
      <c r="M50" s="4">
        <f t="shared" si="11"/>
        <v>2.6972311519254388E-3</v>
      </c>
      <c r="N50" s="4">
        <f t="shared" si="8"/>
        <v>-29755.113543157724</v>
      </c>
      <c r="O50" s="4"/>
      <c r="P50" s="4">
        <f t="shared" si="4"/>
        <v>5394.462303850878</v>
      </c>
      <c r="Q50" s="4">
        <f t="shared" si="9"/>
        <v>7.2457714483275953E-2</v>
      </c>
    </row>
    <row r="51" spans="1:17">
      <c r="A51" s="1">
        <v>35099</v>
      </c>
      <c r="B51" s="2">
        <v>44</v>
      </c>
      <c r="C51">
        <v>5580</v>
      </c>
      <c r="D51">
        <v>9960.7000000000007</v>
      </c>
      <c r="E51">
        <f t="shared" si="3"/>
        <v>9.960700000000001</v>
      </c>
      <c r="F51" s="5">
        <v>0</v>
      </c>
      <c r="G51" s="5">
        <v>0</v>
      </c>
      <c r="H51" s="5"/>
      <c r="I51" s="5"/>
      <c r="J51" s="4">
        <f t="shared" si="7"/>
        <v>1.9247413682087906</v>
      </c>
      <c r="K51" s="4">
        <f t="shared" si="5"/>
        <v>68.854635794713403</v>
      </c>
      <c r="L51" s="4">
        <f>1-EXP(-$K$1*K51)</f>
        <v>0.10399580464530411</v>
      </c>
      <c r="M51" s="4">
        <f t="shared" si="11"/>
        <v>2.7546002474730935E-3</v>
      </c>
      <c r="N51" s="4">
        <f t="shared" si="8"/>
        <v>-32891.214847837386</v>
      </c>
      <c r="O51" s="4"/>
      <c r="P51" s="4">
        <f t="shared" si="4"/>
        <v>5509.2004949461871</v>
      </c>
      <c r="Q51" s="4">
        <f t="shared" si="9"/>
        <v>1.2688083342977229E-2</v>
      </c>
    </row>
    <row r="52" spans="1:17">
      <c r="A52" s="1">
        <v>35106</v>
      </c>
      <c r="B52" s="2">
        <v>45</v>
      </c>
      <c r="C52">
        <v>6933</v>
      </c>
      <c r="D52">
        <v>10371.700000000001</v>
      </c>
      <c r="E52">
        <f t="shared" si="3"/>
        <v>10.371700000000001</v>
      </c>
      <c r="F52" s="5">
        <v>0</v>
      </c>
      <c r="G52" s="5">
        <v>0</v>
      </c>
      <c r="H52" s="5"/>
      <c r="I52" s="5"/>
      <c r="J52" s="4">
        <f t="shared" si="7"/>
        <v>1.9774531338436716</v>
      </c>
      <c r="K52" s="4">
        <f t="shared" si="5"/>
        <v>70.83208892855707</v>
      </c>
      <c r="L52" s="4">
        <f t="shared" si="10"/>
        <v>0.10681705122388863</v>
      </c>
      <c r="M52" s="4">
        <f t="shared" si="11"/>
        <v>2.8212465785845131E-3</v>
      </c>
      <c r="N52" s="4">
        <f t="shared" si="8"/>
        <v>-40700.706476293504</v>
      </c>
      <c r="O52" s="4"/>
      <c r="P52" s="4">
        <f t="shared" si="4"/>
        <v>5642.4931571690258</v>
      </c>
      <c r="Q52" s="4">
        <f t="shared" si="9"/>
        <v>0.18613974366522057</v>
      </c>
    </row>
    <row r="53" spans="1:17">
      <c r="A53" s="1">
        <v>35113</v>
      </c>
      <c r="B53" s="2">
        <v>46</v>
      </c>
      <c r="C53">
        <v>8967</v>
      </c>
      <c r="D53">
        <v>9660.7000000000007</v>
      </c>
      <c r="E53">
        <f t="shared" si="3"/>
        <v>9.6607000000000003</v>
      </c>
      <c r="F53" s="5">
        <v>0</v>
      </c>
      <c r="G53" s="5">
        <f t="shared" ref="G53:G59" si="12">1-$H$1*(1-EXP(-$H$2*ABS(B53-52)))</f>
        <v>1</v>
      </c>
      <c r="H53" s="5"/>
      <c r="J53" s="4">
        <f t="shared" si="7"/>
        <v>3.2142664522433821</v>
      </c>
      <c r="K53" s="4">
        <f t="shared" si="5"/>
        <v>74.046355380800449</v>
      </c>
      <c r="L53" s="4">
        <f t="shared" si="10"/>
        <v>0.11138392573255673</v>
      </c>
      <c r="M53" s="4">
        <f t="shared" si="11"/>
        <v>4.5668745086681062E-3</v>
      </c>
      <c r="N53" s="4">
        <f t="shared" si="8"/>
        <v>-48322.50144168418</v>
      </c>
      <c r="O53" s="4"/>
      <c r="P53" s="4">
        <f t="shared" si="4"/>
        <v>9133.749017336213</v>
      </c>
      <c r="Q53" s="4">
        <f t="shared" si="9"/>
        <v>1.8595853388671015E-2</v>
      </c>
    </row>
    <row r="54" spans="1:17">
      <c r="A54" s="1">
        <v>35120</v>
      </c>
      <c r="B54" s="2">
        <v>47</v>
      </c>
      <c r="C54">
        <v>9443</v>
      </c>
      <c r="D54">
        <v>10335.700000000001</v>
      </c>
      <c r="E54">
        <f t="shared" si="3"/>
        <v>10.335700000000001</v>
      </c>
      <c r="F54" s="5">
        <v>0</v>
      </c>
      <c r="G54" s="5">
        <f t="shared" si="12"/>
        <v>1</v>
      </c>
      <c r="H54" s="5"/>
      <c r="J54" s="4">
        <f t="shared" si="7"/>
        <v>3.3601042019674288</v>
      </c>
      <c r="K54" s="4">
        <f t="shared" si="5"/>
        <v>77.40645958276788</v>
      </c>
      <c r="L54" s="4">
        <f t="shared" si="10"/>
        <v>0.11613304666570301</v>
      </c>
      <c r="M54" s="4">
        <f t="shared" si="11"/>
        <v>4.749120933146278E-3</v>
      </c>
      <c r="N54" s="4">
        <f t="shared" si="8"/>
        <v>-50518.121217849795</v>
      </c>
      <c r="O54" s="4"/>
      <c r="P54" s="4">
        <f>$B$1*M54</f>
        <v>9498.2418662925556</v>
      </c>
      <c r="Q54" s="4">
        <f t="shared" si="9"/>
        <v>5.8500334949227618E-3</v>
      </c>
    </row>
    <row r="55" spans="1:17">
      <c r="A55" s="1">
        <v>35127</v>
      </c>
      <c r="B55" s="2">
        <v>48</v>
      </c>
      <c r="C55">
        <v>9011</v>
      </c>
      <c r="D55">
        <v>8846.4</v>
      </c>
      <c r="E55">
        <f t="shared" si="3"/>
        <v>8.8463999999999992</v>
      </c>
      <c r="F55" s="5">
        <v>0</v>
      </c>
      <c r="G55" s="5">
        <f t="shared" si="12"/>
        <v>1</v>
      </c>
      <c r="H55" s="5"/>
      <c r="J55" s="4">
        <f>EXP($K$2*E55+$K$3*F55+$K$4*G55)</f>
        <v>3.0467306998526933</v>
      </c>
      <c r="K55" s="4">
        <f t="shared" si="5"/>
        <v>80.453190282620568</v>
      </c>
      <c r="L55" s="4">
        <f t="shared" si="10"/>
        <v>0.12041730563724262</v>
      </c>
      <c r="M55" s="4">
        <f>L55-L54</f>
        <v>4.2842589715396118E-3</v>
      </c>
      <c r="N55" s="4">
        <f t="shared" si="8"/>
        <v>-49135.249980607965</v>
      </c>
      <c r="O55" s="4"/>
      <c r="P55" s="4">
        <f t="shared" si="4"/>
        <v>8568.5179430792232</v>
      </c>
      <c r="Q55" s="4">
        <f t="shared" si="9"/>
        <v>4.9104656189188418E-2</v>
      </c>
    </row>
    <row r="56" spans="1:17">
      <c r="A56" s="1">
        <v>35134</v>
      </c>
      <c r="B56" s="2">
        <v>49</v>
      </c>
      <c r="C56">
        <v>10025</v>
      </c>
      <c r="D56">
        <v>8282.4</v>
      </c>
      <c r="E56">
        <f t="shared" si="3"/>
        <v>8.2823999999999991</v>
      </c>
      <c r="F56" s="5">
        <v>0</v>
      </c>
      <c r="G56" s="5">
        <f t="shared" si="12"/>
        <v>1</v>
      </c>
      <c r="H56" s="5"/>
      <c r="J56" s="4">
        <f t="shared" si="7"/>
        <v>2.935838666191569</v>
      </c>
      <c r="K56" s="4">
        <f t="shared" si="5"/>
        <v>83.38902894881214</v>
      </c>
      <c r="L56" s="4">
        <f t="shared" si="10"/>
        <v>0.12452598247874269</v>
      </c>
      <c r="M56" s="4">
        <f t="shared" si="11"/>
        <v>4.1086768415000696E-3</v>
      </c>
      <c r="N56" s="4">
        <f t="shared" si="8"/>
        <v>-55083.908742780157</v>
      </c>
      <c r="O56" s="4"/>
      <c r="P56" s="4">
        <f t="shared" si="4"/>
        <v>8217.3536830001394</v>
      </c>
      <c r="Q56" s="4">
        <f t="shared" si="9"/>
        <v>0.18031384708228035</v>
      </c>
    </row>
    <row r="57" spans="1:17">
      <c r="A57" s="1">
        <v>35141</v>
      </c>
      <c r="B57" s="2">
        <v>50</v>
      </c>
      <c r="C57">
        <v>10601</v>
      </c>
      <c r="D57">
        <v>8033.3</v>
      </c>
      <c r="E57">
        <f t="shared" si="3"/>
        <v>8.0333000000000006</v>
      </c>
      <c r="F57" s="5">
        <v>0</v>
      </c>
      <c r="G57" s="5">
        <f t="shared" si="12"/>
        <v>1</v>
      </c>
      <c r="H57" s="5"/>
      <c r="J57" s="4">
        <f t="shared" si="7"/>
        <v>2.8881551606589584</v>
      </c>
      <c r="K57" s="4">
        <f t="shared" si="5"/>
        <v>86.277184109471094</v>
      </c>
      <c r="L57" s="4">
        <f>1-EXP(-$K$1*K57)</f>
        <v>0.12854919899232353</v>
      </c>
      <c r="M57" s="4">
        <f t="shared" si="11"/>
        <v>4.0232165135808406E-3</v>
      </c>
      <c r="N57" s="4">
        <f t="shared" si="8"/>
        <v>-58471.655499947796</v>
      </c>
      <c r="O57" s="4"/>
      <c r="P57" s="4">
        <f t="shared" si="4"/>
        <v>8046.4330271616809</v>
      </c>
      <c r="Q57" s="4">
        <f t="shared" si="9"/>
        <v>0.24097415081957543</v>
      </c>
    </row>
    <row r="58" spans="1:17">
      <c r="A58" s="1">
        <v>35148</v>
      </c>
      <c r="B58" s="2">
        <v>51</v>
      </c>
      <c r="C58">
        <v>11083</v>
      </c>
      <c r="D58">
        <v>6769.2</v>
      </c>
      <c r="E58">
        <f t="shared" si="3"/>
        <v>6.7691999999999997</v>
      </c>
      <c r="F58" s="5">
        <v>0</v>
      </c>
      <c r="G58" s="5">
        <f t="shared" si="12"/>
        <v>1</v>
      </c>
      <c r="H58" s="5"/>
      <c r="J58" s="4">
        <f t="shared" si="7"/>
        <v>2.6578543464733588</v>
      </c>
      <c r="K58" s="4">
        <f t="shared" si="5"/>
        <v>88.935038455944451</v>
      </c>
      <c r="L58" s="4">
        <f t="shared" si="10"/>
        <v>0.13223526722181744</v>
      </c>
      <c r="M58" s="4">
        <f t="shared" si="11"/>
        <v>3.6860682294939107E-3</v>
      </c>
      <c r="N58" s="4">
        <f t="shared" si="8"/>
        <v>-62100.209181573409</v>
      </c>
      <c r="O58" s="4"/>
      <c r="P58" s="4">
        <f t="shared" si="4"/>
        <v>7372.1364589878212</v>
      </c>
      <c r="Q58" s="4">
        <f t="shared" si="9"/>
        <v>0.33482482549961012</v>
      </c>
    </row>
    <row r="59" spans="1:17">
      <c r="A59" s="1">
        <v>35155</v>
      </c>
      <c r="B59" s="2">
        <v>52</v>
      </c>
      <c r="C59">
        <v>11136</v>
      </c>
      <c r="D59">
        <v>5454</v>
      </c>
      <c r="E59">
        <f t="shared" si="3"/>
        <v>5.4539999999999997</v>
      </c>
      <c r="F59" s="5">
        <v>0</v>
      </c>
      <c r="G59" s="5">
        <f t="shared" si="12"/>
        <v>1</v>
      </c>
      <c r="H59" s="5"/>
      <c r="J59" s="4">
        <f t="shared" si="7"/>
        <v>2.4377151556179086</v>
      </c>
      <c r="K59" s="4">
        <f t="shared" si="5"/>
        <v>91.372753611562359</v>
      </c>
      <c r="L59" s="4">
        <f t="shared" si="10"/>
        <v>0.13560232413030127</v>
      </c>
      <c r="M59" s="4">
        <f t="shared" si="11"/>
        <v>3.3670569084838231E-3</v>
      </c>
      <c r="N59" s="4">
        <f t="shared" si="8"/>
        <v>-63405.22401645068</v>
      </c>
      <c r="O59" s="4"/>
      <c r="P59" s="4">
        <f t="shared" si="4"/>
        <v>6734.113816967646</v>
      </c>
      <c r="Q59" s="4">
        <f t="shared" si="9"/>
        <v>0.39528431959701454</v>
      </c>
    </row>
    <row r="60" spans="1:17">
      <c r="K60" s="4"/>
      <c r="N60" s="4">
        <f>(B1-SUM(C8:C59))*LN(1-L59)</f>
        <v>-251787.37053658615</v>
      </c>
    </row>
    <row r="61" spans="1:17">
      <c r="K61" s="4"/>
    </row>
    <row r="62" spans="1:17">
      <c r="K62" s="4"/>
    </row>
  </sheetData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M1" sqref="M1"/>
    </sheetView>
  </sheetViews>
  <sheetFormatPr baseColWidth="10" defaultColWidth="8.83203125" defaultRowHeight="12" x14ac:dyDescent="0"/>
  <cols>
    <col min="1" max="2" width="12" customWidth="1"/>
    <col min="5" max="9" width="9.6640625" customWidth="1"/>
    <col min="10" max="10" width="11.1640625" bestFit="1" customWidth="1"/>
    <col min="11" max="11" width="12.33203125" bestFit="1" customWidth="1"/>
    <col min="12" max="13" width="13" bestFit="1" customWidth="1"/>
  </cols>
  <sheetData>
    <row r="1" spans="1:17">
      <c r="A1" t="s">
        <v>3</v>
      </c>
      <c r="B1">
        <v>2000000</v>
      </c>
      <c r="F1" s="4" t="s">
        <v>21</v>
      </c>
      <c r="G1" s="4">
        <v>40.604280194637745</v>
      </c>
      <c r="H1" s="4">
        <v>0</v>
      </c>
      <c r="I1" s="4"/>
      <c r="J1" s="6" t="s">
        <v>26</v>
      </c>
      <c r="K1" s="4">
        <v>31.956482175669969</v>
      </c>
      <c r="L1" s="4"/>
      <c r="M1" s="4"/>
      <c r="N1" s="4"/>
      <c r="O1" s="4"/>
      <c r="P1" s="4" t="s">
        <v>16</v>
      </c>
      <c r="Q1" s="4">
        <f>-2*K6+2*LN(B1)</f>
        <v>3695187.5328637259</v>
      </c>
    </row>
    <row r="2" spans="1:17">
      <c r="F2" s="4" t="s">
        <v>22</v>
      </c>
      <c r="G2" s="4">
        <v>9.5545166964854154E-5</v>
      </c>
      <c r="H2" s="4">
        <v>12.996954734014434</v>
      </c>
      <c r="I2" s="4"/>
      <c r="J2" s="6" t="s">
        <v>27</v>
      </c>
      <c r="K2" s="4">
        <v>19997.277442280778</v>
      </c>
      <c r="L2" s="4"/>
      <c r="M2" s="4"/>
      <c r="N2" s="4"/>
      <c r="O2" s="4"/>
      <c r="P2" s="4" t="s">
        <v>17</v>
      </c>
      <c r="Q2" s="4">
        <f>AVERAGE(Q9:Q60)</f>
        <v>0.23011555005570822</v>
      </c>
    </row>
    <row r="3" spans="1:17">
      <c r="F3" s="4"/>
      <c r="G3" s="4"/>
      <c r="H3" s="4"/>
      <c r="I3" s="4"/>
      <c r="J3" s="6" t="s">
        <v>8</v>
      </c>
      <c r="K3" s="4">
        <v>6.5776146350048692E-2</v>
      </c>
      <c r="L3" s="4"/>
      <c r="M3" s="4"/>
      <c r="N3" s="4"/>
      <c r="O3" s="4"/>
      <c r="P3" s="4"/>
      <c r="Q3" s="4"/>
    </row>
    <row r="4" spans="1:17">
      <c r="J4" s="6" t="s">
        <v>19</v>
      </c>
      <c r="K4" s="4">
        <v>0.60840695668121458</v>
      </c>
      <c r="L4" s="4"/>
      <c r="M4" s="4"/>
      <c r="N4" s="4"/>
      <c r="O4" s="4"/>
      <c r="P4" s="4"/>
      <c r="Q4" s="4"/>
    </row>
    <row r="5" spans="1:17">
      <c r="J5" s="6" t="s">
        <v>23</v>
      </c>
      <c r="K5" s="4">
        <v>0.53254386216502925</v>
      </c>
      <c r="L5" s="4"/>
      <c r="M5" s="4"/>
      <c r="N5" s="4"/>
      <c r="O5" s="4"/>
      <c r="P5" s="4"/>
      <c r="Q5" s="4"/>
    </row>
    <row r="6" spans="1:17">
      <c r="J6" s="3" t="s">
        <v>9</v>
      </c>
      <c r="K6" s="4">
        <f>SUM(N9:N61)</f>
        <v>-1847579.2577741244</v>
      </c>
      <c r="L6" s="4"/>
      <c r="M6" s="4"/>
      <c r="N6" s="4"/>
      <c r="O6" s="4"/>
      <c r="P6" s="4"/>
      <c r="Q6" s="4"/>
    </row>
    <row r="7" spans="1:17">
      <c r="J7" s="3"/>
      <c r="K7" s="4"/>
      <c r="L7" s="4"/>
      <c r="M7" s="4"/>
      <c r="N7" s="4"/>
      <c r="O7" s="4"/>
      <c r="P7" s="4"/>
      <c r="Q7" s="4"/>
    </row>
    <row r="8" spans="1:17">
      <c r="A8" t="s">
        <v>1</v>
      </c>
      <c r="B8" t="s">
        <v>4</v>
      </c>
      <c r="C8" t="s">
        <v>2</v>
      </c>
      <c r="D8" t="s">
        <v>0</v>
      </c>
      <c r="E8" t="s">
        <v>5</v>
      </c>
      <c r="F8" t="s">
        <v>18</v>
      </c>
      <c r="G8" t="s">
        <v>20</v>
      </c>
      <c r="J8" s="4" t="s">
        <v>10</v>
      </c>
      <c r="K8" s="4" t="s">
        <v>11</v>
      </c>
      <c r="L8" s="4" t="s">
        <v>12</v>
      </c>
      <c r="M8" s="4" t="s">
        <v>13</v>
      </c>
      <c r="N8" s="4" t="s">
        <v>9</v>
      </c>
      <c r="O8" s="4"/>
      <c r="P8" s="4" t="s">
        <v>14</v>
      </c>
      <c r="Q8" s="4" t="s">
        <v>15</v>
      </c>
    </row>
    <row r="9" spans="1:17">
      <c r="A9" s="1">
        <v>34798</v>
      </c>
      <c r="B9" s="2">
        <v>1</v>
      </c>
      <c r="C9">
        <v>5250</v>
      </c>
      <c r="D9">
        <v>1709.8</v>
      </c>
      <c r="E9">
        <f>D9/1000</f>
        <v>1.7098</v>
      </c>
      <c r="F9" s="5">
        <v>0</v>
      </c>
      <c r="G9" s="5">
        <v>0</v>
      </c>
      <c r="H9" s="5"/>
      <c r="I9" s="5"/>
      <c r="J9" s="4">
        <f t="shared" ref="J9:J40" si="0">EXP($K$3*E9+$K$4*F9+$K$5*G9)</f>
        <v>1.1190320326162444</v>
      </c>
      <c r="K9" s="4">
        <f>J9</f>
        <v>1.1190320326162444</v>
      </c>
      <c r="L9" s="4">
        <f>1-($K$2/($K$2+K9))^$K$1</f>
        <v>1.7866118648230955E-3</v>
      </c>
      <c r="M9" s="4">
        <f>L9</f>
        <v>1.7866118648230955E-3</v>
      </c>
      <c r="N9" s="4">
        <f t="shared" ref="N9:N40" si="1">C9*LN(M9)</f>
        <v>-33219.029894985862</v>
      </c>
      <c r="O9" s="4"/>
      <c r="P9" s="4">
        <f>$B$1*M9</f>
        <v>3573.2237296461913</v>
      </c>
      <c r="Q9" s="4">
        <f t="shared" ref="Q9:Q40" si="2">ABS(C9-P9)/C9</f>
        <v>0.31938595625786831</v>
      </c>
    </row>
    <row r="10" spans="1:17">
      <c r="A10" s="1">
        <v>34805</v>
      </c>
      <c r="B10" s="2">
        <v>2</v>
      </c>
      <c r="C10">
        <v>5482</v>
      </c>
      <c r="D10">
        <v>2748</v>
      </c>
      <c r="E10">
        <f t="shared" ref="E10:E60" si="3">D10/1000</f>
        <v>2.7480000000000002</v>
      </c>
      <c r="F10" s="5">
        <v>0</v>
      </c>
      <c r="G10" s="5">
        <v>0</v>
      </c>
      <c r="H10" s="5"/>
      <c r="I10" s="5"/>
      <c r="J10" s="4">
        <f t="shared" si="0"/>
        <v>1.1981190277836937</v>
      </c>
      <c r="K10" s="4">
        <f>K9+J10</f>
        <v>2.3171510603999383</v>
      </c>
      <c r="L10" s="4">
        <f>1-($K$2/($K$2+K10))^$K$1</f>
        <v>3.6958428776000529E-3</v>
      </c>
      <c r="M10" s="4">
        <f>L10-L9</f>
        <v>1.9092310127769574E-3</v>
      </c>
      <c r="N10" s="4">
        <f t="shared" si="1"/>
        <v>-34323.102024952255</v>
      </c>
      <c r="O10" s="4"/>
      <c r="P10" s="4">
        <f t="shared" ref="P10:P60" si="4">$B$1*M10</f>
        <v>3818.4620255539148</v>
      </c>
      <c r="Q10" s="4">
        <f t="shared" si="2"/>
        <v>0.30345457395951936</v>
      </c>
    </row>
    <row r="11" spans="1:17">
      <c r="A11" s="1">
        <v>34812</v>
      </c>
      <c r="B11" s="2">
        <v>3</v>
      </c>
      <c r="C11">
        <v>4980</v>
      </c>
      <c r="D11">
        <v>4595.8999999999996</v>
      </c>
      <c r="E11">
        <f t="shared" si="3"/>
        <v>4.5958999999999994</v>
      </c>
      <c r="F11" s="5">
        <v>0</v>
      </c>
      <c r="G11" s="5">
        <v>0</v>
      </c>
      <c r="H11" s="5"/>
      <c r="I11" s="5"/>
      <c r="J11" s="4">
        <f t="shared" si="0"/>
        <v>1.3529678555663887</v>
      </c>
      <c r="K11" s="4">
        <f t="shared" ref="K11:K60" si="5">K10+J11</f>
        <v>3.6701189159663272</v>
      </c>
      <c r="L11" s="4">
        <f t="shared" ref="L11:L60" si="6">1-($K$2/($K$2+K11))^$K$1</f>
        <v>5.8473023301064408E-3</v>
      </c>
      <c r="M11" s="4">
        <f t="shared" ref="M11:M46" si="7">L11-L10</f>
        <v>2.1514594525063879E-3</v>
      </c>
      <c r="N11" s="4">
        <f t="shared" si="1"/>
        <v>-30585.212083030157</v>
      </c>
      <c r="O11" s="4"/>
      <c r="P11" s="4">
        <f t="shared" si="4"/>
        <v>4302.9189050127761</v>
      </c>
      <c r="Q11" s="4">
        <f t="shared" si="2"/>
        <v>0.13596005923438231</v>
      </c>
    </row>
    <row r="12" spans="1:17">
      <c r="A12" s="1">
        <v>34819</v>
      </c>
      <c r="B12" s="2">
        <v>4</v>
      </c>
      <c r="C12">
        <v>5517</v>
      </c>
      <c r="D12">
        <v>6801.8</v>
      </c>
      <c r="E12">
        <f t="shared" si="3"/>
        <v>6.8018000000000001</v>
      </c>
      <c r="F12" s="5">
        <v>0</v>
      </c>
      <c r="G12" s="5">
        <v>0</v>
      </c>
      <c r="H12" s="5"/>
      <c r="I12" s="5"/>
      <c r="J12" s="4">
        <f t="shared" si="0"/>
        <v>1.5642339138791723</v>
      </c>
      <c r="K12" s="4">
        <f t="shared" si="5"/>
        <v>5.2343528298454993</v>
      </c>
      <c r="L12" s="4">
        <f t="shared" si="6"/>
        <v>8.3287415005254273E-3</v>
      </c>
      <c r="M12" s="4">
        <f t="shared" si="7"/>
        <v>2.4814391704189864E-3</v>
      </c>
      <c r="N12" s="4">
        <f t="shared" si="1"/>
        <v>-33096.022752371435</v>
      </c>
      <c r="O12" s="4"/>
      <c r="P12" s="4">
        <f t="shared" si="4"/>
        <v>4962.8783408379732</v>
      </c>
      <c r="Q12" s="4">
        <f t="shared" si="2"/>
        <v>0.10043894492695792</v>
      </c>
    </row>
    <row r="13" spans="1:17">
      <c r="A13" s="1">
        <v>34826</v>
      </c>
      <c r="B13" s="2">
        <v>5</v>
      </c>
      <c r="C13">
        <v>6563</v>
      </c>
      <c r="D13">
        <v>8056.5</v>
      </c>
      <c r="E13">
        <f t="shared" si="3"/>
        <v>8.0564999999999998</v>
      </c>
      <c r="F13" s="5">
        <v>0</v>
      </c>
      <c r="G13" s="5">
        <v>0</v>
      </c>
      <c r="H13" s="5"/>
      <c r="I13" s="5"/>
      <c r="J13" s="4">
        <f t="shared" si="0"/>
        <v>1.6988057820662255</v>
      </c>
      <c r="K13" s="4">
        <f t="shared" si="5"/>
        <v>6.9331586119117246</v>
      </c>
      <c r="L13" s="4">
        <f t="shared" si="6"/>
        <v>1.101642580321105E-2</v>
      </c>
      <c r="M13" s="4">
        <f t="shared" si="7"/>
        <v>2.6876843026856223E-3</v>
      </c>
      <c r="N13" s="4">
        <f t="shared" si="1"/>
        <v>-38846.891260423981</v>
      </c>
      <c r="O13" s="4"/>
      <c r="P13" s="4">
        <f t="shared" si="4"/>
        <v>5375.3686053712445</v>
      </c>
      <c r="Q13" s="4">
        <f t="shared" si="2"/>
        <v>0.18095861566794996</v>
      </c>
    </row>
    <row r="14" spans="1:17">
      <c r="A14" s="1">
        <v>34833</v>
      </c>
      <c r="B14" s="2">
        <v>6</v>
      </c>
      <c r="C14">
        <v>6555</v>
      </c>
      <c r="D14">
        <v>9496.5</v>
      </c>
      <c r="E14">
        <f t="shared" si="3"/>
        <v>9.4964999999999993</v>
      </c>
      <c r="F14" s="5">
        <v>0</v>
      </c>
      <c r="G14" s="5">
        <f>1-$G$1*(1-EXP(-$G$2*ABS(B14-12)))</f>
        <v>0.97672941442914596</v>
      </c>
      <c r="H14" s="5"/>
      <c r="I14" s="5"/>
      <c r="J14" s="4">
        <f t="shared" si="0"/>
        <v>3.1417954267358463</v>
      </c>
      <c r="K14" s="4">
        <f>K13+J14</f>
        <v>10.07495403864757</v>
      </c>
      <c r="L14" s="4">
        <f t="shared" si="6"/>
        <v>1.5967291104334702E-2</v>
      </c>
      <c r="M14" s="4">
        <f>L14-L13</f>
        <v>4.9508653011236525E-3</v>
      </c>
      <c r="N14" s="4">
        <f t="shared" si="1"/>
        <v>-34795.204520926389</v>
      </c>
      <c r="O14" s="4"/>
      <c r="P14" s="4">
        <f>$B$1*M14</f>
        <v>9901.7306022473058</v>
      </c>
      <c r="Q14" s="4">
        <f t="shared" si="2"/>
        <v>0.51056149538479112</v>
      </c>
    </row>
    <row r="15" spans="1:17">
      <c r="A15" s="1">
        <v>34840</v>
      </c>
      <c r="B15" s="2">
        <v>7</v>
      </c>
      <c r="C15">
        <v>6413</v>
      </c>
      <c r="D15">
        <v>9218.1</v>
      </c>
      <c r="E15">
        <f t="shared" si="3"/>
        <v>9.2180999999999997</v>
      </c>
      <c r="F15" s="5">
        <v>0</v>
      </c>
      <c r="G15" s="5">
        <f>1-$G$1*(1-EXP(-$G$2*ABS(B15-12)))</f>
        <v>0.98060691900330776</v>
      </c>
      <c r="H15" s="5"/>
      <c r="I15" s="5"/>
      <c r="J15" s="4">
        <f t="shared" si="0"/>
        <v>3.0911626756703292</v>
      </c>
      <c r="K15" s="4">
        <f>K14+J15</f>
        <v>13.1661167143179</v>
      </c>
      <c r="L15" s="4">
        <f t="shared" si="6"/>
        <v>2.08134270211906E-2</v>
      </c>
      <c r="M15" s="4">
        <f>L15-L14</f>
        <v>4.8461359168558982E-3</v>
      </c>
      <c r="N15" s="4">
        <f t="shared" si="1"/>
        <v>-34178.555559361295</v>
      </c>
      <c r="O15" s="4"/>
      <c r="P15" s="4">
        <f t="shared" si="4"/>
        <v>9692.2718337117967</v>
      </c>
      <c r="Q15" s="4">
        <f t="shared" si="2"/>
        <v>0.51134754930793647</v>
      </c>
    </row>
    <row r="16" spans="1:17">
      <c r="A16" s="1">
        <v>34847</v>
      </c>
      <c r="B16" s="2">
        <v>8</v>
      </c>
      <c r="C16">
        <v>6531</v>
      </c>
      <c r="D16">
        <v>8893.4</v>
      </c>
      <c r="E16">
        <f t="shared" si="3"/>
        <v>8.8933999999999997</v>
      </c>
      <c r="F16" s="5">
        <v>0</v>
      </c>
      <c r="G16" s="5">
        <v>1</v>
      </c>
      <c r="H16" s="5"/>
      <c r="I16" s="5"/>
      <c r="J16" s="4">
        <f t="shared" si="0"/>
        <v>3.0572549620039653</v>
      </c>
      <c r="K16" s="4">
        <f t="shared" si="5"/>
        <v>16.223371676321864</v>
      </c>
      <c r="L16" s="4">
        <f t="shared" si="6"/>
        <v>2.5582198320271643E-2</v>
      </c>
      <c r="M16" s="4">
        <f t="shared" si="7"/>
        <v>4.7687712990810427E-3</v>
      </c>
      <c r="N16" s="4">
        <f t="shared" si="1"/>
        <v>-34912.548542100005</v>
      </c>
      <c r="O16" s="4"/>
      <c r="P16" s="4">
        <f t="shared" si="4"/>
        <v>9537.5425981620847</v>
      </c>
      <c r="Q16" s="4">
        <f t="shared" si="2"/>
        <v>0.46034950209188252</v>
      </c>
    </row>
    <row r="17" spans="1:17">
      <c r="A17" s="1">
        <v>34854</v>
      </c>
      <c r="B17" s="2">
        <v>9</v>
      </c>
      <c r="C17">
        <v>6875</v>
      </c>
      <c r="D17">
        <v>8178.5</v>
      </c>
      <c r="E17">
        <f t="shared" si="3"/>
        <v>8.1784999999999997</v>
      </c>
      <c r="F17" s="5">
        <v>0</v>
      </c>
      <c r="G17" s="5">
        <f>1-$G$1*(1-EXP(-$G$2*ABS(B17-12)))</f>
        <v>0.98836303967059636</v>
      </c>
      <c r="H17" s="5"/>
      <c r="I17" s="5"/>
      <c r="J17" s="4">
        <f t="shared" si="0"/>
        <v>2.8988000725808263</v>
      </c>
      <c r="K17" s="4">
        <f t="shared" si="5"/>
        <v>19.122171748902691</v>
      </c>
      <c r="L17" s="4">
        <f t="shared" si="6"/>
        <v>3.0081688282126207E-2</v>
      </c>
      <c r="M17" s="4">
        <f t="shared" si="7"/>
        <v>4.4994899618545636E-3</v>
      </c>
      <c r="N17" s="4">
        <f t="shared" si="1"/>
        <v>-37151.064709272447</v>
      </c>
      <c r="O17" s="4"/>
      <c r="P17" s="4">
        <f t="shared" si="4"/>
        <v>8998.9799237091265</v>
      </c>
      <c r="Q17" s="4">
        <f t="shared" si="2"/>
        <v>0.30894253435769115</v>
      </c>
    </row>
    <row r="18" spans="1:17">
      <c r="A18" s="1">
        <v>34861</v>
      </c>
      <c r="B18" s="2">
        <v>10</v>
      </c>
      <c r="C18">
        <v>7565</v>
      </c>
      <c r="D18">
        <v>6640</v>
      </c>
      <c r="E18">
        <f t="shared" si="3"/>
        <v>6.64</v>
      </c>
      <c r="F18" s="5">
        <v>0</v>
      </c>
      <c r="G18" s="5">
        <v>1</v>
      </c>
      <c r="H18" s="5"/>
      <c r="I18" s="5"/>
      <c r="J18" s="4">
        <f t="shared" si="0"/>
        <v>2.6360918854154747</v>
      </c>
      <c r="K18" s="4">
        <f t="shared" si="5"/>
        <v>21.758263634318165</v>
      </c>
      <c r="L18" s="4">
        <f t="shared" si="6"/>
        <v>3.4154802727476397E-2</v>
      </c>
      <c r="M18" s="4">
        <f t="shared" si="7"/>
        <v>4.07311444535019E-3</v>
      </c>
      <c r="N18" s="4">
        <f t="shared" si="1"/>
        <v>-41632.822719176722</v>
      </c>
      <c r="O18" s="4"/>
      <c r="P18" s="4">
        <f t="shared" si="4"/>
        <v>8146.2288907003804</v>
      </c>
      <c r="Q18" s="4">
        <f t="shared" si="2"/>
        <v>7.683131403838471E-2</v>
      </c>
    </row>
    <row r="19" spans="1:17">
      <c r="A19" s="1">
        <v>34868</v>
      </c>
      <c r="B19" s="2">
        <v>11</v>
      </c>
      <c r="C19">
        <v>7895</v>
      </c>
      <c r="D19">
        <v>5184.8</v>
      </c>
      <c r="E19">
        <f t="shared" si="3"/>
        <v>5.1848000000000001</v>
      </c>
      <c r="F19" s="5">
        <v>0</v>
      </c>
      <c r="G19" s="5">
        <f>1-$G$1*(1-EXP(-$G$2*ABS(B19-52)))</f>
        <v>0.84124989106823389</v>
      </c>
      <c r="H19" s="5"/>
      <c r="I19" s="5"/>
      <c r="J19" s="4">
        <f t="shared" si="0"/>
        <v>2.2012791641204479</v>
      </c>
      <c r="K19" s="4">
        <f t="shared" si="5"/>
        <v>23.959542798438612</v>
      </c>
      <c r="L19" s="4">
        <f t="shared" si="6"/>
        <v>3.7542556295631191E-2</v>
      </c>
      <c r="M19" s="4">
        <f t="shared" si="7"/>
        <v>3.3877535681547943E-3</v>
      </c>
      <c r="N19" s="4">
        <f t="shared" si="1"/>
        <v>-44903.509166720723</v>
      </c>
      <c r="O19" s="4"/>
      <c r="P19" s="4">
        <f t="shared" si="4"/>
        <v>6775.5071363095885</v>
      </c>
      <c r="Q19" s="4">
        <f t="shared" si="2"/>
        <v>0.14179770281069176</v>
      </c>
    </row>
    <row r="20" spans="1:17">
      <c r="A20" s="1">
        <v>34875</v>
      </c>
      <c r="B20" s="2">
        <v>12</v>
      </c>
      <c r="C20">
        <v>7538</v>
      </c>
      <c r="D20">
        <v>3885.7</v>
      </c>
      <c r="E20">
        <f t="shared" si="3"/>
        <v>3.8856999999999999</v>
      </c>
      <c r="F20" s="5">
        <v>0</v>
      </c>
      <c r="G20" s="5">
        <f>1-$G$1*(1-EXP(-$G$2*ABS(B20-12)))</f>
        <v>1</v>
      </c>
      <c r="H20" s="5"/>
      <c r="I20" s="5"/>
      <c r="J20" s="4">
        <f t="shared" si="0"/>
        <v>2.1992804397808778</v>
      </c>
      <c r="K20" s="4">
        <f t="shared" si="5"/>
        <v>26.15882323821949</v>
      </c>
      <c r="L20" s="4">
        <f t="shared" si="6"/>
        <v>4.0914997288426291E-2</v>
      </c>
      <c r="M20" s="4">
        <f t="shared" si="7"/>
        <v>3.3724409927951005E-3</v>
      </c>
      <c r="N20" s="4">
        <f t="shared" si="1"/>
        <v>-42907.189001322193</v>
      </c>
      <c r="O20" s="4"/>
      <c r="P20" s="4">
        <f t="shared" si="4"/>
        <v>6744.8819855902011</v>
      </c>
      <c r="Q20" s="4">
        <f t="shared" si="2"/>
        <v>0.10521597431809483</v>
      </c>
    </row>
    <row r="21" spans="1:17">
      <c r="A21" s="1">
        <v>34882</v>
      </c>
      <c r="B21" s="2">
        <v>13</v>
      </c>
      <c r="C21">
        <v>5296</v>
      </c>
      <c r="D21">
        <v>2590.5</v>
      </c>
      <c r="E21">
        <f t="shared" si="3"/>
        <v>2.5905</v>
      </c>
      <c r="F21" s="5">
        <v>0</v>
      </c>
      <c r="G21" s="5">
        <v>1</v>
      </c>
      <c r="H21" s="5"/>
      <c r="I21" s="5"/>
      <c r="J21" s="4">
        <f t="shared" si="0"/>
        <v>2.0196757309309881</v>
      </c>
      <c r="K21" s="4">
        <f t="shared" si="5"/>
        <v>28.178498969150478</v>
      </c>
      <c r="L21" s="4">
        <f t="shared" si="6"/>
        <v>4.4001292686211335E-2</v>
      </c>
      <c r="M21" s="4">
        <f t="shared" si="7"/>
        <v>3.0862953977850438E-3</v>
      </c>
      <c r="N21" s="4">
        <f t="shared" si="1"/>
        <v>-30615.031045694039</v>
      </c>
      <c r="O21" s="4"/>
      <c r="P21" s="4">
        <f t="shared" si="4"/>
        <v>6172.5907955700877</v>
      </c>
      <c r="Q21" s="4">
        <f t="shared" si="2"/>
        <v>0.16551941003966913</v>
      </c>
    </row>
    <row r="22" spans="1:17">
      <c r="A22" s="1">
        <v>34889</v>
      </c>
      <c r="B22" s="2">
        <v>14</v>
      </c>
      <c r="C22">
        <v>4809</v>
      </c>
      <c r="D22">
        <v>1952.1</v>
      </c>
      <c r="E22">
        <f t="shared" si="3"/>
        <v>1.9520999999999999</v>
      </c>
      <c r="F22" s="5">
        <v>0</v>
      </c>
      <c r="G22" s="5">
        <f>1-$G$1*(1-EXP(-$G$2*ABS(B22-12)))</f>
        <v>0.99224165583453006</v>
      </c>
      <c r="H22" s="5"/>
      <c r="I22" s="5"/>
      <c r="J22" s="4">
        <f t="shared" si="0"/>
        <v>1.9286375459547642</v>
      </c>
      <c r="K22" s="4">
        <f t="shared" si="5"/>
        <v>30.107136515105243</v>
      </c>
      <c r="L22" s="4">
        <f t="shared" si="6"/>
        <v>4.6938911563767616E-2</v>
      </c>
      <c r="M22" s="4">
        <f t="shared" si="7"/>
        <v>2.9376188775562806E-3</v>
      </c>
      <c r="N22" s="4">
        <f t="shared" si="1"/>
        <v>-28037.219873984184</v>
      </c>
      <c r="O22" s="4"/>
      <c r="P22" s="4">
        <f t="shared" si="4"/>
        <v>5875.237755112561</v>
      </c>
      <c r="Q22" s="4">
        <f t="shared" si="2"/>
        <v>0.22171714599970077</v>
      </c>
    </row>
    <row r="23" spans="1:17">
      <c r="A23" s="1">
        <v>34896</v>
      </c>
      <c r="B23" s="2">
        <v>15</v>
      </c>
      <c r="C23">
        <v>4154</v>
      </c>
      <c r="D23">
        <v>1406.1</v>
      </c>
      <c r="E23">
        <f t="shared" si="3"/>
        <v>1.4060999999999999</v>
      </c>
      <c r="F23" s="5">
        <v>0</v>
      </c>
      <c r="G23" s="5">
        <v>0</v>
      </c>
      <c r="H23" s="5"/>
      <c r="I23" s="5"/>
      <c r="J23" s="4">
        <f t="shared" si="0"/>
        <v>1.0968998025005974</v>
      </c>
      <c r="K23" s="4">
        <f t="shared" si="5"/>
        <v>31.204036317605841</v>
      </c>
      <c r="L23" s="4">
        <f t="shared" si="6"/>
        <v>4.8605508328095737E-2</v>
      </c>
      <c r="M23" s="4">
        <f t="shared" si="7"/>
        <v>1.666596764328121E-3</v>
      </c>
      <c r="N23" s="4">
        <f t="shared" si="1"/>
        <v>-26573.020016010174</v>
      </c>
      <c r="O23" s="4"/>
      <c r="P23" s="4">
        <f t="shared" si="4"/>
        <v>3333.1935286562421</v>
      </c>
      <c r="Q23" s="4">
        <f t="shared" si="2"/>
        <v>0.1975942396109191</v>
      </c>
    </row>
    <row r="24" spans="1:17">
      <c r="A24" s="1">
        <v>34903</v>
      </c>
      <c r="B24" s="2">
        <v>16</v>
      </c>
      <c r="C24">
        <v>4730</v>
      </c>
      <c r="D24">
        <v>1088.5999999999999</v>
      </c>
      <c r="E24">
        <f t="shared" si="3"/>
        <v>1.0886</v>
      </c>
      <c r="F24" s="5">
        <v>0</v>
      </c>
      <c r="G24" s="5">
        <v>0</v>
      </c>
      <c r="H24" s="5"/>
      <c r="I24" s="5"/>
      <c r="J24" s="4">
        <f t="shared" si="0"/>
        <v>1.0742297712505018</v>
      </c>
      <c r="K24" s="4">
        <f t="shared" si="5"/>
        <v>32.278266088856341</v>
      </c>
      <c r="L24" s="4">
        <f t="shared" si="6"/>
        <v>5.0234748041865895E-2</v>
      </c>
      <c r="M24" s="4">
        <f t="shared" si="7"/>
        <v>1.6292397137701586E-3</v>
      </c>
      <c r="N24" s="4">
        <f t="shared" si="1"/>
        <v>-30364.905743548985</v>
      </c>
      <c r="O24" s="4"/>
      <c r="P24" s="4">
        <f t="shared" si="4"/>
        <v>3258.4794275403174</v>
      </c>
      <c r="Q24" s="4">
        <f t="shared" si="2"/>
        <v>0.31110371510775531</v>
      </c>
    </row>
    <row r="25" spans="1:17">
      <c r="A25" s="1">
        <v>34910</v>
      </c>
      <c r="B25" s="2">
        <v>17</v>
      </c>
      <c r="C25">
        <v>4135</v>
      </c>
      <c r="D25">
        <v>596.5</v>
      </c>
      <c r="E25">
        <f t="shared" si="3"/>
        <v>0.59650000000000003</v>
      </c>
      <c r="F25" s="5">
        <v>0</v>
      </c>
      <c r="G25" s="5">
        <v>0</v>
      </c>
      <c r="H25" s="5"/>
      <c r="I25" s="5"/>
      <c r="J25" s="4">
        <f t="shared" si="0"/>
        <v>1.0400153485835617</v>
      </c>
      <c r="K25" s="4">
        <f t="shared" si="5"/>
        <v>33.3182814374399</v>
      </c>
      <c r="L25" s="4">
        <f t="shared" si="6"/>
        <v>5.1809354920644535E-2</v>
      </c>
      <c r="M25" s="4">
        <f t="shared" si="7"/>
        <v>1.5746068787786394E-3</v>
      </c>
      <c r="N25" s="4">
        <f t="shared" si="1"/>
        <v>-26686.254755757651</v>
      </c>
      <c r="O25" s="4"/>
      <c r="P25" s="4">
        <f t="shared" si="4"/>
        <v>3149.2137575572788</v>
      </c>
      <c r="Q25" s="4">
        <f t="shared" si="2"/>
        <v>0.23840054230779231</v>
      </c>
    </row>
    <row r="26" spans="1:17">
      <c r="A26" s="1">
        <v>34917</v>
      </c>
      <c r="B26" s="2">
        <v>18</v>
      </c>
      <c r="C26">
        <v>3915</v>
      </c>
      <c r="D26">
        <v>508.8</v>
      </c>
      <c r="E26">
        <f t="shared" si="3"/>
        <v>0.50880000000000003</v>
      </c>
      <c r="F26" s="5">
        <v>0</v>
      </c>
      <c r="G26" s="5">
        <v>0</v>
      </c>
      <c r="H26" s="5"/>
      <c r="I26" s="5"/>
      <c r="J26" s="4">
        <f t="shared" si="0"/>
        <v>1.0340332200343041</v>
      </c>
      <c r="K26" s="4">
        <f t="shared" si="5"/>
        <v>34.352314657474203</v>
      </c>
      <c r="L26" s="4">
        <f t="shared" si="6"/>
        <v>5.3372235818060054E-2</v>
      </c>
      <c r="M26" s="4">
        <f t="shared" si="7"/>
        <v>1.5628808974155195E-3</v>
      </c>
      <c r="N26" s="4">
        <f t="shared" si="1"/>
        <v>-25295.693650167839</v>
      </c>
      <c r="O26" s="4"/>
      <c r="P26" s="4">
        <f t="shared" si="4"/>
        <v>3125.761794831039</v>
      </c>
      <c r="Q26" s="4">
        <f t="shared" si="2"/>
        <v>0.20159341128198238</v>
      </c>
    </row>
    <row r="27" spans="1:17">
      <c r="A27" s="1">
        <v>34924</v>
      </c>
      <c r="B27" s="2">
        <v>19</v>
      </c>
      <c r="C27">
        <v>3407</v>
      </c>
      <c r="D27">
        <v>321</v>
      </c>
      <c r="E27">
        <f t="shared" si="3"/>
        <v>0.32100000000000001</v>
      </c>
      <c r="F27" s="5">
        <v>0</v>
      </c>
      <c r="G27" s="5">
        <v>0</v>
      </c>
      <c r="H27" s="5"/>
      <c r="I27" s="5"/>
      <c r="J27" s="4">
        <f t="shared" si="0"/>
        <v>1.0213386236168851</v>
      </c>
      <c r="K27" s="4">
        <f t="shared" si="5"/>
        <v>35.373653281091087</v>
      </c>
      <c r="L27" s="4">
        <f t="shared" si="6"/>
        <v>5.4913321739879728E-2</v>
      </c>
      <c r="M27" s="4">
        <f t="shared" si="7"/>
        <v>1.5410859218196737E-3</v>
      </c>
      <c r="N27" s="4">
        <f t="shared" si="1"/>
        <v>-22061.237963620435</v>
      </c>
      <c r="O27" s="4"/>
      <c r="P27" s="4">
        <f t="shared" si="4"/>
        <v>3082.1718436393476</v>
      </c>
      <c r="Q27" s="4">
        <f t="shared" si="2"/>
        <v>9.5341401925639099E-2</v>
      </c>
    </row>
    <row r="28" spans="1:17">
      <c r="A28" s="1">
        <v>34931</v>
      </c>
      <c r="B28" s="2">
        <v>20</v>
      </c>
      <c r="C28">
        <v>3315</v>
      </c>
      <c r="D28">
        <v>207.4</v>
      </c>
      <c r="E28">
        <f t="shared" si="3"/>
        <v>0.2074</v>
      </c>
      <c r="F28" s="5">
        <v>0</v>
      </c>
      <c r="G28" s="5">
        <v>0</v>
      </c>
      <c r="H28" s="5"/>
      <c r="I28" s="5"/>
      <c r="J28" s="4">
        <f t="shared" si="0"/>
        <v>1.0137354490466455</v>
      </c>
      <c r="K28" s="4">
        <f t="shared" si="5"/>
        <v>36.387388730137729</v>
      </c>
      <c r="L28" s="4">
        <f t="shared" si="6"/>
        <v>5.6440376902767819E-2</v>
      </c>
      <c r="M28" s="4">
        <f t="shared" si="7"/>
        <v>1.5270551628880913E-3</v>
      </c>
      <c r="N28" s="4">
        <f t="shared" si="1"/>
        <v>-21495.832835611393</v>
      </c>
      <c r="O28" s="4"/>
      <c r="P28" s="4">
        <f t="shared" si="4"/>
        <v>3054.1103257761824</v>
      </c>
      <c r="Q28" s="4">
        <f t="shared" si="2"/>
        <v>7.8699750897079201E-2</v>
      </c>
    </row>
    <row r="29" spans="1:17">
      <c r="A29" s="1">
        <v>34938</v>
      </c>
      <c r="B29" s="2">
        <v>21</v>
      </c>
      <c r="C29">
        <v>3246</v>
      </c>
      <c r="D29">
        <v>115.5</v>
      </c>
      <c r="E29">
        <f t="shared" si="3"/>
        <v>0.11550000000000001</v>
      </c>
      <c r="F29" s="5">
        <v>0</v>
      </c>
      <c r="G29" s="5">
        <v>0</v>
      </c>
      <c r="H29" s="5"/>
      <c r="I29" s="5"/>
      <c r="J29" s="4">
        <f t="shared" si="0"/>
        <v>1.0076260764280265</v>
      </c>
      <c r="K29" s="4">
        <f t="shared" si="5"/>
        <v>37.395014806565754</v>
      </c>
      <c r="L29" s="4">
        <f t="shared" si="6"/>
        <v>5.7955707597725059E-2</v>
      </c>
      <c r="M29" s="4">
        <f t="shared" si="7"/>
        <v>1.5153306949572398E-3</v>
      </c>
      <c r="N29" s="4">
        <f t="shared" si="1"/>
        <v>-21073.426659523906</v>
      </c>
      <c r="O29" s="4"/>
      <c r="P29" s="4">
        <f t="shared" si="4"/>
        <v>3030.6613899144795</v>
      </c>
      <c r="Q29" s="4">
        <f t="shared" si="2"/>
        <v>6.6339682712729664E-2</v>
      </c>
    </row>
    <row r="30" spans="1:17">
      <c r="A30" s="1">
        <v>34945</v>
      </c>
      <c r="B30" s="2">
        <v>22</v>
      </c>
      <c r="C30">
        <v>2656</v>
      </c>
      <c r="D30">
        <v>185</v>
      </c>
      <c r="E30">
        <f t="shared" si="3"/>
        <v>0.185</v>
      </c>
      <c r="F30" s="5">
        <v>0</v>
      </c>
      <c r="G30" s="5">
        <v>0</v>
      </c>
      <c r="H30" s="5"/>
      <c r="I30" s="5"/>
      <c r="J30" s="4">
        <f t="shared" si="0"/>
        <v>1.0122429255558685</v>
      </c>
      <c r="K30" s="4">
        <f t="shared" si="5"/>
        <v>38.407257732121622</v>
      </c>
      <c r="L30" s="4">
        <f t="shared" si="6"/>
        <v>5.9475454523278071E-2</v>
      </c>
      <c r="M30" s="4">
        <f t="shared" si="7"/>
        <v>1.5197469255530116E-3</v>
      </c>
      <c r="N30" s="4">
        <f t="shared" si="1"/>
        <v>-17235.345622707679</v>
      </c>
      <c r="O30" s="4"/>
      <c r="P30" s="4">
        <f t="shared" si="4"/>
        <v>3039.4938511060232</v>
      </c>
      <c r="Q30" s="4">
        <f t="shared" si="2"/>
        <v>0.14438774514534006</v>
      </c>
    </row>
    <row r="31" spans="1:17">
      <c r="A31" s="1">
        <v>34952</v>
      </c>
      <c r="B31" s="2">
        <v>23</v>
      </c>
      <c r="C31">
        <v>2224</v>
      </c>
      <c r="D31">
        <v>239.8</v>
      </c>
      <c r="E31">
        <f t="shared" si="3"/>
        <v>0.23980000000000001</v>
      </c>
      <c r="F31" s="5">
        <v>0</v>
      </c>
      <c r="G31" s="5">
        <v>0</v>
      </c>
      <c r="H31" s="5"/>
      <c r="I31" s="5"/>
      <c r="J31" s="4">
        <f t="shared" si="0"/>
        <v>1.0158981721734159</v>
      </c>
      <c r="K31" s="4">
        <f t="shared" si="5"/>
        <v>39.423155904295037</v>
      </c>
      <c r="L31" s="4">
        <f t="shared" si="6"/>
        <v>6.0998147290167504E-2</v>
      </c>
      <c r="M31" s="4">
        <f t="shared" si="7"/>
        <v>1.522692766889433E-3</v>
      </c>
      <c r="N31" s="4">
        <f t="shared" si="1"/>
        <v>-14427.699498399694</v>
      </c>
      <c r="O31" s="4"/>
      <c r="P31" s="4">
        <f t="shared" si="4"/>
        <v>3045.3855337788659</v>
      </c>
      <c r="Q31" s="4">
        <f t="shared" si="2"/>
        <v>0.36932802777826707</v>
      </c>
    </row>
    <row r="32" spans="1:17">
      <c r="A32" s="1">
        <v>34959</v>
      </c>
      <c r="B32" s="2">
        <v>24</v>
      </c>
      <c r="C32">
        <v>2324</v>
      </c>
      <c r="D32">
        <v>187.1</v>
      </c>
      <c r="E32">
        <f t="shared" si="3"/>
        <v>0.18709999999999999</v>
      </c>
      <c r="F32" s="5">
        <v>0</v>
      </c>
      <c r="G32" s="5">
        <v>0</v>
      </c>
      <c r="H32" s="5"/>
      <c r="I32" s="5"/>
      <c r="J32" s="4">
        <f t="shared" si="0"/>
        <v>1.0123827562345531</v>
      </c>
      <c r="K32" s="4">
        <f t="shared" si="5"/>
        <v>40.435538660529588</v>
      </c>
      <c r="L32" s="4">
        <f t="shared" si="6"/>
        <v>6.2513041876675612E-2</v>
      </c>
      <c r="M32" s="4">
        <f t="shared" si="7"/>
        <v>1.5148945865081087E-3</v>
      </c>
      <c r="N32" s="4">
        <f t="shared" si="1"/>
        <v>-15088.359497435031</v>
      </c>
      <c r="O32" s="4"/>
      <c r="P32" s="4">
        <f t="shared" si="4"/>
        <v>3029.7891730162173</v>
      </c>
      <c r="Q32" s="4">
        <f t="shared" si="2"/>
        <v>0.30369585758012796</v>
      </c>
    </row>
    <row r="33" spans="1:17">
      <c r="A33" s="1">
        <v>34966</v>
      </c>
      <c r="B33" s="2">
        <v>25</v>
      </c>
      <c r="C33">
        <v>2194</v>
      </c>
      <c r="D33">
        <v>107.2</v>
      </c>
      <c r="E33">
        <f t="shared" si="3"/>
        <v>0.1072</v>
      </c>
      <c r="F33" s="5">
        <v>0</v>
      </c>
      <c r="G33" s="5">
        <v>0</v>
      </c>
      <c r="H33" s="5"/>
      <c r="I33" s="5"/>
      <c r="J33" s="4">
        <f t="shared" si="0"/>
        <v>1.0070761211532966</v>
      </c>
      <c r="K33" s="4">
        <f t="shared" si="5"/>
        <v>41.442614781682884</v>
      </c>
      <c r="L33" s="4">
        <f t="shared" si="6"/>
        <v>6.4017495236633026E-2</v>
      </c>
      <c r="M33" s="4">
        <f t="shared" si="7"/>
        <v>1.5044533599574139E-3</v>
      </c>
      <c r="N33" s="4">
        <f t="shared" si="1"/>
        <v>-14259.520504041331</v>
      </c>
      <c r="O33" s="4"/>
      <c r="P33" s="4">
        <f t="shared" si="4"/>
        <v>3008.906719914828</v>
      </c>
      <c r="Q33" s="4">
        <f t="shared" si="2"/>
        <v>0.37142512302407843</v>
      </c>
    </row>
    <row r="34" spans="1:17">
      <c r="A34" s="1">
        <v>34973</v>
      </c>
      <c r="B34" s="2">
        <v>26</v>
      </c>
      <c r="C34">
        <v>2177</v>
      </c>
      <c r="D34">
        <v>246.2</v>
      </c>
      <c r="E34">
        <f t="shared" si="3"/>
        <v>0.2462</v>
      </c>
      <c r="F34" s="5">
        <v>0</v>
      </c>
      <c r="G34" s="5">
        <v>0</v>
      </c>
      <c r="H34" s="5"/>
      <c r="I34" s="5"/>
      <c r="J34" s="4">
        <f t="shared" si="0"/>
        <v>1.0163259221493206</v>
      </c>
      <c r="K34" s="4">
        <f t="shared" si="5"/>
        <v>42.458940703832205</v>
      </c>
      <c r="L34" s="4">
        <f t="shared" si="6"/>
        <v>6.55332425885089E-2</v>
      </c>
      <c r="M34" s="4">
        <f t="shared" si="7"/>
        <v>1.5157473518758735E-3</v>
      </c>
      <c r="N34" s="4">
        <f t="shared" si="1"/>
        <v>-14132.750179006765</v>
      </c>
      <c r="O34" s="4"/>
      <c r="P34" s="4">
        <f t="shared" si="4"/>
        <v>3031.4947037517468</v>
      </c>
      <c r="Q34" s="4">
        <f t="shared" si="2"/>
        <v>0.39251019924287861</v>
      </c>
    </row>
    <row r="35" spans="1:17">
      <c r="A35" s="1">
        <v>34980</v>
      </c>
      <c r="B35" s="2">
        <v>27</v>
      </c>
      <c r="C35">
        <v>2366</v>
      </c>
      <c r="D35">
        <v>156.9</v>
      </c>
      <c r="E35">
        <f t="shared" si="3"/>
        <v>0.15690000000000001</v>
      </c>
      <c r="F35" s="5">
        <v>0</v>
      </c>
      <c r="G35" s="5">
        <v>0</v>
      </c>
      <c r="H35" s="5"/>
      <c r="I35" s="5"/>
      <c r="J35" s="4">
        <f t="shared" si="0"/>
        <v>1.0103737150972818</v>
      </c>
      <c r="K35" s="4">
        <f t="shared" si="5"/>
        <v>43.469314418929486</v>
      </c>
      <c r="L35" s="4">
        <f t="shared" si="6"/>
        <v>6.7037603698268056E-2</v>
      </c>
      <c r="M35" s="4">
        <f t="shared" si="7"/>
        <v>1.5043611097591558E-3</v>
      </c>
      <c r="N35" s="4">
        <f t="shared" si="1"/>
        <v>-15377.549601067898</v>
      </c>
      <c r="O35" s="4"/>
      <c r="P35" s="4">
        <f t="shared" si="4"/>
        <v>3008.7222195183117</v>
      </c>
      <c r="Q35" s="4">
        <f t="shared" si="2"/>
        <v>0.27164928973724078</v>
      </c>
    </row>
    <row r="36" spans="1:17">
      <c r="A36" s="1">
        <v>34987</v>
      </c>
      <c r="B36" s="2">
        <v>28</v>
      </c>
      <c r="C36">
        <v>2402</v>
      </c>
      <c r="D36">
        <v>170.7</v>
      </c>
      <c r="E36">
        <f t="shared" si="3"/>
        <v>0.17069999999999999</v>
      </c>
      <c r="F36" s="5">
        <v>0</v>
      </c>
      <c r="G36" s="5">
        <v>0</v>
      </c>
      <c r="H36" s="5"/>
      <c r="I36" s="5"/>
      <c r="J36" s="4">
        <f t="shared" si="0"/>
        <v>1.0112912586194371</v>
      </c>
      <c r="K36" s="4">
        <f t="shared" si="5"/>
        <v>44.480605677548922</v>
      </c>
      <c r="L36" s="4">
        <f t="shared" si="6"/>
        <v>6.854083008072398E-2</v>
      </c>
      <c r="M36" s="4">
        <f t="shared" si="7"/>
        <v>1.5032263824559244E-3</v>
      </c>
      <c r="N36" s="4">
        <f t="shared" si="1"/>
        <v>-15613.340025094929</v>
      </c>
      <c r="O36" s="4"/>
      <c r="P36" s="4">
        <f t="shared" si="4"/>
        <v>3006.452764911849</v>
      </c>
      <c r="Q36" s="4">
        <f t="shared" si="2"/>
        <v>0.25164561403490804</v>
      </c>
    </row>
    <row r="37" spans="1:17">
      <c r="A37" s="1">
        <v>34994</v>
      </c>
      <c r="B37" s="2">
        <v>29</v>
      </c>
      <c r="C37">
        <v>2485</v>
      </c>
      <c r="D37">
        <v>114.4</v>
      </c>
      <c r="E37">
        <f t="shared" si="3"/>
        <v>0.1144</v>
      </c>
      <c r="F37" s="5">
        <v>0</v>
      </c>
      <c r="G37" s="5">
        <v>0</v>
      </c>
      <c r="H37" s="5"/>
      <c r="I37" s="5"/>
      <c r="J37" s="4">
        <f t="shared" si="0"/>
        <v>1.0075531735291614</v>
      </c>
      <c r="K37" s="4">
        <f t="shared" si="5"/>
        <v>45.488158851078083</v>
      </c>
      <c r="L37" s="4">
        <f t="shared" si="6"/>
        <v>7.0036016115735178E-2</v>
      </c>
      <c r="M37" s="4">
        <f t="shared" si="7"/>
        <v>1.4951860350111978E-3</v>
      </c>
      <c r="N37" s="4">
        <f t="shared" si="1"/>
        <v>-16166.179034740522</v>
      </c>
      <c r="O37" s="4"/>
      <c r="P37" s="4">
        <f t="shared" si="4"/>
        <v>2990.3720700223957</v>
      </c>
      <c r="Q37" s="4">
        <f t="shared" si="2"/>
        <v>0.20336904226253349</v>
      </c>
    </row>
    <row r="38" spans="1:17">
      <c r="A38" s="1">
        <v>35001</v>
      </c>
      <c r="B38" s="2">
        <v>30</v>
      </c>
      <c r="C38">
        <v>2588</v>
      </c>
      <c r="D38">
        <v>174.4</v>
      </c>
      <c r="E38">
        <f t="shared" si="3"/>
        <v>0.1744</v>
      </c>
      <c r="F38" s="5">
        <v>0</v>
      </c>
      <c r="G38" s="5">
        <v>0</v>
      </c>
      <c r="H38" s="5"/>
      <c r="I38" s="5"/>
      <c r="J38" s="4">
        <f t="shared" si="0"/>
        <v>1.0115374082859279</v>
      </c>
      <c r="K38" s="4">
        <f t="shared" si="5"/>
        <v>46.499696259364008</v>
      </c>
      <c r="L38" s="4">
        <f t="shared" si="6"/>
        <v>7.1534624904379229E-2</v>
      </c>
      <c r="M38" s="4">
        <f t="shared" si="7"/>
        <v>1.4986087886440513E-3</v>
      </c>
      <c r="N38" s="4">
        <f t="shared" si="1"/>
        <v>-16830.328379346451</v>
      </c>
      <c r="O38" s="4"/>
      <c r="P38" s="4">
        <f t="shared" si="4"/>
        <v>2997.2175772881028</v>
      </c>
      <c r="Q38" s="4">
        <f t="shared" si="2"/>
        <v>0.15812116587639211</v>
      </c>
    </row>
    <row r="39" spans="1:17">
      <c r="A39" s="1">
        <v>35008</v>
      </c>
      <c r="B39" s="2">
        <v>31</v>
      </c>
      <c r="C39">
        <v>2453</v>
      </c>
      <c r="D39">
        <v>579.70000000000005</v>
      </c>
      <c r="E39">
        <f t="shared" si="3"/>
        <v>0.57969999999999999</v>
      </c>
      <c r="F39" s="5">
        <v>0</v>
      </c>
      <c r="G39" s="5">
        <v>0</v>
      </c>
      <c r="H39" s="5"/>
      <c r="I39" s="5"/>
      <c r="J39" s="4">
        <f t="shared" si="0"/>
        <v>1.0388667255474036</v>
      </c>
      <c r="K39" s="4">
        <f t="shared" si="5"/>
        <v>47.538562984911408</v>
      </c>
      <c r="L39" s="4">
        <f t="shared" si="6"/>
        <v>7.3071130308388965E-2</v>
      </c>
      <c r="M39" s="4">
        <f t="shared" si="7"/>
        <v>1.5365054040097359E-3</v>
      </c>
      <c r="N39" s="4">
        <f t="shared" si="1"/>
        <v>-15891.134149285714</v>
      </c>
      <c r="O39" s="4"/>
      <c r="P39" s="4">
        <f t="shared" si="4"/>
        <v>3073.0108080194718</v>
      </c>
      <c r="Q39" s="4">
        <f t="shared" si="2"/>
        <v>0.25275613861372681</v>
      </c>
    </row>
    <row r="40" spans="1:17">
      <c r="A40" s="1">
        <v>35015</v>
      </c>
      <c r="B40" s="2">
        <v>32</v>
      </c>
      <c r="C40">
        <v>2169</v>
      </c>
      <c r="D40">
        <v>1443.5</v>
      </c>
      <c r="E40">
        <f t="shared" si="3"/>
        <v>1.4435</v>
      </c>
      <c r="F40" s="5">
        <v>0</v>
      </c>
      <c r="G40" s="5">
        <v>0</v>
      </c>
      <c r="H40" s="5"/>
      <c r="I40" s="5"/>
      <c r="J40" s="4">
        <f t="shared" si="0"/>
        <v>1.0996015283871592</v>
      </c>
      <c r="K40" s="4">
        <f t="shared" si="5"/>
        <v>48.63816451329857</v>
      </c>
      <c r="L40" s="4">
        <f t="shared" si="6"/>
        <v>7.4694607235710531E-2</v>
      </c>
      <c r="M40" s="4">
        <f t="shared" si="7"/>
        <v>1.6234769273215655E-3</v>
      </c>
      <c r="N40" s="4">
        <f t="shared" si="1"/>
        <v>-13931.888651542235</v>
      </c>
      <c r="O40" s="4"/>
      <c r="P40" s="4">
        <f t="shared" si="4"/>
        <v>3246.9538546431309</v>
      </c>
      <c r="Q40" s="4">
        <f t="shared" si="2"/>
        <v>0.49698195234814702</v>
      </c>
    </row>
    <row r="41" spans="1:17">
      <c r="A41" s="1">
        <v>35022</v>
      </c>
      <c r="B41" s="2">
        <v>33</v>
      </c>
      <c r="C41">
        <v>2240</v>
      </c>
      <c r="D41">
        <v>1695.7</v>
      </c>
      <c r="E41">
        <f t="shared" si="3"/>
        <v>1.6957</v>
      </c>
      <c r="F41" s="5">
        <v>0</v>
      </c>
      <c r="G41" s="5">
        <v>0</v>
      </c>
      <c r="H41" s="5"/>
      <c r="I41" s="5"/>
      <c r="J41" s="4">
        <f t="shared" ref="J41:J60" si="8">EXP($K$3*E41+$K$4*F41+$K$5*G41)</f>
        <v>1.1179946745682323</v>
      </c>
      <c r="K41" s="4">
        <f>K40+J41</f>
        <v>49.7561591878668</v>
      </c>
      <c r="L41" s="4">
        <f t="shared" si="6"/>
        <v>7.6342234004837861E-2</v>
      </c>
      <c r="M41" s="4">
        <f t="shared" si="7"/>
        <v>1.6476267691273305E-3</v>
      </c>
      <c r="N41" s="4">
        <f t="shared" ref="N41:N60" si="9">C41*LN(M41)</f>
        <v>-14354.859339941788</v>
      </c>
      <c r="O41" s="4"/>
      <c r="P41" s="4">
        <f t="shared" si="4"/>
        <v>3295.2535382546612</v>
      </c>
      <c r="Q41" s="4">
        <f t="shared" ref="Q41:Q60" si="10">ABS(C41-P41)/C41</f>
        <v>0.47109532957797373</v>
      </c>
    </row>
    <row r="42" spans="1:17">
      <c r="A42" s="1">
        <v>35029</v>
      </c>
      <c r="B42" s="2">
        <v>34</v>
      </c>
      <c r="C42">
        <v>2590</v>
      </c>
      <c r="D42">
        <v>2294.5</v>
      </c>
      <c r="E42">
        <f t="shared" si="3"/>
        <v>2.2945000000000002</v>
      </c>
      <c r="F42" s="5">
        <v>0</v>
      </c>
      <c r="G42" s="5">
        <v>0</v>
      </c>
      <c r="H42" s="5"/>
      <c r="I42" s="5"/>
      <c r="J42" s="4">
        <f t="shared" si="8"/>
        <v>1.1629075385042942</v>
      </c>
      <c r="K42" s="4">
        <f t="shared" si="5"/>
        <v>50.919066726371092</v>
      </c>
      <c r="L42" s="4">
        <f t="shared" si="6"/>
        <v>7.8052840266007228E-2</v>
      </c>
      <c r="M42" s="4">
        <f t="shared" si="7"/>
        <v>1.7106062611693673E-3</v>
      </c>
      <c r="N42" s="4">
        <f t="shared" si="9"/>
        <v>-16500.650250449606</v>
      </c>
      <c r="O42" s="4"/>
      <c r="P42" s="4">
        <f t="shared" si="4"/>
        <v>3421.2125223387347</v>
      </c>
      <c r="Q42" s="4">
        <f t="shared" si="10"/>
        <v>0.32093147580646131</v>
      </c>
    </row>
    <row r="43" spans="1:17">
      <c r="A43" s="1">
        <v>35036</v>
      </c>
      <c r="B43" s="2">
        <v>35</v>
      </c>
      <c r="C43">
        <v>2479</v>
      </c>
      <c r="D43">
        <v>3910</v>
      </c>
      <c r="E43">
        <f t="shared" si="3"/>
        <v>3.91</v>
      </c>
      <c r="F43" s="5">
        <v>0</v>
      </c>
      <c r="G43" s="5">
        <v>0</v>
      </c>
      <c r="H43" s="5"/>
      <c r="I43" s="5"/>
      <c r="J43" s="4">
        <f t="shared" si="8"/>
        <v>1.2932840159320023</v>
      </c>
      <c r="K43" s="4">
        <f t="shared" si="5"/>
        <v>52.212350742303094</v>
      </c>
      <c r="L43" s="4">
        <f t="shared" si="6"/>
        <v>7.9951390253597099E-2</v>
      </c>
      <c r="M43" s="4">
        <f t="shared" si="7"/>
        <v>1.8985499875898704E-3</v>
      </c>
      <c r="N43" s="4">
        <f t="shared" si="9"/>
        <v>-15535.062159665376</v>
      </c>
      <c r="O43" s="4"/>
      <c r="P43" s="4">
        <f t="shared" si="4"/>
        <v>3797.0999751797408</v>
      </c>
      <c r="Q43" s="4">
        <f t="shared" si="10"/>
        <v>0.53170632318666433</v>
      </c>
    </row>
    <row r="44" spans="1:17">
      <c r="A44" s="1">
        <v>35043</v>
      </c>
      <c r="B44" s="2">
        <v>36</v>
      </c>
      <c r="C44">
        <v>2978</v>
      </c>
      <c r="D44">
        <v>5397.9</v>
      </c>
      <c r="E44">
        <f t="shared" si="3"/>
        <v>5.3978999999999999</v>
      </c>
      <c r="F44" s="5">
        <v>0</v>
      </c>
      <c r="G44" s="5">
        <v>0</v>
      </c>
      <c r="H44" s="5"/>
      <c r="I44" s="5"/>
      <c r="J44" s="4">
        <f t="shared" si="8"/>
        <v>1.4262563299807935</v>
      </c>
      <c r="K44" s="4">
        <f t="shared" si="5"/>
        <v>53.638607072283889</v>
      </c>
      <c r="L44" s="4">
        <f t="shared" si="6"/>
        <v>8.2040470034714486E-2</v>
      </c>
      <c r="M44" s="4">
        <f t="shared" si="7"/>
        <v>2.0890797811173867E-3</v>
      </c>
      <c r="N44" s="4">
        <f t="shared" si="9"/>
        <v>-18377.332122907123</v>
      </c>
      <c r="O44" s="4"/>
      <c r="P44" s="4">
        <f t="shared" si="4"/>
        <v>4178.1595622347731</v>
      </c>
      <c r="Q44" s="4">
        <f t="shared" si="10"/>
        <v>0.40300858369199904</v>
      </c>
    </row>
    <row r="45" spans="1:17">
      <c r="A45" s="1">
        <v>35050</v>
      </c>
      <c r="B45" s="2">
        <v>37</v>
      </c>
      <c r="C45">
        <v>4167</v>
      </c>
      <c r="D45">
        <v>6417.2</v>
      </c>
      <c r="E45">
        <f t="shared" si="3"/>
        <v>6.4172000000000002</v>
      </c>
      <c r="F45" s="5">
        <v>0</v>
      </c>
      <c r="G45" s="5">
        <v>0</v>
      </c>
      <c r="H45" s="5"/>
      <c r="I45" s="5"/>
      <c r="J45" s="4">
        <f t="shared" si="8"/>
        <v>1.5251590296460575</v>
      </c>
      <c r="K45" s="4">
        <f t="shared" si="5"/>
        <v>55.163766101929944</v>
      </c>
      <c r="L45" s="4">
        <f t="shared" si="6"/>
        <v>8.4269003664178221E-2</v>
      </c>
      <c r="M45" s="4">
        <f t="shared" si="7"/>
        <v>2.2285336294637359E-3</v>
      </c>
      <c r="N45" s="4">
        <f t="shared" si="9"/>
        <v>-25445.416616591137</v>
      </c>
      <c r="O45" s="4"/>
      <c r="P45" s="4">
        <f t="shared" si="4"/>
        <v>4457.0672589274718</v>
      </c>
      <c r="Q45" s="4">
        <f t="shared" si="10"/>
        <v>6.9610573296729497E-2</v>
      </c>
    </row>
    <row r="46" spans="1:17">
      <c r="A46" s="1">
        <v>35057</v>
      </c>
      <c r="B46" s="2">
        <v>38</v>
      </c>
      <c r="C46">
        <v>8225</v>
      </c>
      <c r="D46">
        <v>6418</v>
      </c>
      <c r="E46">
        <f t="shared" si="3"/>
        <v>6.4180000000000001</v>
      </c>
      <c r="F46" s="5">
        <v>1</v>
      </c>
      <c r="G46" s="5">
        <v>0</v>
      </c>
      <c r="H46" s="5"/>
      <c r="I46" s="5"/>
      <c r="J46" s="4">
        <f t="shared" si="8"/>
        <v>2.8026300053619173</v>
      </c>
      <c r="K46" s="4">
        <f t="shared" si="5"/>
        <v>57.966396107291864</v>
      </c>
      <c r="L46" s="4">
        <f t="shared" si="6"/>
        <v>8.8349618559254051E-2</v>
      </c>
      <c r="M46" s="4">
        <f t="shared" si="7"/>
        <v>4.0806148950758292E-3</v>
      </c>
      <c r="N46" s="4">
        <f t="shared" si="9"/>
        <v>-45249.899947031088</v>
      </c>
      <c r="O46" s="4"/>
      <c r="P46" s="4">
        <f t="shared" si="4"/>
        <v>8161.2297901516586</v>
      </c>
      <c r="Q46" s="4">
        <f t="shared" si="10"/>
        <v>7.7532170028378651E-3</v>
      </c>
    </row>
    <row r="47" spans="1:17">
      <c r="A47" s="1">
        <v>35064</v>
      </c>
      <c r="B47" s="2">
        <v>39</v>
      </c>
      <c r="C47">
        <v>7502</v>
      </c>
      <c r="D47">
        <v>7969.2</v>
      </c>
      <c r="E47">
        <f t="shared" si="3"/>
        <v>7.9691999999999998</v>
      </c>
      <c r="F47" s="5">
        <v>0</v>
      </c>
      <c r="G47" s="5">
        <v>0</v>
      </c>
      <c r="H47" s="5"/>
      <c r="I47" s="5"/>
      <c r="J47" s="4">
        <f t="shared" si="8"/>
        <v>1.6890787559658971</v>
      </c>
      <c r="K47" s="4">
        <f t="shared" si="5"/>
        <v>59.655474863257758</v>
      </c>
      <c r="L47" s="4">
        <f t="shared" si="6"/>
        <v>9.0799847530959821E-2</v>
      </c>
      <c r="M47" s="4">
        <f>L47-L46</f>
        <v>2.4502289717057701E-3</v>
      </c>
      <c r="N47" s="4">
        <f t="shared" si="9"/>
        <v>-45098.826654751836</v>
      </c>
      <c r="O47" s="4"/>
      <c r="P47" s="4">
        <f t="shared" si="4"/>
        <v>4900.4579434115403</v>
      </c>
      <c r="Q47" s="4">
        <f t="shared" si="10"/>
        <v>0.34677979959856836</v>
      </c>
    </row>
    <row r="48" spans="1:17">
      <c r="A48" s="1">
        <v>35071</v>
      </c>
      <c r="B48" s="2">
        <v>40</v>
      </c>
      <c r="C48">
        <v>4967</v>
      </c>
      <c r="D48">
        <v>8870</v>
      </c>
      <c r="E48">
        <f t="shared" si="3"/>
        <v>8.8699999999999992</v>
      </c>
      <c r="F48" s="5">
        <v>0</v>
      </c>
      <c r="G48" s="5">
        <v>0</v>
      </c>
      <c r="H48" s="5"/>
      <c r="I48" s="5"/>
      <c r="J48" s="4">
        <f t="shared" si="8"/>
        <v>1.7921829789426129</v>
      </c>
      <c r="K48" s="4">
        <f t="shared" si="5"/>
        <v>61.447657842200371</v>
      </c>
      <c r="L48" s="4">
        <f t="shared" si="6"/>
        <v>9.3392217657666254E-2</v>
      </c>
      <c r="M48" s="4">
        <f>L48-L47</f>
        <v>2.5923701267064336E-3</v>
      </c>
      <c r="N48" s="4">
        <f t="shared" si="9"/>
        <v>-29579.392544854771</v>
      </c>
      <c r="O48" s="4"/>
      <c r="P48" s="4">
        <f t="shared" si="4"/>
        <v>5184.7402534128669</v>
      </c>
      <c r="Q48" s="4">
        <f t="shared" si="10"/>
        <v>4.3837377373236737E-2</v>
      </c>
    </row>
    <row r="49" spans="1:17">
      <c r="A49" s="1">
        <v>35078</v>
      </c>
      <c r="B49" s="2">
        <v>41</v>
      </c>
      <c r="C49">
        <v>4283</v>
      </c>
      <c r="D49">
        <v>9017.9</v>
      </c>
      <c r="E49">
        <f t="shared" si="3"/>
        <v>9.0178999999999991</v>
      </c>
      <c r="F49" s="5">
        <v>0</v>
      </c>
      <c r="G49" s="5">
        <v>0</v>
      </c>
      <c r="H49" s="5"/>
      <c r="I49" s="5"/>
      <c r="J49" s="4">
        <f t="shared" si="8"/>
        <v>1.809702939834857</v>
      </c>
      <c r="K49" s="4">
        <f t="shared" si="5"/>
        <v>63.257360782035228</v>
      </c>
      <c r="L49" s="4">
        <f t="shared" si="6"/>
        <v>9.6002195978304838E-2</v>
      </c>
      <c r="M49" s="4">
        <f t="shared" ref="M49:M60" si="11">L49-L48</f>
        <v>2.609978320638584E-3</v>
      </c>
      <c r="N49" s="4">
        <f t="shared" si="9"/>
        <v>-25477.054437801165</v>
      </c>
      <c r="O49" s="4"/>
      <c r="P49" s="4">
        <f t="shared" si="4"/>
        <v>5219.9566412771683</v>
      </c>
      <c r="Q49" s="4">
        <f t="shared" si="10"/>
        <v>0.21876176541610279</v>
      </c>
    </row>
    <row r="50" spans="1:17">
      <c r="A50" s="1">
        <v>35085</v>
      </c>
      <c r="B50" s="2">
        <v>42</v>
      </c>
      <c r="C50">
        <v>4694</v>
      </c>
      <c r="D50">
        <v>8945.7999999999993</v>
      </c>
      <c r="E50">
        <f t="shared" si="3"/>
        <v>8.9457999999999984</v>
      </c>
      <c r="F50" s="5">
        <v>0</v>
      </c>
      <c r="G50" s="5">
        <v>0</v>
      </c>
      <c r="H50" s="5"/>
      <c r="I50" s="5"/>
      <c r="J50" s="4">
        <f t="shared" si="8"/>
        <v>1.8011408145724672</v>
      </c>
      <c r="K50" s="4">
        <f t="shared" si="5"/>
        <v>65.058501596607698</v>
      </c>
      <c r="L50" s="4">
        <f t="shared" si="6"/>
        <v>9.8592132614562344E-2</v>
      </c>
      <c r="M50" s="4">
        <f t="shared" si="11"/>
        <v>2.589936636257506E-3</v>
      </c>
      <c r="N50" s="4">
        <f t="shared" si="9"/>
        <v>-27958.036049966366</v>
      </c>
      <c r="O50" s="4"/>
      <c r="P50" s="4">
        <f t="shared" si="4"/>
        <v>5179.8732725150121</v>
      </c>
      <c r="Q50" s="4">
        <f t="shared" si="10"/>
        <v>0.10350943172454455</v>
      </c>
    </row>
    <row r="51" spans="1:17">
      <c r="A51" s="1">
        <v>35092</v>
      </c>
      <c r="B51" s="2">
        <v>43</v>
      </c>
      <c r="C51">
        <v>5030</v>
      </c>
      <c r="D51">
        <v>9594.4</v>
      </c>
      <c r="E51">
        <f t="shared" si="3"/>
        <v>9.5944000000000003</v>
      </c>
      <c r="F51" s="5">
        <v>0</v>
      </c>
      <c r="G51" s="5">
        <v>0</v>
      </c>
      <c r="H51" s="5"/>
      <c r="I51" s="5"/>
      <c r="J51" s="4">
        <f t="shared" si="8"/>
        <v>1.8796444912118813</v>
      </c>
      <c r="K51" s="4">
        <f t="shared" si="5"/>
        <v>66.938146087819575</v>
      </c>
      <c r="L51" s="4">
        <f t="shared" si="6"/>
        <v>0.10128679422614761</v>
      </c>
      <c r="M51" s="4">
        <f t="shared" si="11"/>
        <v>2.6946616115852695E-3</v>
      </c>
      <c r="N51" s="4">
        <f t="shared" si="9"/>
        <v>-29759.907699665044</v>
      </c>
      <c r="O51" s="4"/>
      <c r="P51" s="4">
        <f t="shared" si="4"/>
        <v>5389.3232231705388</v>
      </c>
      <c r="Q51" s="4">
        <f t="shared" si="10"/>
        <v>7.1436028463327791E-2</v>
      </c>
    </row>
    <row r="52" spans="1:17">
      <c r="A52" s="1">
        <v>35099</v>
      </c>
      <c r="B52" s="2">
        <v>44</v>
      </c>
      <c r="C52">
        <v>5580</v>
      </c>
      <c r="D52">
        <v>9960.7000000000007</v>
      </c>
      <c r="E52">
        <f t="shared" si="3"/>
        <v>9.960700000000001</v>
      </c>
      <c r="F52" s="5">
        <v>0</v>
      </c>
      <c r="G52" s="5">
        <v>0</v>
      </c>
      <c r="H52" s="5"/>
      <c r="I52" s="5"/>
      <c r="J52" s="4">
        <f t="shared" si="8"/>
        <v>1.9254822598265606</v>
      </c>
      <c r="K52" s="4">
        <f t="shared" si="5"/>
        <v>68.863628347646141</v>
      </c>
      <c r="L52" s="4">
        <f t="shared" si="6"/>
        <v>0.10403855614226099</v>
      </c>
      <c r="M52" s="4">
        <f t="shared" si="11"/>
        <v>2.7517619161133711E-3</v>
      </c>
      <c r="N52" s="4">
        <f t="shared" si="9"/>
        <v>-32896.967426370888</v>
      </c>
      <c r="O52" s="4"/>
      <c r="P52" s="4">
        <f t="shared" si="4"/>
        <v>5503.5238322267423</v>
      </c>
      <c r="Q52" s="4">
        <f t="shared" si="10"/>
        <v>1.3705406410978074E-2</v>
      </c>
    </row>
    <row r="53" spans="1:17">
      <c r="A53" s="1">
        <v>35106</v>
      </c>
      <c r="B53" s="2">
        <v>45</v>
      </c>
      <c r="C53">
        <v>6933</v>
      </c>
      <c r="D53">
        <v>10371.700000000001</v>
      </c>
      <c r="E53">
        <f t="shared" si="3"/>
        <v>10.371700000000001</v>
      </c>
      <c r="F53" s="5">
        <v>0</v>
      </c>
      <c r="G53" s="5">
        <v>0</v>
      </c>
      <c r="H53" s="5"/>
      <c r="I53" s="5"/>
      <c r="J53" s="4">
        <f t="shared" si="8"/>
        <v>1.9782457301332588</v>
      </c>
      <c r="K53" s="4">
        <f t="shared" si="5"/>
        <v>70.841874077779394</v>
      </c>
      <c r="L53" s="4">
        <f t="shared" si="6"/>
        <v>0.10685667530334386</v>
      </c>
      <c r="M53" s="4">
        <f t="shared" si="11"/>
        <v>2.8181191610828771E-3</v>
      </c>
      <c r="N53" s="4">
        <f t="shared" si="9"/>
        <v>-40708.396131039292</v>
      </c>
      <c r="O53" s="4"/>
      <c r="P53" s="4">
        <f t="shared" si="4"/>
        <v>5636.2383221657537</v>
      </c>
      <c r="Q53" s="4">
        <f t="shared" si="10"/>
        <v>0.18704192670333855</v>
      </c>
    </row>
    <row r="54" spans="1:17">
      <c r="A54" s="1">
        <v>35113</v>
      </c>
      <c r="B54" s="2">
        <v>46</v>
      </c>
      <c r="C54">
        <v>8967</v>
      </c>
      <c r="D54">
        <v>9660.7000000000007</v>
      </c>
      <c r="E54">
        <f t="shared" si="3"/>
        <v>9.6607000000000003</v>
      </c>
      <c r="F54" s="5">
        <v>0</v>
      </c>
      <c r="G54" s="5">
        <f t="shared" ref="G54:G60" si="12">1-$H$1*(1-EXP(-$H$2*ABS(B54-52)))</f>
        <v>1</v>
      </c>
      <c r="H54" s="5"/>
      <c r="J54" s="4">
        <f t="shared" si="8"/>
        <v>3.2155148319014817</v>
      </c>
      <c r="K54" s="4">
        <f t="shared" si="5"/>
        <v>74.057388909680881</v>
      </c>
      <c r="L54" s="4">
        <f t="shared" si="6"/>
        <v>0.11141786210554716</v>
      </c>
      <c r="M54" s="4">
        <f t="shared" si="11"/>
        <v>4.5611868022032986E-3</v>
      </c>
      <c r="N54" s="4">
        <f t="shared" si="9"/>
        <v>-48333.676141049909</v>
      </c>
      <c r="O54" s="4"/>
      <c r="P54" s="4">
        <f t="shared" si="4"/>
        <v>9122.3736044065972</v>
      </c>
      <c r="Q54" s="4">
        <f t="shared" si="10"/>
        <v>1.7327267135786466E-2</v>
      </c>
    </row>
    <row r="55" spans="1:17">
      <c r="A55" s="1">
        <v>35120</v>
      </c>
      <c r="B55" s="2">
        <v>47</v>
      </c>
      <c r="C55">
        <v>9443</v>
      </c>
      <c r="D55">
        <v>10335.700000000001</v>
      </c>
      <c r="E55">
        <f t="shared" si="3"/>
        <v>10.335700000000001</v>
      </c>
      <c r="F55" s="5">
        <v>0</v>
      </c>
      <c r="G55" s="5">
        <f t="shared" si="12"/>
        <v>1</v>
      </c>
      <c r="H55" s="5"/>
      <c r="J55" s="4">
        <f t="shared" si="8"/>
        <v>3.3614968908434384</v>
      </c>
      <c r="K55" s="4">
        <f t="shared" si="5"/>
        <v>77.418885800524322</v>
      </c>
      <c r="L55" s="4">
        <f t="shared" si="6"/>
        <v>0.11616044666316239</v>
      </c>
      <c r="M55" s="4">
        <f t="shared" si="11"/>
        <v>4.7425845576152259E-3</v>
      </c>
      <c r="N55" s="4">
        <f t="shared" si="9"/>
        <v>-50531.126889792875</v>
      </c>
      <c r="O55" s="4"/>
      <c r="P55" s="4">
        <f>$B$1*M55</f>
        <v>9485.169115230452</v>
      </c>
      <c r="Q55" s="4">
        <f t="shared" si="10"/>
        <v>4.4656481235255752E-3</v>
      </c>
    </row>
    <row r="56" spans="1:17">
      <c r="A56" s="1">
        <v>35127</v>
      </c>
      <c r="B56" s="2">
        <v>48</v>
      </c>
      <c r="C56">
        <v>9011</v>
      </c>
      <c r="D56">
        <v>8846.4</v>
      </c>
      <c r="E56">
        <f t="shared" si="3"/>
        <v>8.8463999999999992</v>
      </c>
      <c r="F56" s="5">
        <v>0</v>
      </c>
      <c r="G56" s="5">
        <f t="shared" si="12"/>
        <v>1</v>
      </c>
      <c r="H56" s="5"/>
      <c r="J56" s="4">
        <f t="shared" si="8"/>
        <v>3.0478181172818042</v>
      </c>
      <c r="K56" s="4">
        <f t="shared" si="5"/>
        <v>80.466703917806129</v>
      </c>
      <c r="L56" s="4">
        <f t="shared" si="6"/>
        <v>0.12043791156436978</v>
      </c>
      <c r="M56" s="4">
        <f>L56-L55</f>
        <v>4.2774649012073951E-3</v>
      </c>
      <c r="N56" s="4">
        <f t="shared" si="9"/>
        <v>-49149.551161427167</v>
      </c>
      <c r="O56" s="4"/>
      <c r="P56" s="4">
        <f t="shared" si="4"/>
        <v>8554.9298024147902</v>
      </c>
      <c r="Q56" s="4">
        <f t="shared" si="10"/>
        <v>5.0612606545911647E-2</v>
      </c>
    </row>
    <row r="57" spans="1:17">
      <c r="A57" s="1">
        <v>35134</v>
      </c>
      <c r="B57" s="2">
        <v>49</v>
      </c>
      <c r="C57">
        <v>10025</v>
      </c>
      <c r="D57">
        <v>8282.4</v>
      </c>
      <c r="E57">
        <f t="shared" si="3"/>
        <v>8.2823999999999991</v>
      </c>
      <c r="F57" s="5">
        <v>0</v>
      </c>
      <c r="G57" s="5">
        <f t="shared" si="12"/>
        <v>1</v>
      </c>
      <c r="H57" s="5"/>
      <c r="J57" s="4">
        <f t="shared" si="8"/>
        <v>2.9368225062359605</v>
      </c>
      <c r="K57" s="4">
        <f t="shared" si="5"/>
        <v>83.403526424042084</v>
      </c>
      <c r="L57" s="4">
        <f t="shared" si="6"/>
        <v>0.1245394042050596</v>
      </c>
      <c r="M57" s="4">
        <f t="shared" si="11"/>
        <v>4.1014926406898189E-3</v>
      </c>
      <c r="N57" s="4">
        <f t="shared" si="9"/>
        <v>-55101.453236023823</v>
      </c>
      <c r="O57" s="4"/>
      <c r="P57" s="4">
        <f t="shared" si="4"/>
        <v>8202.9852813796369</v>
      </c>
      <c r="Q57" s="4">
        <f t="shared" si="10"/>
        <v>0.18174710410178185</v>
      </c>
    </row>
    <row r="58" spans="1:17">
      <c r="A58" s="1">
        <v>35141</v>
      </c>
      <c r="B58" s="2">
        <v>50</v>
      </c>
      <c r="C58">
        <v>10601</v>
      </c>
      <c r="D58">
        <v>8033.3</v>
      </c>
      <c r="E58">
        <f t="shared" si="3"/>
        <v>8.0333000000000006</v>
      </c>
      <c r="F58" s="5">
        <v>0</v>
      </c>
      <c r="G58" s="5">
        <f t="shared" si="12"/>
        <v>1</v>
      </c>
      <c r="H58" s="5"/>
      <c r="J58" s="4">
        <f t="shared" si="8"/>
        <v>2.8890952147891467</v>
      </c>
      <c r="K58" s="4">
        <f t="shared" si="5"/>
        <v>86.292621638831235</v>
      </c>
      <c r="L58" s="4">
        <f t="shared" si="6"/>
        <v>0.12855499841840479</v>
      </c>
      <c r="M58" s="4">
        <f t="shared" si="11"/>
        <v>4.0155942133451861E-3</v>
      </c>
      <c r="N58" s="4">
        <f t="shared" si="9"/>
        <v>-58491.758978374884</v>
      </c>
      <c r="O58" s="4"/>
      <c r="P58" s="4">
        <f t="shared" si="4"/>
        <v>8031.1884266903726</v>
      </c>
      <c r="Q58" s="4">
        <f t="shared" si="10"/>
        <v>0.24241218501175618</v>
      </c>
    </row>
    <row r="59" spans="1:17">
      <c r="A59" s="1">
        <v>35148</v>
      </c>
      <c r="B59" s="2">
        <v>51</v>
      </c>
      <c r="C59">
        <v>11083</v>
      </c>
      <c r="D59">
        <v>6769.2</v>
      </c>
      <c r="E59">
        <f t="shared" si="3"/>
        <v>6.7691999999999997</v>
      </c>
      <c r="F59" s="5">
        <v>0</v>
      </c>
      <c r="G59" s="5">
        <f t="shared" si="12"/>
        <v>1</v>
      </c>
      <c r="H59" s="5"/>
      <c r="J59" s="4">
        <f t="shared" si="8"/>
        <v>2.6585895878432377</v>
      </c>
      <c r="K59" s="4">
        <f t="shared" si="5"/>
        <v>88.951211226674474</v>
      </c>
      <c r="L59" s="4">
        <f t="shared" si="6"/>
        <v>0.13223342743109778</v>
      </c>
      <c r="M59" s="4">
        <f t="shared" si="11"/>
        <v>3.6784290126929964E-3</v>
      </c>
      <c r="N59" s="4">
        <f t="shared" si="9"/>
        <v>-62123.202053289395</v>
      </c>
      <c r="O59" s="4"/>
      <c r="P59" s="4">
        <f t="shared" si="4"/>
        <v>7356.8580253859927</v>
      </c>
      <c r="Q59" s="4">
        <f t="shared" si="10"/>
        <v>0.33620337224704566</v>
      </c>
    </row>
    <row r="60" spans="1:17">
      <c r="A60" s="1">
        <v>35155</v>
      </c>
      <c r="B60" s="2">
        <v>52</v>
      </c>
      <c r="C60">
        <v>11136</v>
      </c>
      <c r="D60">
        <v>5454</v>
      </c>
      <c r="E60">
        <f t="shared" si="3"/>
        <v>5.4539999999999997</v>
      </c>
      <c r="F60" s="5">
        <v>0</v>
      </c>
      <c r="G60" s="5">
        <f t="shared" si="12"/>
        <v>1</v>
      </c>
      <c r="H60" s="5"/>
      <c r="J60" s="4">
        <f t="shared" si="8"/>
        <v>2.4382655938489872</v>
      </c>
      <c r="K60" s="4">
        <f t="shared" si="5"/>
        <v>91.389476820523456</v>
      </c>
      <c r="L60" s="4">
        <f t="shared" si="6"/>
        <v>0.13559293867507971</v>
      </c>
      <c r="M60" s="4">
        <f t="shared" si="11"/>
        <v>3.3595112439819275E-3</v>
      </c>
      <c r="N60" s="4">
        <f t="shared" si="9"/>
        <v>-63430.208095474292</v>
      </c>
      <c r="O60" s="4"/>
      <c r="P60" s="4">
        <f t="shared" si="4"/>
        <v>6719.0224879638554</v>
      </c>
      <c r="Q60" s="4">
        <f t="shared" si="10"/>
        <v>0.39663950359519978</v>
      </c>
    </row>
    <row r="61" spans="1:17">
      <c r="K61" s="4"/>
      <c r="N61" s="4">
        <f>(B1-SUM(C9:C60))*LN(1-L60)</f>
        <v>-251768.60991642589</v>
      </c>
    </row>
    <row r="62" spans="1:17">
      <c r="K62" s="4"/>
    </row>
    <row r="63" spans="1:17">
      <c r="K63" s="4"/>
    </row>
  </sheetData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K25" sqref="K25"/>
    </sheetView>
  </sheetViews>
  <sheetFormatPr baseColWidth="10" defaultColWidth="8.83203125" defaultRowHeight="12" x14ac:dyDescent="0"/>
  <cols>
    <col min="1" max="2" width="12" customWidth="1"/>
    <col min="5" max="9" width="9.6640625" customWidth="1"/>
    <col min="10" max="10" width="11.1640625" bestFit="1" customWidth="1"/>
    <col min="11" max="11" width="12.33203125" bestFit="1" customWidth="1"/>
    <col min="12" max="13" width="12.33203125" customWidth="1"/>
    <col min="14" max="14" width="10.6640625" customWidth="1"/>
    <col min="15" max="15" width="9.6640625" customWidth="1"/>
  </cols>
  <sheetData>
    <row r="1" spans="1:19">
      <c r="A1" t="s">
        <v>3</v>
      </c>
      <c r="B1">
        <v>2000000</v>
      </c>
      <c r="F1" s="4" t="s">
        <v>21</v>
      </c>
      <c r="G1" s="4">
        <v>41.000000402290873</v>
      </c>
      <c r="H1" s="4">
        <v>0</v>
      </c>
      <c r="I1" s="4"/>
      <c r="J1" s="3" t="s">
        <v>6</v>
      </c>
      <c r="K1" s="4">
        <v>1.5943463132610223E-3</v>
      </c>
      <c r="L1" s="4">
        <v>1.5949549796354854E-3</v>
      </c>
      <c r="M1" s="4"/>
      <c r="N1" s="4"/>
      <c r="O1" s="4"/>
      <c r="P1" s="4"/>
      <c r="Q1" s="4"/>
      <c r="R1" s="4" t="s">
        <v>16</v>
      </c>
      <c r="S1" s="4">
        <f>-2*K5+2*LN(B1)</f>
        <v>3695125.712057102</v>
      </c>
    </row>
    <row r="2" spans="1:19">
      <c r="F2" s="4" t="s">
        <v>22</v>
      </c>
      <c r="G2" s="4">
        <v>9.1178045034502942E-5</v>
      </c>
      <c r="H2" s="4">
        <v>12.996954734014434</v>
      </c>
      <c r="I2" s="4"/>
      <c r="J2" s="3" t="s">
        <v>8</v>
      </c>
      <c r="K2" s="4">
        <v>6.573466523950354E-2</v>
      </c>
      <c r="L2" s="4"/>
      <c r="M2" s="4"/>
      <c r="N2" s="4"/>
      <c r="O2" s="4"/>
      <c r="P2" s="4"/>
      <c r="Q2" s="4"/>
      <c r="R2" s="4" t="s">
        <v>17</v>
      </c>
      <c r="S2" s="4">
        <f>AVERAGE(S8:S59)</f>
        <v>0.23008052970151294</v>
      </c>
    </row>
    <row r="3" spans="1:19">
      <c r="J3" s="6" t="s">
        <v>19</v>
      </c>
      <c r="K3" s="4">
        <v>0.60808870765160705</v>
      </c>
      <c r="L3" s="4"/>
      <c r="M3" s="4"/>
      <c r="N3" s="4" t="s">
        <v>28</v>
      </c>
      <c r="O3" s="4" t="s">
        <v>29</v>
      </c>
      <c r="P3" s="4"/>
      <c r="Q3" s="4"/>
      <c r="R3" s="4"/>
      <c r="S3" s="4"/>
    </row>
    <row r="4" spans="1:19">
      <c r="J4" s="6" t="s">
        <v>23</v>
      </c>
      <c r="K4" s="4">
        <v>0.53252858095863165</v>
      </c>
      <c r="L4" s="4"/>
      <c r="M4" s="4"/>
      <c r="N4" s="4">
        <v>0.49000011817460698</v>
      </c>
      <c r="O4" s="4">
        <f>1-N4</f>
        <v>0.50999988182539302</v>
      </c>
      <c r="P4" s="4"/>
      <c r="Q4" s="4"/>
      <c r="R4" s="4"/>
      <c r="S4" s="4"/>
    </row>
    <row r="5" spans="1:19">
      <c r="J5" s="3" t="s">
        <v>9</v>
      </c>
      <c r="K5" s="4">
        <f>SUM(P8:P60)</f>
        <v>-1847548.3473708124</v>
      </c>
      <c r="L5" s="4"/>
      <c r="M5" s="4"/>
      <c r="N5" s="4"/>
      <c r="O5" s="4"/>
      <c r="P5" s="4"/>
      <c r="Q5" s="4"/>
      <c r="R5" s="4"/>
      <c r="S5" s="4"/>
    </row>
    <row r="6" spans="1:19">
      <c r="J6" s="3"/>
      <c r="K6" s="4"/>
      <c r="L6" s="4"/>
      <c r="M6" s="4"/>
      <c r="N6" s="4"/>
      <c r="O6" s="4"/>
      <c r="P6" s="4"/>
      <c r="Q6" s="4"/>
      <c r="R6" s="4"/>
      <c r="S6" s="4"/>
    </row>
    <row r="7" spans="1:19">
      <c r="A7" t="s">
        <v>1</v>
      </c>
      <c r="B7" t="s">
        <v>4</v>
      </c>
      <c r="C7" t="s">
        <v>2</v>
      </c>
      <c r="D7" t="s">
        <v>0</v>
      </c>
      <c r="E7" t="s">
        <v>5</v>
      </c>
      <c r="F7" t="s">
        <v>18</v>
      </c>
      <c r="G7" t="s">
        <v>20</v>
      </c>
      <c r="J7" s="4" t="s">
        <v>10</v>
      </c>
      <c r="K7" s="4" t="s">
        <v>11</v>
      </c>
      <c r="L7" s="4" t="s">
        <v>24</v>
      </c>
      <c r="M7" s="5" t="s">
        <v>25</v>
      </c>
      <c r="N7" s="4" t="s">
        <v>12</v>
      </c>
      <c r="O7" s="4" t="s">
        <v>13</v>
      </c>
      <c r="P7" s="4" t="s">
        <v>9</v>
      </c>
      <c r="Q7" s="4"/>
      <c r="R7" s="4" t="s">
        <v>14</v>
      </c>
      <c r="S7" s="4" t="s">
        <v>15</v>
      </c>
    </row>
    <row r="8" spans="1:19">
      <c r="A8" s="1">
        <v>34798</v>
      </c>
      <c r="B8" s="2">
        <v>1</v>
      </c>
      <c r="C8">
        <v>5250</v>
      </c>
      <c r="D8">
        <v>1709.8</v>
      </c>
      <c r="E8">
        <f>D8/1000</f>
        <v>1.7098</v>
      </c>
      <c r="F8" s="5">
        <v>0</v>
      </c>
      <c r="G8" s="5">
        <v>0</v>
      </c>
      <c r="H8" s="5"/>
      <c r="I8" s="5"/>
      <c r="J8" s="4">
        <f>EXP($K$2*E8+$K$3*F8+$K$4*G8)</f>
        <v>1.1189526687520563</v>
      </c>
      <c r="K8" s="4">
        <f>J8</f>
        <v>1.1189526687520563</v>
      </c>
      <c r="L8" s="4">
        <f>1-EXP(-$K$1*K8)</f>
        <v>1.7824076834802582E-3</v>
      </c>
      <c r="M8" s="4">
        <f>1-EXP(-$L$1*K8)</f>
        <v>1.7830875381704692E-3</v>
      </c>
      <c r="N8" s="4">
        <f>SUMPRODUCT($N$4:$O$4,L8:M8)</f>
        <v>1.7827544092919242E-3</v>
      </c>
      <c r="O8" s="4">
        <f>N8</f>
        <v>1.7827544092919242E-3</v>
      </c>
      <c r="P8" s="4">
        <f t="shared" ref="P8:P39" si="0">C8*LN(O8)</f>
        <v>-33230.377371186187</v>
      </c>
      <c r="Q8" s="4"/>
      <c r="R8" s="4">
        <f>$B$1*O8</f>
        <v>3565.5088185838486</v>
      </c>
      <c r="S8" s="4">
        <f t="shared" ref="S8:S39" si="1">ABS(C8-R8)/C8</f>
        <v>0.32085546312688601</v>
      </c>
    </row>
    <row r="9" spans="1:19">
      <c r="A9" s="1">
        <v>34805</v>
      </c>
      <c r="B9" s="2">
        <v>2</v>
      </c>
      <c r="C9">
        <v>5482</v>
      </c>
      <c r="D9">
        <v>2748</v>
      </c>
      <c r="E9">
        <f t="shared" ref="E9:E59" si="2">D9/1000</f>
        <v>2.7480000000000002</v>
      </c>
      <c r="F9" s="5">
        <v>0</v>
      </c>
      <c r="G9" s="5">
        <v>0</v>
      </c>
      <c r="H9" s="5"/>
      <c r="I9" s="5"/>
      <c r="J9" s="4">
        <f>EXP($K$2*E9+$K$3*F9+$K$4*G9)</f>
        <v>1.1979824618694841</v>
      </c>
      <c r="K9" s="4">
        <f>K8+J9</f>
        <v>2.3169351306215402</v>
      </c>
      <c r="L9" s="4">
        <f>1-EXP(-$K$1*K9)</f>
        <v>3.6871825701040306E-3</v>
      </c>
      <c r="M9" s="4">
        <f>1-EXP(-$L$1*K9)</f>
        <v>3.6885876098049497E-3</v>
      </c>
      <c r="N9" s="4">
        <f>SUMPRODUCT($N$4:$O$4,L9:M9)</f>
        <v>3.6878991401854593E-3</v>
      </c>
      <c r="O9" s="4">
        <f>N9-N8</f>
        <v>1.905144730893535E-3</v>
      </c>
      <c r="P9" s="4">
        <f t="shared" si="0"/>
        <v>-34334.847593485509</v>
      </c>
      <c r="Q9" s="4"/>
      <c r="R9" s="4">
        <f t="shared" ref="R9:R59" si="3">$B$1*O9</f>
        <v>3810.2894617870702</v>
      </c>
      <c r="S9" s="4">
        <f t="shared" si="1"/>
        <v>0.30494537362512403</v>
      </c>
    </row>
    <row r="10" spans="1:19">
      <c r="A10" s="1">
        <v>34812</v>
      </c>
      <c r="B10" s="2">
        <v>3</v>
      </c>
      <c r="C10">
        <v>4980</v>
      </c>
      <c r="D10">
        <v>4595.8999999999996</v>
      </c>
      <c r="E10">
        <f t="shared" si="2"/>
        <v>4.5958999999999994</v>
      </c>
      <c r="F10" s="5">
        <v>0</v>
      </c>
      <c r="G10" s="5">
        <v>0</v>
      </c>
      <c r="H10" s="5"/>
      <c r="I10" s="5"/>
      <c r="J10" s="4">
        <f>EXP($K$2*E10+$K$3*F10+$K$4*G10)</f>
        <v>1.3527099462519432</v>
      </c>
      <c r="K10" s="4">
        <f t="shared" ref="K10:K59" si="4">K9+J10</f>
        <v>3.6696450768734836</v>
      </c>
      <c r="L10" s="4">
        <f>1-EXP(-$K$1*K10)</f>
        <v>5.8336031711210268E-3</v>
      </c>
      <c r="M10" s="4">
        <f t="shared" ref="M10:M59" si="5">1-EXP(-$L$1*K10)</f>
        <v>5.8358237283304693E-3</v>
      </c>
      <c r="N10" s="4">
        <f>SUMPRODUCT($N$4:$O$4,L10:M10)</f>
        <v>5.8347356550354293E-3</v>
      </c>
      <c r="O10" s="4">
        <f t="shared" ref="O10:O45" si="6">N10-N9</f>
        <v>2.14683651484997E-3</v>
      </c>
      <c r="P10" s="4">
        <f t="shared" si="0"/>
        <v>-30595.924346020365</v>
      </c>
      <c r="Q10" s="4"/>
      <c r="R10" s="4">
        <f t="shared" si="3"/>
        <v>4293.6730296999403</v>
      </c>
      <c r="S10" s="4">
        <f t="shared" si="1"/>
        <v>0.13781666070282322</v>
      </c>
    </row>
    <row r="11" spans="1:19">
      <c r="A11" s="1">
        <v>34819</v>
      </c>
      <c r="B11" s="2">
        <v>4</v>
      </c>
      <c r="C11">
        <v>5517</v>
      </c>
      <c r="D11">
        <v>6801.8</v>
      </c>
      <c r="E11">
        <f t="shared" si="2"/>
        <v>6.8018000000000001</v>
      </c>
      <c r="F11" s="5">
        <v>0</v>
      </c>
      <c r="G11" s="5">
        <v>0</v>
      </c>
      <c r="H11" s="5"/>
      <c r="I11" s="5"/>
      <c r="J11" s="4">
        <f>EXP($K$2*E11+$K$3*F11+$K$4*G11)</f>
        <v>1.563792633452493</v>
      </c>
      <c r="K11" s="4">
        <f t="shared" si="4"/>
        <v>5.2334377103259762</v>
      </c>
      <c r="L11" s="4">
        <f t="shared" ref="L11:L59" si="7">1-EXP(-$K$1*K11)</f>
        <v>8.3091983011917003E-3</v>
      </c>
      <c r="M11" s="4">
        <f t="shared" si="5"/>
        <v>8.3123572454514294E-3</v>
      </c>
      <c r="N11" s="4">
        <f t="shared" ref="N11:N59" si="8">SUMPRODUCT($N$4:$O$4,L11:M11)</f>
        <v>8.3108093623908558E-3</v>
      </c>
      <c r="O11" s="4">
        <f t="shared" si="6"/>
        <v>2.4760737073554265E-3</v>
      </c>
      <c r="P11" s="4">
        <f t="shared" si="0"/>
        <v>-33107.964736995287</v>
      </c>
      <c r="Q11" s="4"/>
      <c r="R11" s="4">
        <f t="shared" si="3"/>
        <v>4952.1474147108529</v>
      </c>
      <c r="S11" s="4">
        <f t="shared" si="1"/>
        <v>0.10238401038411221</v>
      </c>
    </row>
    <row r="12" spans="1:19">
      <c r="A12" s="1">
        <v>34826</v>
      </c>
      <c r="B12" s="2">
        <v>5</v>
      </c>
      <c r="C12">
        <v>6563</v>
      </c>
      <c r="D12">
        <v>8056.5</v>
      </c>
      <c r="E12">
        <f t="shared" si="2"/>
        <v>8.0564999999999998</v>
      </c>
      <c r="F12" s="5">
        <v>0</v>
      </c>
      <c r="G12" s="5">
        <v>0</v>
      </c>
      <c r="H12" s="5"/>
      <c r="I12" s="5"/>
      <c r="J12" s="4">
        <f t="shared" ref="J12:J59" si="9">EXP($K$2*E12+$K$3*F12+$K$4*G12)</f>
        <v>1.6982381486556166</v>
      </c>
      <c r="K12" s="4">
        <f t="shared" si="4"/>
        <v>6.9316758589815928</v>
      </c>
      <c r="L12" s="4">
        <f t="shared" si="7"/>
        <v>1.0990648457449348E-2</v>
      </c>
      <c r="M12" s="4">
        <f t="shared" si="5"/>
        <v>1.0994821156257717E-2</v>
      </c>
      <c r="N12" s="4">
        <f t="shared" si="8"/>
        <v>1.099277653334851E-2</v>
      </c>
      <c r="O12" s="4">
        <f t="shared" si="6"/>
        <v>2.6819671709576547E-3</v>
      </c>
      <c r="P12" s="4">
        <f t="shared" si="0"/>
        <v>-38860.866673872355</v>
      </c>
      <c r="Q12" s="4"/>
      <c r="R12" s="4">
        <f t="shared" si="3"/>
        <v>5363.9343419153092</v>
      </c>
      <c r="S12" s="4">
        <f t="shared" si="1"/>
        <v>0.18270084688171428</v>
      </c>
    </row>
    <row r="13" spans="1:19">
      <c r="A13" s="1">
        <v>34833</v>
      </c>
      <c r="B13" s="2">
        <v>6</v>
      </c>
      <c r="C13">
        <v>6555</v>
      </c>
      <c r="D13">
        <v>9496.5</v>
      </c>
      <c r="E13">
        <f t="shared" si="2"/>
        <v>9.4964999999999993</v>
      </c>
      <c r="F13" s="5">
        <v>0</v>
      </c>
      <c r="G13" s="5">
        <f>1-$G$1*(1-EXP(-$G$2*ABS(B13-12)))</f>
        <v>0.97757633489852369</v>
      </c>
      <c r="H13" s="5"/>
      <c r="I13" s="5"/>
      <c r="J13" s="4">
        <f t="shared" si="9"/>
        <v>3.1419278825511974</v>
      </c>
      <c r="K13" s="4">
        <f>K12+J13</f>
        <v>10.073603741532789</v>
      </c>
      <c r="L13" s="4">
        <f t="shared" si="7"/>
        <v>1.5932525846485412E-2</v>
      </c>
      <c r="M13" s="4">
        <f t="shared" si="5"/>
        <v>1.5938559602148183E-2</v>
      </c>
      <c r="N13" s="4">
        <f t="shared" si="8"/>
        <v>1.5935603061160389E-2</v>
      </c>
      <c r="O13" s="4">
        <f>N13-N12</f>
        <v>4.9428265278118784E-3</v>
      </c>
      <c r="P13" s="4">
        <f t="shared" si="0"/>
        <v>-34805.856595311903</v>
      </c>
      <c r="Q13" s="4"/>
      <c r="R13" s="4">
        <f>$B$1*O13</f>
        <v>9885.6530556237576</v>
      </c>
      <c r="S13" s="4">
        <f t="shared" si="1"/>
        <v>0.50810878041552365</v>
      </c>
    </row>
    <row r="14" spans="1:19">
      <c r="A14" s="1">
        <v>34840</v>
      </c>
      <c r="B14" s="2">
        <v>7</v>
      </c>
      <c r="C14">
        <v>6413</v>
      </c>
      <c r="D14">
        <v>9218.1</v>
      </c>
      <c r="E14">
        <f t="shared" si="2"/>
        <v>9.2180999999999997</v>
      </c>
      <c r="F14" s="5">
        <v>0</v>
      </c>
      <c r="G14" s="5">
        <f>1-$G$1*(1-EXP(-$G$2*ABS(B14-12)))</f>
        <v>0.98131276057308026</v>
      </c>
      <c r="H14" s="5"/>
      <c r="I14" s="5"/>
      <c r="J14" s="4">
        <f t="shared" si="9"/>
        <v>3.0910962748945603</v>
      </c>
      <c r="K14" s="4">
        <f>K13+J14</f>
        <v>13.16470001642735</v>
      </c>
      <c r="L14" s="4">
        <f t="shared" si="7"/>
        <v>2.0770353010288845E-2</v>
      </c>
      <c r="M14" s="4">
        <f t="shared" si="5"/>
        <v>2.0778199458108104E-2</v>
      </c>
      <c r="N14" s="4">
        <f t="shared" si="8"/>
        <v>2.0774354697749416E-2</v>
      </c>
      <c r="O14" s="4">
        <f>N14-N13</f>
        <v>4.8387516365890268E-3</v>
      </c>
      <c r="P14" s="4">
        <f t="shared" si="0"/>
        <v>-34188.334794952127</v>
      </c>
      <c r="Q14" s="4"/>
      <c r="R14" s="4">
        <f t="shared" si="3"/>
        <v>9677.5032731780539</v>
      </c>
      <c r="S14" s="4">
        <f t="shared" si="1"/>
        <v>0.50904463951006607</v>
      </c>
    </row>
    <row r="15" spans="1:19">
      <c r="A15" s="1">
        <v>34847</v>
      </c>
      <c r="B15" s="2">
        <v>8</v>
      </c>
      <c r="C15">
        <v>6531</v>
      </c>
      <c r="D15">
        <v>8893.4</v>
      </c>
      <c r="E15">
        <f t="shared" si="2"/>
        <v>8.8933999999999997</v>
      </c>
      <c r="F15" s="5">
        <v>0</v>
      </c>
      <c r="G15" s="5">
        <v>1</v>
      </c>
      <c r="H15" s="5"/>
      <c r="I15" s="5"/>
      <c r="J15" s="4">
        <f t="shared" si="9"/>
        <v>3.0560806229132864</v>
      </c>
      <c r="K15" s="4">
        <f t="shared" si="4"/>
        <v>16.220780639340635</v>
      </c>
      <c r="L15" s="4">
        <f t="shared" si="7"/>
        <v>2.5529996379064945E-2</v>
      </c>
      <c r="M15" s="4">
        <f t="shared" si="5"/>
        <v>2.553961731654264E-2</v>
      </c>
      <c r="N15" s="4">
        <f t="shared" si="8"/>
        <v>2.553490305604162E-2</v>
      </c>
      <c r="O15" s="4">
        <f t="shared" si="6"/>
        <v>4.7605483582922048E-3</v>
      </c>
      <c r="P15" s="4">
        <f t="shared" si="0"/>
        <v>-34923.819869236126</v>
      </c>
      <c r="Q15" s="4"/>
      <c r="R15" s="4">
        <f t="shared" si="3"/>
        <v>9521.0967165844104</v>
      </c>
      <c r="S15" s="4">
        <f t="shared" si="1"/>
        <v>0.4578313759890385</v>
      </c>
    </row>
    <row r="16" spans="1:19">
      <c r="A16" s="1">
        <v>34854</v>
      </c>
      <c r="B16" s="2">
        <v>9</v>
      </c>
      <c r="C16">
        <v>6875</v>
      </c>
      <c r="D16">
        <v>8178.5</v>
      </c>
      <c r="E16">
        <f t="shared" si="2"/>
        <v>8.1784999999999997</v>
      </c>
      <c r="F16" s="5">
        <v>0</v>
      </c>
      <c r="G16" s="5">
        <f>1-$G$1*(1-EXP(-$G$2*ABS(B16-12)))</f>
        <v>0.98878663403981126</v>
      </c>
      <c r="H16" s="5"/>
      <c r="I16" s="5"/>
      <c r="J16" s="4">
        <f t="shared" si="9"/>
        <v>2.8984267875963656</v>
      </c>
      <c r="K16" s="4">
        <f t="shared" si="4"/>
        <v>19.119207426937002</v>
      </c>
      <c r="L16" s="4">
        <f t="shared" si="7"/>
        <v>3.0022727210979427E-2</v>
      </c>
      <c r="M16" s="4">
        <f t="shared" si="5"/>
        <v>3.0034014982925794E-2</v>
      </c>
      <c r="N16" s="4">
        <f t="shared" si="8"/>
        <v>3.0028483973338148E-2</v>
      </c>
      <c r="O16" s="4">
        <f t="shared" si="6"/>
        <v>4.4935809172965274E-3</v>
      </c>
      <c r="P16" s="4">
        <f t="shared" si="0"/>
        <v>-37160.099373344106</v>
      </c>
      <c r="Q16" s="4"/>
      <c r="R16" s="4">
        <f t="shared" si="3"/>
        <v>8987.1618345930547</v>
      </c>
      <c r="S16" s="4">
        <f t="shared" si="1"/>
        <v>0.30722353957717158</v>
      </c>
    </row>
    <row r="17" spans="1:19">
      <c r="A17" s="1">
        <v>34861</v>
      </c>
      <c r="B17" s="2">
        <v>10</v>
      </c>
      <c r="C17">
        <v>7565</v>
      </c>
      <c r="D17">
        <v>6640</v>
      </c>
      <c r="E17">
        <f t="shared" si="2"/>
        <v>6.64</v>
      </c>
      <c r="F17" s="5">
        <v>0</v>
      </c>
      <c r="G17" s="5">
        <v>1</v>
      </c>
      <c r="H17" s="5"/>
      <c r="I17" s="5"/>
      <c r="J17" s="4">
        <f t="shared" si="9"/>
        <v>2.6353256432904897</v>
      </c>
      <c r="K17" s="4">
        <f t="shared" si="4"/>
        <v>21.754533070227492</v>
      </c>
      <c r="L17" s="4">
        <f t="shared" si="7"/>
        <v>3.4089654962754956E-2</v>
      </c>
      <c r="M17" s="4">
        <f t="shared" si="5"/>
        <v>3.4102444741112126E-2</v>
      </c>
      <c r="N17" s="4">
        <f t="shared" si="8"/>
        <v>3.4096177748205683E-2</v>
      </c>
      <c r="O17" s="4">
        <f t="shared" si="6"/>
        <v>4.0676937748675354E-3</v>
      </c>
      <c r="P17" s="4">
        <f t="shared" si="0"/>
        <v>-41642.897241792307</v>
      </c>
      <c r="Q17" s="4"/>
      <c r="R17" s="4">
        <f t="shared" si="3"/>
        <v>8135.3875497350709</v>
      </c>
      <c r="S17" s="4">
        <f t="shared" si="1"/>
        <v>7.5398222040326632E-2</v>
      </c>
    </row>
    <row r="18" spans="1:19">
      <c r="A18" s="1">
        <v>34868</v>
      </c>
      <c r="B18" s="2">
        <v>11</v>
      </c>
      <c r="C18">
        <v>7895</v>
      </c>
      <c r="D18">
        <v>5184.8</v>
      </c>
      <c r="E18">
        <f t="shared" si="2"/>
        <v>5.1848000000000001</v>
      </c>
      <c r="F18" s="5">
        <v>0</v>
      </c>
      <c r="G18" s="5">
        <f>1-$G$1*(1-EXP(-$G$2*ABS(B18-52)))</f>
        <v>0.84701583329787256</v>
      </c>
      <c r="H18" s="5"/>
      <c r="I18" s="5"/>
      <c r="J18" s="4">
        <f t="shared" si="9"/>
        <v>2.2075454277123678</v>
      </c>
      <c r="K18" s="4">
        <f t="shared" si="4"/>
        <v>23.96207849793986</v>
      </c>
      <c r="L18" s="4">
        <f t="shared" si="7"/>
        <v>3.7483289595092173E-2</v>
      </c>
      <c r="M18" s="4">
        <f t="shared" si="5"/>
        <v>3.7497327713704065E-2</v>
      </c>
      <c r="N18" s="4">
        <f t="shared" si="8"/>
        <v>3.7490449033925288E-2</v>
      </c>
      <c r="O18" s="4">
        <f t="shared" si="6"/>
        <v>3.394271285719605E-3</v>
      </c>
      <c r="P18" s="4">
        <f t="shared" si="0"/>
        <v>-44888.334525776612</v>
      </c>
      <c r="Q18" s="4"/>
      <c r="R18" s="4">
        <f t="shared" si="3"/>
        <v>6788.5425714392104</v>
      </c>
      <c r="S18" s="4">
        <f t="shared" si="1"/>
        <v>0.14014660273094232</v>
      </c>
    </row>
    <row r="19" spans="1:19">
      <c r="A19" s="1">
        <v>34875</v>
      </c>
      <c r="B19" s="2">
        <v>12</v>
      </c>
      <c r="C19">
        <v>7538</v>
      </c>
      <c r="D19">
        <v>3885.7</v>
      </c>
      <c r="E19">
        <f t="shared" si="2"/>
        <v>3.8856999999999999</v>
      </c>
      <c r="F19" s="5">
        <v>0</v>
      </c>
      <c r="G19" s="5">
        <f>1-$G$1*(1-EXP(-$G$2*ABS(B19-12)))</f>
        <v>1</v>
      </c>
      <c r="H19" s="5"/>
      <c r="I19" s="5"/>
      <c r="J19" s="4">
        <f t="shared" si="9"/>
        <v>2.1988923794112138</v>
      </c>
      <c r="K19" s="4">
        <f t="shared" si="4"/>
        <v>26.160970877351073</v>
      </c>
      <c r="L19" s="4">
        <f t="shared" si="7"/>
        <v>4.0851768737959482E-2</v>
      </c>
      <c r="M19" s="4">
        <f t="shared" si="5"/>
        <v>4.0867041424555883E-2</v>
      </c>
      <c r="N19" s="4">
        <f t="shared" si="8"/>
        <v>4.0859557806318801E-2</v>
      </c>
      <c r="O19" s="4">
        <f t="shared" si="6"/>
        <v>3.3691087723935129E-3</v>
      </c>
      <c r="P19" s="4">
        <f t="shared" si="0"/>
        <v>-42914.64078327371</v>
      </c>
      <c r="Q19" s="4"/>
      <c r="R19" s="4">
        <f t="shared" si="3"/>
        <v>6738.2175447870259</v>
      </c>
      <c r="S19" s="4">
        <f t="shared" si="1"/>
        <v>0.10610008692132848</v>
      </c>
    </row>
    <row r="20" spans="1:19">
      <c r="A20" s="1">
        <v>34882</v>
      </c>
      <c r="B20" s="2">
        <v>13</v>
      </c>
      <c r="C20">
        <v>5296</v>
      </c>
      <c r="D20">
        <v>2590.5</v>
      </c>
      <c r="E20">
        <f t="shared" si="2"/>
        <v>2.5905</v>
      </c>
      <c r="F20" s="5">
        <v>0</v>
      </c>
      <c r="G20" s="5">
        <v>1</v>
      </c>
      <c r="H20" s="5"/>
      <c r="I20" s="5"/>
      <c r="J20" s="4">
        <f>EXP($K$2*E20+$K$3*F20+$K$4*G20)</f>
        <v>2.0194278551363412</v>
      </c>
      <c r="K20" s="4">
        <f t="shared" si="4"/>
        <v>28.180398732487415</v>
      </c>
      <c r="L20" s="4">
        <f t="shared" si="7"/>
        <v>4.3934940929621691E-2</v>
      </c>
      <c r="M20" s="4">
        <f t="shared" si="5"/>
        <v>4.3951339657743005E-2</v>
      </c>
      <c r="N20" s="4">
        <f t="shared" si="8"/>
        <v>4.3943304279025645E-2</v>
      </c>
      <c r="O20" s="4">
        <f t="shared" si="6"/>
        <v>3.0837464727068442E-3</v>
      </c>
      <c r="P20" s="4">
        <f t="shared" si="0"/>
        <v>-30619.406739819111</v>
      </c>
      <c r="Q20" s="4"/>
      <c r="R20" s="4">
        <f t="shared" si="3"/>
        <v>6167.4929454136882</v>
      </c>
      <c r="S20" s="4">
        <f t="shared" si="1"/>
        <v>0.16455682504034896</v>
      </c>
    </row>
    <row r="21" spans="1:19">
      <c r="A21" s="1">
        <v>34889</v>
      </c>
      <c r="B21" s="2">
        <v>14</v>
      </c>
      <c r="C21">
        <v>4809</v>
      </c>
      <c r="D21">
        <v>1952.1</v>
      </c>
      <c r="E21">
        <f t="shared" si="2"/>
        <v>1.9520999999999999</v>
      </c>
      <c r="F21" s="5">
        <v>0</v>
      </c>
      <c r="G21" s="5">
        <f>1-$G$1*(1-EXP(-$G$2*ABS(B21-12)))</f>
        <v>0.99252408189412378</v>
      </c>
      <c r="H21" s="5"/>
      <c r="I21" s="5"/>
      <c r="J21" s="4">
        <f t="shared" si="9"/>
        <v>1.9287422005695936</v>
      </c>
      <c r="K21" s="4">
        <f t="shared" si="4"/>
        <v>30.109140933057009</v>
      </c>
      <c r="L21" s="4">
        <f t="shared" si="7"/>
        <v>4.6870404645150798E-2</v>
      </c>
      <c r="M21" s="4">
        <f t="shared" si="5"/>
        <v>4.6887871939945369E-2</v>
      </c>
      <c r="N21" s="4">
        <f t="shared" si="8"/>
        <v>4.6879312963431841E-2</v>
      </c>
      <c r="O21" s="4">
        <f t="shared" si="6"/>
        <v>2.9360086844061953E-3</v>
      </c>
      <c r="P21" s="4">
        <f t="shared" si="0"/>
        <v>-28039.856547478052</v>
      </c>
      <c r="Q21" s="4"/>
      <c r="R21" s="4">
        <f t="shared" si="3"/>
        <v>5872.0173688123905</v>
      </c>
      <c r="S21" s="4">
        <f t="shared" si="1"/>
        <v>0.22104748779629663</v>
      </c>
    </row>
    <row r="22" spans="1:19">
      <c r="A22" s="1">
        <v>34896</v>
      </c>
      <c r="B22" s="2">
        <v>15</v>
      </c>
      <c r="C22">
        <v>4154</v>
      </c>
      <c r="D22">
        <v>1406.1</v>
      </c>
      <c r="E22">
        <f t="shared" si="2"/>
        <v>1.4060999999999999</v>
      </c>
      <c r="F22" s="5">
        <v>0</v>
      </c>
      <c r="G22" s="5">
        <v>0</v>
      </c>
      <c r="H22" s="5"/>
      <c r="I22" s="5"/>
      <c r="J22" s="4">
        <f t="shared" si="9"/>
        <v>1.0968358259418385</v>
      </c>
      <c r="K22" s="4">
        <f t="shared" si="4"/>
        <v>31.205976758998847</v>
      </c>
      <c r="L22" s="4">
        <f t="shared" si="7"/>
        <v>4.853572030603337E-2</v>
      </c>
      <c r="M22" s="4">
        <f t="shared" si="5"/>
        <v>4.8553792274272367E-2</v>
      </c>
      <c r="N22" s="4">
        <f t="shared" si="8"/>
        <v>4.8544937007699615E-2</v>
      </c>
      <c r="O22" s="4">
        <f t="shared" si="6"/>
        <v>1.6656240442677744E-3</v>
      </c>
      <c r="P22" s="4">
        <f t="shared" si="0"/>
        <v>-26575.445232991613</v>
      </c>
      <c r="Q22" s="4"/>
      <c r="R22" s="4">
        <f t="shared" si="3"/>
        <v>3331.248088535549</v>
      </c>
      <c r="S22" s="4">
        <f t="shared" si="1"/>
        <v>0.19806256896111002</v>
      </c>
    </row>
    <row r="23" spans="1:19">
      <c r="A23" s="1">
        <v>34903</v>
      </c>
      <c r="B23" s="2">
        <v>16</v>
      </c>
      <c r="C23">
        <v>4730</v>
      </c>
      <c r="D23">
        <v>1088.5999999999999</v>
      </c>
      <c r="E23">
        <f t="shared" si="2"/>
        <v>1.0886</v>
      </c>
      <c r="F23" s="5">
        <v>0</v>
      </c>
      <c r="G23" s="5">
        <v>0</v>
      </c>
      <c r="H23" s="5"/>
      <c r="I23" s="5"/>
      <c r="J23" s="4">
        <f t="shared" si="9"/>
        <v>1.0741812640642125</v>
      </c>
      <c r="K23" s="4">
        <f t="shared" si="4"/>
        <v>32.280158023063059</v>
      </c>
      <c r="L23" s="4">
        <f t="shared" si="7"/>
        <v>5.0163819594316261E-2</v>
      </c>
      <c r="M23" s="4">
        <f t="shared" si="5"/>
        <v>5.0182481646692256E-2</v>
      </c>
      <c r="N23" s="4">
        <f t="shared" si="8"/>
        <v>5.0173337238822641E-2</v>
      </c>
      <c r="O23" s="4">
        <f t="shared" si="6"/>
        <v>1.6284002311230256E-3</v>
      </c>
      <c r="P23" s="4">
        <f t="shared" si="0"/>
        <v>-30367.343553175586</v>
      </c>
      <c r="Q23" s="4"/>
      <c r="R23" s="4">
        <f t="shared" si="3"/>
        <v>3256.8004622460512</v>
      </c>
      <c r="S23" s="4">
        <f t="shared" si="1"/>
        <v>0.31145867605791727</v>
      </c>
    </row>
    <row r="24" spans="1:19">
      <c r="A24" s="1">
        <v>34910</v>
      </c>
      <c r="B24" s="2">
        <v>17</v>
      </c>
      <c r="C24">
        <v>4135</v>
      </c>
      <c r="D24">
        <v>596.5</v>
      </c>
      <c r="E24">
        <f t="shared" si="2"/>
        <v>0.59650000000000003</v>
      </c>
      <c r="F24" s="5">
        <v>0</v>
      </c>
      <c r="G24" s="5">
        <v>0</v>
      </c>
      <c r="H24" s="5"/>
      <c r="I24" s="5"/>
      <c r="J24" s="4">
        <f t="shared" si="9"/>
        <v>1.0399896153004133</v>
      </c>
      <c r="K24" s="4">
        <f t="shared" si="4"/>
        <v>33.320147638363473</v>
      </c>
      <c r="L24" s="4">
        <f t="shared" si="7"/>
        <v>5.1737441418446717E-2</v>
      </c>
      <c r="M24" s="4">
        <f t="shared" si="5"/>
        <v>5.1756672797423464E-2</v>
      </c>
      <c r="N24" s="4">
        <f t="shared" si="8"/>
        <v>5.1747249419452197E-2</v>
      </c>
      <c r="O24" s="4">
        <f t="shared" si="6"/>
        <v>1.5739121806295567E-3</v>
      </c>
      <c r="P24" s="4">
        <f t="shared" si="0"/>
        <v>-26688.079471974303</v>
      </c>
      <c r="Q24" s="4"/>
      <c r="R24" s="4">
        <f t="shared" si="3"/>
        <v>3147.8243612591132</v>
      </c>
      <c r="S24" s="4">
        <f t="shared" si="1"/>
        <v>0.23873655108606695</v>
      </c>
    </row>
    <row r="25" spans="1:19">
      <c r="A25" s="1">
        <v>34917</v>
      </c>
      <c r="B25" s="2">
        <v>18</v>
      </c>
      <c r="C25">
        <v>3915</v>
      </c>
      <c r="D25">
        <v>508.8</v>
      </c>
      <c r="E25">
        <f t="shared" si="2"/>
        <v>0.50880000000000003</v>
      </c>
      <c r="F25" s="5">
        <v>0</v>
      </c>
      <c r="G25" s="5">
        <v>0</v>
      </c>
      <c r="H25" s="5"/>
      <c r="I25" s="5"/>
      <c r="J25" s="4">
        <f t="shared" si="9"/>
        <v>1.0340113963844042</v>
      </c>
      <c r="K25" s="4">
        <f t="shared" si="4"/>
        <v>34.35415903474788</v>
      </c>
      <c r="L25" s="4">
        <f t="shared" si="7"/>
        <v>5.3299432883873399E-2</v>
      </c>
      <c r="M25" s="4">
        <f t="shared" si="5"/>
        <v>5.3319228395392271E-2</v>
      </c>
      <c r="N25" s="4">
        <f t="shared" si="8"/>
        <v>5.3309528592408693E-2</v>
      </c>
      <c r="O25" s="4">
        <f t="shared" si="6"/>
        <v>1.5622791729564961E-3</v>
      </c>
      <c r="P25" s="4">
        <f t="shared" si="0"/>
        <v>-25297.201253767744</v>
      </c>
      <c r="Q25" s="4"/>
      <c r="R25" s="4">
        <f t="shared" si="3"/>
        <v>3124.5583459129921</v>
      </c>
      <c r="S25" s="4">
        <f t="shared" si="1"/>
        <v>0.20190080564163676</v>
      </c>
    </row>
    <row r="26" spans="1:19">
      <c r="A26" s="1">
        <v>34924</v>
      </c>
      <c r="B26" s="2">
        <v>19</v>
      </c>
      <c r="C26">
        <v>3407</v>
      </c>
      <c r="D26">
        <v>321</v>
      </c>
      <c r="E26">
        <f t="shared" si="2"/>
        <v>0.32100000000000001</v>
      </c>
      <c r="F26" s="5">
        <v>0</v>
      </c>
      <c r="G26" s="5">
        <v>0</v>
      </c>
      <c r="H26" s="5"/>
      <c r="I26" s="5"/>
      <c r="J26" s="4">
        <f t="shared" si="9"/>
        <v>1.0213250241378544</v>
      </c>
      <c r="K26" s="4">
        <f t="shared" si="4"/>
        <v>35.375484058885732</v>
      </c>
      <c r="L26" s="4">
        <f t="shared" si="7"/>
        <v>5.4839734351722957E-2</v>
      </c>
      <c r="M26" s="4">
        <f t="shared" si="5"/>
        <v>5.4860085198352504E-2</v>
      </c>
      <c r="N26" s="4">
        <f t="shared" si="8"/>
        <v>5.4850113281099067E-2</v>
      </c>
      <c r="O26" s="4">
        <f t="shared" si="6"/>
        <v>1.5405846886903732E-3</v>
      </c>
      <c r="P26" s="4">
        <f t="shared" si="0"/>
        <v>-22062.346259413476</v>
      </c>
      <c r="Q26" s="4"/>
      <c r="R26" s="4">
        <f t="shared" si="3"/>
        <v>3081.1693773807465</v>
      </c>
      <c r="S26" s="4">
        <f t="shared" si="1"/>
        <v>9.56356391603327E-2</v>
      </c>
    </row>
    <row r="27" spans="1:19">
      <c r="A27" s="1">
        <v>34931</v>
      </c>
      <c r="B27" s="2">
        <v>20</v>
      </c>
      <c r="C27">
        <v>3315</v>
      </c>
      <c r="D27">
        <v>207.4</v>
      </c>
      <c r="E27">
        <f t="shared" si="2"/>
        <v>0.2074</v>
      </c>
      <c r="F27" s="5">
        <v>0</v>
      </c>
      <c r="G27" s="5">
        <v>0</v>
      </c>
      <c r="H27" s="5"/>
      <c r="I27" s="5"/>
      <c r="J27" s="4">
        <f t="shared" si="9"/>
        <v>1.0137267277332616</v>
      </c>
      <c r="K27" s="4">
        <f t="shared" si="4"/>
        <v>36.389210786618996</v>
      </c>
      <c r="L27" s="4">
        <f t="shared" si="7"/>
        <v>5.6366098307222168E-2</v>
      </c>
      <c r="M27" s="4">
        <f t="shared" si="5"/>
        <v>5.6386998518307418E-2</v>
      </c>
      <c r="N27" s="4">
        <f t="shared" si="8"/>
        <v>5.6376757412405776E-2</v>
      </c>
      <c r="O27" s="4">
        <f t="shared" si="6"/>
        <v>1.5266441313067092E-3</v>
      </c>
      <c r="P27" s="4">
        <f t="shared" si="0"/>
        <v>-21496.725241555294</v>
      </c>
      <c r="Q27" s="4"/>
      <c r="R27" s="4">
        <f t="shared" si="3"/>
        <v>3053.2882626134183</v>
      </c>
      <c r="S27" s="4">
        <f t="shared" si="1"/>
        <v>7.8947733751608365E-2</v>
      </c>
    </row>
    <row r="28" spans="1:19">
      <c r="A28" s="1">
        <v>34938</v>
      </c>
      <c r="B28" s="2">
        <v>21</v>
      </c>
      <c r="C28">
        <v>3246</v>
      </c>
      <c r="D28">
        <v>115.5</v>
      </c>
      <c r="E28">
        <f t="shared" si="2"/>
        <v>0.11550000000000001</v>
      </c>
      <c r="F28" s="5">
        <v>0</v>
      </c>
      <c r="G28" s="5">
        <v>0</v>
      </c>
      <c r="H28" s="5"/>
      <c r="I28" s="5"/>
      <c r="J28" s="4">
        <f t="shared" si="9"/>
        <v>1.0076212488342704</v>
      </c>
      <c r="K28" s="4">
        <f t="shared" si="4"/>
        <v>37.396832035453265</v>
      </c>
      <c r="L28" s="4">
        <f t="shared" si="7"/>
        <v>5.7880826520942508E-2</v>
      </c>
      <c r="M28" s="4">
        <f t="shared" si="5"/>
        <v>5.7902270976439518E-2</v>
      </c>
      <c r="N28" s="4">
        <f t="shared" si="8"/>
        <v>5.7891763190711792E-2</v>
      </c>
      <c r="O28" s="4">
        <f t="shared" si="6"/>
        <v>1.5150057783060167E-3</v>
      </c>
      <c r="P28" s="4">
        <f t="shared" si="0"/>
        <v>-21074.122740281418</v>
      </c>
      <c r="Q28" s="4"/>
      <c r="R28" s="4">
        <f t="shared" si="3"/>
        <v>3030.0115566120335</v>
      </c>
      <c r="S28" s="4">
        <f t="shared" si="1"/>
        <v>6.6539877815146808E-2</v>
      </c>
    </row>
    <row r="29" spans="1:19">
      <c r="A29" s="1">
        <v>34945</v>
      </c>
      <c r="B29" s="2">
        <v>22</v>
      </c>
      <c r="C29">
        <v>2656</v>
      </c>
      <c r="D29">
        <v>185</v>
      </c>
      <c r="E29">
        <f t="shared" si="2"/>
        <v>0.185</v>
      </c>
      <c r="F29" s="5">
        <v>0</v>
      </c>
      <c r="G29" s="5">
        <v>0</v>
      </c>
      <c r="H29" s="5"/>
      <c r="I29" s="5"/>
      <c r="J29" s="4">
        <f t="shared" si="9"/>
        <v>1.0122351576279456</v>
      </c>
      <c r="K29" s="4">
        <f t="shared" si="4"/>
        <v>38.409067193081214</v>
      </c>
      <c r="L29" s="4">
        <f t="shared" si="7"/>
        <v>5.940004251878217E-2</v>
      </c>
      <c r="M29" s="4">
        <f t="shared" si="5"/>
        <v>5.9422031896948946E-2</v>
      </c>
      <c r="N29" s="4">
        <f t="shared" si="8"/>
        <v>5.9411257099048639E-2</v>
      </c>
      <c r="O29" s="4">
        <f t="shared" si="6"/>
        <v>1.5194939083368469E-3</v>
      </c>
      <c r="P29" s="4">
        <f t="shared" si="0"/>
        <v>-17235.787847437085</v>
      </c>
      <c r="Q29" s="4"/>
      <c r="R29" s="4">
        <f t="shared" si="3"/>
        <v>3038.9878166736939</v>
      </c>
      <c r="S29" s="4">
        <f t="shared" si="1"/>
        <v>0.14419722013316791</v>
      </c>
    </row>
    <row r="30" spans="1:19">
      <c r="A30" s="1">
        <v>34952</v>
      </c>
      <c r="B30" s="2">
        <v>23</v>
      </c>
      <c r="C30">
        <v>2224</v>
      </c>
      <c r="D30">
        <v>239.8</v>
      </c>
      <c r="E30">
        <f t="shared" si="2"/>
        <v>0.23980000000000001</v>
      </c>
      <c r="F30" s="5">
        <v>0</v>
      </c>
      <c r="G30" s="5">
        <v>0</v>
      </c>
      <c r="H30" s="5"/>
      <c r="I30" s="5"/>
      <c r="J30" s="4">
        <f t="shared" si="9"/>
        <v>1.0158880669115404</v>
      </c>
      <c r="K30" s="4">
        <f t="shared" si="4"/>
        <v>39.424955259992757</v>
      </c>
      <c r="L30" s="4">
        <f t="shared" si="7"/>
        <v>6.0922277908962985E-2</v>
      </c>
      <c r="M30" s="4">
        <f t="shared" si="5"/>
        <v>6.094481235291771E-2</v>
      </c>
      <c r="N30" s="4">
        <f t="shared" si="8"/>
        <v>6.0933770472716899E-2</v>
      </c>
      <c r="O30" s="4">
        <f t="shared" si="6"/>
        <v>1.5225133736682592E-3</v>
      </c>
      <c r="P30" s="4">
        <f t="shared" si="0"/>
        <v>-14427.961530266135</v>
      </c>
      <c r="Q30" s="4"/>
      <c r="R30" s="4">
        <f t="shared" si="3"/>
        <v>3045.0267473365184</v>
      </c>
      <c r="S30" s="4">
        <f t="shared" si="1"/>
        <v>0.36916670293908199</v>
      </c>
    </row>
    <row r="31" spans="1:19">
      <c r="A31" s="1">
        <v>34959</v>
      </c>
      <c r="B31" s="2">
        <v>24</v>
      </c>
      <c r="C31">
        <v>2324</v>
      </c>
      <c r="D31">
        <v>187.1</v>
      </c>
      <c r="E31">
        <f t="shared" si="2"/>
        <v>0.18709999999999999</v>
      </c>
      <c r="F31" s="5">
        <v>0</v>
      </c>
      <c r="G31" s="5">
        <v>0</v>
      </c>
      <c r="H31" s="5"/>
      <c r="I31" s="5"/>
      <c r="J31" s="4">
        <f t="shared" si="9"/>
        <v>1.0123748990452555</v>
      </c>
      <c r="K31" s="4">
        <f t="shared" si="4"/>
        <v>40.437330159038012</v>
      </c>
      <c r="L31" s="4">
        <f t="shared" si="7"/>
        <v>6.2436798294353668E-2</v>
      </c>
      <c r="M31" s="4">
        <f t="shared" si="5"/>
        <v>6.2459874106389979E-2</v>
      </c>
      <c r="N31" s="4">
        <f t="shared" si="8"/>
        <v>6.2448566955765214E-2</v>
      </c>
      <c r="O31" s="4">
        <f t="shared" si="6"/>
        <v>1.5147964830483154E-3</v>
      </c>
      <c r="P31" s="4">
        <f t="shared" si="0"/>
        <v>-15088.510002839974</v>
      </c>
      <c r="Q31" s="4"/>
      <c r="R31" s="4">
        <f t="shared" si="3"/>
        <v>3029.5929660966308</v>
      </c>
      <c r="S31" s="4">
        <f t="shared" si="1"/>
        <v>0.30361143119476369</v>
      </c>
    </row>
    <row r="32" spans="1:19">
      <c r="A32" s="1">
        <v>34966</v>
      </c>
      <c r="B32" s="2">
        <v>25</v>
      </c>
      <c r="C32">
        <v>2194</v>
      </c>
      <c r="D32">
        <v>107.2</v>
      </c>
      <c r="E32">
        <f t="shared" si="2"/>
        <v>0.1072</v>
      </c>
      <c r="F32" s="5">
        <v>0</v>
      </c>
      <c r="G32" s="5">
        <v>0</v>
      </c>
      <c r="H32" s="5"/>
      <c r="I32" s="5"/>
      <c r="J32" s="4">
        <f t="shared" si="9"/>
        <v>1.0070716429222839</v>
      </c>
      <c r="K32" s="4">
        <f t="shared" si="4"/>
        <v>41.444401801960296</v>
      </c>
      <c r="L32" s="4">
        <f t="shared" si="7"/>
        <v>6.3940961542185648E-2</v>
      </c>
      <c r="M32" s="4">
        <f t="shared" si="5"/>
        <v>6.3964574095358828E-2</v>
      </c>
      <c r="N32" s="4">
        <f t="shared" si="8"/>
        <v>6.395300394151357E-2</v>
      </c>
      <c r="O32" s="4">
        <f t="shared" si="6"/>
        <v>1.5044369857483558E-3</v>
      </c>
      <c r="P32" s="4">
        <f t="shared" si="0"/>
        <v>-14259.544383286198</v>
      </c>
      <c r="Q32" s="4"/>
      <c r="R32" s="4">
        <f t="shared" si="3"/>
        <v>3008.8739714967119</v>
      </c>
      <c r="S32" s="4">
        <f t="shared" si="1"/>
        <v>0.37141019667124514</v>
      </c>
    </row>
    <row r="33" spans="1:19">
      <c r="A33" s="1">
        <v>34973</v>
      </c>
      <c r="B33" s="2">
        <v>26</v>
      </c>
      <c r="C33">
        <v>2177</v>
      </c>
      <c r="D33">
        <v>246.2</v>
      </c>
      <c r="E33">
        <f t="shared" si="2"/>
        <v>0.2462</v>
      </c>
      <c r="F33" s="5">
        <v>0</v>
      </c>
      <c r="G33" s="5">
        <v>0</v>
      </c>
      <c r="H33" s="5"/>
      <c r="I33" s="5"/>
      <c r="J33" s="4">
        <f t="shared" si="9"/>
        <v>1.0163155428219854</v>
      </c>
      <c r="K33" s="4">
        <f t="shared" si="4"/>
        <v>42.460717344782282</v>
      </c>
      <c r="L33" s="4">
        <f t="shared" si="7"/>
        <v>6.5456484994824371E-2</v>
      </c>
      <c r="M33" s="4">
        <f t="shared" si="5"/>
        <v>6.5480637409310649E-2</v>
      </c>
      <c r="N33" s="4">
        <f t="shared" si="8"/>
        <v>6.5468802723358172E-2</v>
      </c>
      <c r="O33" s="4">
        <f t="shared" si="6"/>
        <v>1.5157987818446017E-3</v>
      </c>
      <c r="P33" s="4">
        <f t="shared" si="0"/>
        <v>-14132.67631370042</v>
      </c>
      <c r="Q33" s="4"/>
      <c r="R33" s="4">
        <f t="shared" si="3"/>
        <v>3031.5975636892035</v>
      </c>
      <c r="S33" s="4">
        <f t="shared" si="1"/>
        <v>0.39255744772126944</v>
      </c>
    </row>
    <row r="34" spans="1:19">
      <c r="A34" s="1">
        <v>34980</v>
      </c>
      <c r="B34" s="2">
        <v>27</v>
      </c>
      <c r="C34">
        <v>2366</v>
      </c>
      <c r="D34">
        <v>156.9</v>
      </c>
      <c r="E34">
        <f t="shared" si="2"/>
        <v>0.15690000000000001</v>
      </c>
      <c r="F34" s="5">
        <v>0</v>
      </c>
      <c r="G34" s="5">
        <v>0</v>
      </c>
      <c r="H34" s="5"/>
      <c r="I34" s="5"/>
      <c r="J34" s="4">
        <f t="shared" si="9"/>
        <v>1.0103671392162916</v>
      </c>
      <c r="K34" s="4">
        <f t="shared" si="4"/>
        <v>43.471084483998574</v>
      </c>
      <c r="L34" s="4">
        <f t="shared" si="7"/>
        <v>6.6960706013540094E-2</v>
      </c>
      <c r="M34" s="4">
        <f t="shared" si="5"/>
        <v>6.6985393335059706E-2</v>
      </c>
      <c r="N34" s="4">
        <f t="shared" si="8"/>
        <v>6.6973296544597688E-2</v>
      </c>
      <c r="O34" s="4">
        <f t="shared" si="6"/>
        <v>1.5044938212395165E-3</v>
      </c>
      <c r="P34" s="4">
        <f t="shared" si="0"/>
        <v>-15377.340886875996</v>
      </c>
      <c r="Q34" s="4"/>
      <c r="R34" s="4">
        <f t="shared" si="3"/>
        <v>3008.9876424790327</v>
      </c>
      <c r="S34" s="4">
        <f t="shared" si="1"/>
        <v>0.27176147188462924</v>
      </c>
    </row>
    <row r="35" spans="1:19">
      <c r="A35" s="1">
        <v>34987</v>
      </c>
      <c r="B35" s="2">
        <v>28</v>
      </c>
      <c r="C35">
        <v>2402</v>
      </c>
      <c r="D35">
        <v>170.7</v>
      </c>
      <c r="E35">
        <f t="shared" si="2"/>
        <v>0.17069999999999999</v>
      </c>
      <c r="F35" s="5">
        <v>0</v>
      </c>
      <c r="G35" s="5">
        <v>0</v>
      </c>
      <c r="H35" s="5"/>
      <c r="I35" s="5"/>
      <c r="J35" s="4">
        <f t="shared" si="9"/>
        <v>1.0112840978677864</v>
      </c>
      <c r="K35" s="4">
        <f t="shared" si="4"/>
        <v>44.482368581866361</v>
      </c>
      <c r="L35" s="4">
        <f t="shared" si="7"/>
        <v>6.8463867730568451E-2</v>
      </c>
      <c r="M35" s="4">
        <f t="shared" si="5"/>
        <v>6.8489088657272434E-2</v>
      </c>
      <c r="N35" s="4">
        <f t="shared" si="8"/>
        <v>6.8476730400207006E-2</v>
      </c>
      <c r="O35" s="4">
        <f t="shared" si="6"/>
        <v>1.503433855609318E-3</v>
      </c>
      <c r="P35" s="4">
        <f t="shared" si="0"/>
        <v>-15613.008527369357</v>
      </c>
      <c r="Q35" s="4"/>
      <c r="R35" s="4">
        <f t="shared" si="3"/>
        <v>3006.867711218636</v>
      </c>
      <c r="S35" s="4">
        <f t="shared" si="1"/>
        <v>0.25181836437078936</v>
      </c>
    </row>
    <row r="36" spans="1:19">
      <c r="A36" s="1">
        <v>34994</v>
      </c>
      <c r="B36" s="2">
        <v>29</v>
      </c>
      <c r="C36">
        <v>2485</v>
      </c>
      <c r="D36">
        <v>114.4</v>
      </c>
      <c r="E36">
        <f t="shared" si="2"/>
        <v>0.1144</v>
      </c>
      <c r="F36" s="5">
        <v>0</v>
      </c>
      <c r="G36" s="5">
        <v>0</v>
      </c>
      <c r="H36" s="5"/>
      <c r="I36" s="5"/>
      <c r="J36" s="4">
        <f t="shared" si="9"/>
        <v>1.0075483922583353</v>
      </c>
      <c r="K36" s="4">
        <f t="shared" si="4"/>
        <v>45.489916974124696</v>
      </c>
      <c r="L36" s="4">
        <f t="shared" si="7"/>
        <v>6.9959068481851072E-2</v>
      </c>
      <c r="M36" s="4">
        <f t="shared" si="5"/>
        <v>6.9984819268713139E-2</v>
      </c>
      <c r="N36" s="4">
        <f t="shared" si="8"/>
        <v>6.9972201380107638E-2</v>
      </c>
      <c r="O36" s="4">
        <f t="shared" si="6"/>
        <v>1.4954709799006316E-3</v>
      </c>
      <c r="P36" s="4">
        <f t="shared" si="0"/>
        <v>-16165.70550130031</v>
      </c>
      <c r="Q36" s="4"/>
      <c r="R36" s="4">
        <f t="shared" si="3"/>
        <v>2990.9419598012632</v>
      </c>
      <c r="S36" s="4">
        <f t="shared" si="1"/>
        <v>0.20359837416549828</v>
      </c>
    </row>
    <row r="37" spans="1:19">
      <c r="A37" s="1">
        <v>35001</v>
      </c>
      <c r="B37" s="2">
        <v>30</v>
      </c>
      <c r="C37">
        <v>2588</v>
      </c>
      <c r="D37">
        <v>174.4</v>
      </c>
      <c r="E37">
        <f t="shared" si="2"/>
        <v>0.1744</v>
      </c>
      <c r="F37" s="5">
        <v>0</v>
      </c>
      <c r="G37" s="5">
        <v>0</v>
      </c>
      <c r="H37" s="5"/>
      <c r="I37" s="5"/>
      <c r="J37" s="4">
        <f t="shared" si="9"/>
        <v>1.0115300905415798</v>
      </c>
      <c r="K37" s="4">
        <f t="shared" si="4"/>
        <v>46.501447064666273</v>
      </c>
      <c r="L37" s="4">
        <f t="shared" si="7"/>
        <v>7.1457763895164006E-2</v>
      </c>
      <c r="M37" s="4">
        <f t="shared" si="5"/>
        <v>7.1484044859368767E-2</v>
      </c>
      <c r="N37" s="4">
        <f t="shared" si="8"/>
        <v>7.1471167183802697E-2</v>
      </c>
      <c r="O37" s="4">
        <f t="shared" si="6"/>
        <v>1.4989658036950598E-3</v>
      </c>
      <c r="P37" s="4">
        <f t="shared" si="0"/>
        <v>-16829.711910979833</v>
      </c>
      <c r="Q37" s="4"/>
      <c r="R37" s="4">
        <f t="shared" si="3"/>
        <v>2997.9316073901196</v>
      </c>
      <c r="S37" s="4">
        <f t="shared" si="1"/>
        <v>0.15839706622493027</v>
      </c>
    </row>
    <row r="38" spans="1:19">
      <c r="A38" s="1">
        <v>35008</v>
      </c>
      <c r="B38" s="2">
        <v>31</v>
      </c>
      <c r="C38">
        <v>2453</v>
      </c>
      <c r="D38">
        <v>579.70000000000005</v>
      </c>
      <c r="E38">
        <f t="shared" si="2"/>
        <v>0.57969999999999999</v>
      </c>
      <c r="F38" s="5">
        <v>0</v>
      </c>
      <c r="G38" s="5">
        <v>0</v>
      </c>
      <c r="H38" s="5"/>
      <c r="I38" s="5"/>
      <c r="J38" s="4">
        <f t="shared" si="9"/>
        <v>1.0388417446353806</v>
      </c>
      <c r="K38" s="4">
        <f t="shared" si="4"/>
        <v>47.540288809301657</v>
      </c>
      <c r="L38" s="4">
        <f t="shared" si="7"/>
        <v>7.29944108945354E-2</v>
      </c>
      <c r="M38" s="4">
        <f t="shared" si="5"/>
        <v>7.3021234502613219E-2</v>
      </c>
      <c r="N38" s="4">
        <f t="shared" si="8"/>
        <v>7.300809093148522E-2</v>
      </c>
      <c r="O38" s="4">
        <f t="shared" si="6"/>
        <v>1.5369237476825226E-3</v>
      </c>
      <c r="P38" s="4">
        <f t="shared" si="0"/>
        <v>-15890.466362923944</v>
      </c>
      <c r="Q38" s="4"/>
      <c r="R38" s="4">
        <f t="shared" si="3"/>
        <v>3073.8474953650452</v>
      </c>
      <c r="S38" s="4">
        <f t="shared" si="1"/>
        <v>0.25309722599471879</v>
      </c>
    </row>
    <row r="39" spans="1:19">
      <c r="A39" s="1">
        <v>35015</v>
      </c>
      <c r="B39" s="2">
        <v>32</v>
      </c>
      <c r="C39">
        <v>2169</v>
      </c>
      <c r="D39">
        <v>1443.5</v>
      </c>
      <c r="E39">
        <f t="shared" si="2"/>
        <v>1.4435</v>
      </c>
      <c r="F39" s="5">
        <v>0</v>
      </c>
      <c r="G39" s="5">
        <v>0</v>
      </c>
      <c r="H39" s="5"/>
      <c r="I39" s="5"/>
      <c r="J39" s="4">
        <f t="shared" si="9"/>
        <v>1.0995356884366578</v>
      </c>
      <c r="K39" s="4">
        <f t="shared" si="4"/>
        <v>48.639824497738317</v>
      </c>
      <c r="L39" s="4">
        <f t="shared" si="7"/>
        <v>7.4618065812263157E-2</v>
      </c>
      <c r="M39" s="4">
        <f t="shared" si="5"/>
        <v>7.4645461732760654E-2</v>
      </c>
      <c r="N39" s="4">
        <f t="shared" si="8"/>
        <v>7.4632037728479372E-2</v>
      </c>
      <c r="O39" s="4">
        <f t="shared" si="6"/>
        <v>1.6239467969941523E-3</v>
      </c>
      <c r="P39" s="4">
        <f t="shared" si="0"/>
        <v>-13931.260986406132</v>
      </c>
      <c r="Q39" s="4"/>
      <c r="R39" s="4">
        <f t="shared" si="3"/>
        <v>3247.8935939883045</v>
      </c>
      <c r="S39" s="4">
        <f t="shared" si="1"/>
        <v>0.49741521161286512</v>
      </c>
    </row>
    <row r="40" spans="1:19">
      <c r="A40" s="1">
        <v>35022</v>
      </c>
      <c r="B40" s="2">
        <v>33</v>
      </c>
      <c r="C40">
        <v>2240</v>
      </c>
      <c r="D40">
        <v>1695.7</v>
      </c>
      <c r="E40">
        <f t="shared" si="2"/>
        <v>1.6957</v>
      </c>
      <c r="F40" s="5">
        <v>0</v>
      </c>
      <c r="G40" s="5">
        <v>0</v>
      </c>
      <c r="H40" s="5"/>
      <c r="I40" s="5"/>
      <c r="J40" s="4">
        <f t="shared" si="9"/>
        <v>1.1179160381260664</v>
      </c>
      <c r="K40" s="4">
        <f>K39+J40</f>
        <v>49.757740535864386</v>
      </c>
      <c r="L40" s="4">
        <f t="shared" si="7"/>
        <v>7.6265946983365973E-2</v>
      </c>
      <c r="M40" s="4">
        <f t="shared" si="5"/>
        <v>7.6293922643201229E-2</v>
      </c>
      <c r="N40" s="4">
        <f t="shared" si="8"/>
        <v>7.6280214566575938E-2</v>
      </c>
      <c r="O40" s="4">
        <f t="shared" si="6"/>
        <v>1.6481768380965656E-3</v>
      </c>
      <c r="P40" s="4">
        <f t="shared" ref="P40:P59" si="10">C40*LN(O40)</f>
        <v>-14354.111628822215</v>
      </c>
      <c r="Q40" s="4"/>
      <c r="R40" s="4">
        <f t="shared" si="3"/>
        <v>3296.3536761931309</v>
      </c>
      <c r="S40" s="4">
        <f t="shared" ref="S40:S59" si="11">ABS(C40-R40)/C40</f>
        <v>0.47158646258621917</v>
      </c>
    </row>
    <row r="41" spans="1:19">
      <c r="A41" s="1">
        <v>35029</v>
      </c>
      <c r="B41" s="2">
        <v>34</v>
      </c>
      <c r="C41">
        <v>2590</v>
      </c>
      <c r="D41">
        <v>2294.5</v>
      </c>
      <c r="E41">
        <f t="shared" si="2"/>
        <v>2.2945000000000002</v>
      </c>
      <c r="F41" s="5">
        <v>0</v>
      </c>
      <c r="G41" s="5">
        <v>0</v>
      </c>
      <c r="H41" s="5"/>
      <c r="I41" s="5"/>
      <c r="J41" s="4">
        <f t="shared" si="9"/>
        <v>1.16279686008314</v>
      </c>
      <c r="K41" s="4">
        <f t="shared" si="4"/>
        <v>50.920537395947527</v>
      </c>
      <c r="L41" s="4">
        <f t="shared" si="7"/>
        <v>7.7976871930885983E-2</v>
      </c>
      <c r="M41" s="4">
        <f t="shared" si="5"/>
        <v>7.8005448321473048E-2</v>
      </c>
      <c r="N41" s="4">
        <f t="shared" si="8"/>
        <v>7.799144588670838E-2</v>
      </c>
      <c r="O41" s="4">
        <f t="shared" si="6"/>
        <v>1.7112313201324419E-3</v>
      </c>
      <c r="P41" s="4">
        <f t="shared" si="10"/>
        <v>-16499.704032112873</v>
      </c>
      <c r="Q41" s="4"/>
      <c r="R41" s="4">
        <f t="shared" si="3"/>
        <v>3422.4626402648837</v>
      </c>
      <c r="S41" s="4">
        <f t="shared" si="11"/>
        <v>0.32141414682041841</v>
      </c>
    </row>
    <row r="42" spans="1:19">
      <c r="A42" s="1">
        <v>35036</v>
      </c>
      <c r="B42" s="2">
        <v>35</v>
      </c>
      <c r="C42">
        <v>2479</v>
      </c>
      <c r="D42">
        <v>3910</v>
      </c>
      <c r="E42">
        <f t="shared" si="2"/>
        <v>3.91</v>
      </c>
      <c r="F42" s="5">
        <v>0</v>
      </c>
      <c r="G42" s="5">
        <v>0</v>
      </c>
      <c r="H42" s="5"/>
      <c r="I42" s="5"/>
      <c r="J42" s="4">
        <f t="shared" si="9"/>
        <v>1.293074273729852</v>
      </c>
      <c r="K42" s="4">
        <f t="shared" si="4"/>
        <v>52.213611669677377</v>
      </c>
      <c r="L42" s="4">
        <f t="shared" si="7"/>
        <v>7.9875764314695341E-2</v>
      </c>
      <c r="M42" s="4">
        <f t="shared" si="5"/>
        <v>7.9905006014461266E-2</v>
      </c>
      <c r="N42" s="4">
        <f t="shared" si="8"/>
        <v>7.9890677578120337E-2</v>
      </c>
      <c r="O42" s="4">
        <f t="shared" si="6"/>
        <v>1.8992316914119567E-3</v>
      </c>
      <c r="P42" s="4">
        <f t="shared" si="10"/>
        <v>-15534.172196030844</v>
      </c>
      <c r="Q42" s="4"/>
      <c r="R42" s="4">
        <f t="shared" si="3"/>
        <v>3798.4633828239134</v>
      </c>
      <c r="S42" s="4">
        <f t="shared" si="11"/>
        <v>0.5322563061008122</v>
      </c>
    </row>
    <row r="43" spans="1:19">
      <c r="A43" s="1">
        <v>35043</v>
      </c>
      <c r="B43" s="2">
        <v>36</v>
      </c>
      <c r="C43">
        <v>2978</v>
      </c>
      <c r="D43">
        <v>5397.9</v>
      </c>
      <c r="E43">
        <f t="shared" si="2"/>
        <v>5.3978999999999999</v>
      </c>
      <c r="F43" s="5">
        <v>0</v>
      </c>
      <c r="G43" s="5">
        <v>0</v>
      </c>
      <c r="H43" s="5"/>
      <c r="I43" s="5"/>
      <c r="J43" s="4">
        <f t="shared" si="9"/>
        <v>1.4259370114121981</v>
      </c>
      <c r="K43" s="4">
        <f t="shared" si="4"/>
        <v>53.639548681089572</v>
      </c>
      <c r="L43" s="4">
        <f t="shared" si="7"/>
        <v>8.1965233142209493E-2</v>
      </c>
      <c r="M43" s="4">
        <f t="shared" si="5"/>
        <v>8.1995205193297505E-2</v>
      </c>
      <c r="N43" s="4">
        <f t="shared" si="8"/>
        <v>8.1980518884722436E-2</v>
      </c>
      <c r="O43" s="4">
        <f t="shared" si="6"/>
        <v>2.0898413066020999E-3</v>
      </c>
      <c r="P43" s="4">
        <f t="shared" si="10"/>
        <v>-18376.246760024707</v>
      </c>
      <c r="Q43" s="4"/>
      <c r="R43" s="4">
        <f t="shared" si="3"/>
        <v>4179.6826132041997</v>
      </c>
      <c r="S43" s="4">
        <f t="shared" si="11"/>
        <v>0.4035200178657487</v>
      </c>
    </row>
    <row r="44" spans="1:19">
      <c r="A44" s="1">
        <v>35050</v>
      </c>
      <c r="B44" s="2">
        <v>37</v>
      </c>
      <c r="C44">
        <v>4167</v>
      </c>
      <c r="D44">
        <v>6417.2</v>
      </c>
      <c r="E44">
        <f t="shared" si="2"/>
        <v>6.4172000000000002</v>
      </c>
      <c r="F44" s="5">
        <v>0</v>
      </c>
      <c r="G44" s="5">
        <v>0</v>
      </c>
      <c r="H44" s="5"/>
      <c r="I44" s="5"/>
      <c r="J44" s="4">
        <f t="shared" si="9"/>
        <v>1.5247530976555346</v>
      </c>
      <c r="K44" s="4">
        <f t="shared" si="4"/>
        <v>55.164301778745106</v>
      </c>
      <c r="L44" s="4">
        <f t="shared" si="7"/>
        <v>8.4194250960837436E-2</v>
      </c>
      <c r="M44" s="4">
        <f t="shared" si="5"/>
        <v>8.4225000138805739E-2</v>
      </c>
      <c r="N44" s="4">
        <f t="shared" si="8"/>
        <v>8.4209933037967505E-2</v>
      </c>
      <c r="O44" s="4">
        <f t="shared" si="6"/>
        <v>2.2294141532450684E-3</v>
      </c>
      <c r="P44" s="4">
        <f t="shared" si="10"/>
        <v>-25443.7705037054</v>
      </c>
      <c r="Q44" s="4"/>
      <c r="R44" s="4">
        <f t="shared" si="3"/>
        <v>4458.828306490137</v>
      </c>
      <c r="S44" s="4">
        <f t="shared" si="11"/>
        <v>7.0033190902360695E-2</v>
      </c>
    </row>
    <row r="45" spans="1:19">
      <c r="A45" s="1">
        <v>35057</v>
      </c>
      <c r="B45" s="2">
        <v>38</v>
      </c>
      <c r="C45">
        <v>8225</v>
      </c>
      <c r="D45">
        <v>6418</v>
      </c>
      <c r="E45">
        <f t="shared" si="2"/>
        <v>6.4180000000000001</v>
      </c>
      <c r="F45" s="5">
        <v>1</v>
      </c>
      <c r="G45" s="5">
        <v>0</v>
      </c>
      <c r="H45" s="5"/>
      <c r="I45" s="5"/>
      <c r="J45" s="4">
        <f t="shared" si="9"/>
        <v>2.8009924173692986</v>
      </c>
      <c r="K45" s="4">
        <f t="shared" si="4"/>
        <v>57.965294196114407</v>
      </c>
      <c r="L45" s="4">
        <f t="shared" si="7"/>
        <v>8.8274893904648044E-2</v>
      </c>
      <c r="M45" s="4">
        <f t="shared" si="5"/>
        <v>8.8307060389749337E-2</v>
      </c>
      <c r="N45" s="4">
        <f t="shared" si="8"/>
        <v>8.8291298808248445E-2</v>
      </c>
      <c r="O45" s="4">
        <f t="shared" si="6"/>
        <v>4.0813657702809397E-3</v>
      </c>
      <c r="P45" s="4">
        <f t="shared" si="10"/>
        <v>-45248.38660147621</v>
      </c>
      <c r="Q45" s="4"/>
      <c r="R45" s="4">
        <f t="shared" si="3"/>
        <v>8162.7315405618792</v>
      </c>
      <c r="S45" s="4">
        <f t="shared" si="11"/>
        <v>7.5706333663368717E-3</v>
      </c>
    </row>
    <row r="46" spans="1:19">
      <c r="A46" s="1">
        <v>35064</v>
      </c>
      <c r="B46" s="2">
        <v>39</v>
      </c>
      <c r="C46">
        <v>7502</v>
      </c>
      <c r="D46">
        <v>7969.2</v>
      </c>
      <c r="E46">
        <f t="shared" si="2"/>
        <v>7.9691999999999998</v>
      </c>
      <c r="F46" s="5">
        <v>0</v>
      </c>
      <c r="G46" s="5">
        <v>0</v>
      </c>
      <c r="H46" s="5"/>
      <c r="I46" s="5"/>
      <c r="J46" s="4">
        <f t="shared" si="9"/>
        <v>1.6885204873417663</v>
      </c>
      <c r="K46" s="4">
        <f t="shared" si="4"/>
        <v>59.653814683456176</v>
      </c>
      <c r="L46" s="4">
        <f t="shared" si="7"/>
        <v>9.0726035852620734E-2</v>
      </c>
      <c r="M46" s="4">
        <f t="shared" si="5"/>
        <v>9.0759050328125479E-2</v>
      </c>
      <c r="N46" s="4">
        <f t="shared" si="8"/>
        <v>9.0742873231226678E-2</v>
      </c>
      <c r="O46" s="4">
        <f>N46-N45</f>
        <v>2.4515744229782338E-3</v>
      </c>
      <c r="P46" s="4">
        <f t="shared" si="10"/>
        <v>-45094.708343637823</v>
      </c>
      <c r="Q46" s="4"/>
      <c r="R46" s="4">
        <f t="shared" si="3"/>
        <v>4903.148845956468</v>
      </c>
      <c r="S46" s="4">
        <f t="shared" si="11"/>
        <v>0.34642110824360595</v>
      </c>
    </row>
    <row r="47" spans="1:19">
      <c r="A47" s="1">
        <v>35071</v>
      </c>
      <c r="B47" s="2">
        <v>40</v>
      </c>
      <c r="C47">
        <v>4967</v>
      </c>
      <c r="D47">
        <v>8870</v>
      </c>
      <c r="E47">
        <f t="shared" si="2"/>
        <v>8.8699999999999992</v>
      </c>
      <c r="F47" s="5">
        <v>0</v>
      </c>
      <c r="G47" s="5">
        <v>0</v>
      </c>
      <c r="H47" s="5"/>
      <c r="I47" s="5"/>
      <c r="J47" s="4">
        <f t="shared" si="9"/>
        <v>1.7915236890026154</v>
      </c>
      <c r="K47" s="4">
        <f t="shared" si="4"/>
        <v>61.445338372458792</v>
      </c>
      <c r="L47" s="4">
        <f t="shared" si="7"/>
        <v>9.3319497803612705E-2</v>
      </c>
      <c r="M47" s="4">
        <f t="shared" si="5"/>
        <v>9.3353406758571178E-2</v>
      </c>
      <c r="N47" s="4">
        <f t="shared" si="8"/>
        <v>9.333679136663435E-2</v>
      </c>
      <c r="O47" s="4">
        <f>N47-N46</f>
        <v>2.5939181354076718E-3</v>
      </c>
      <c r="P47" s="4">
        <f t="shared" si="10"/>
        <v>-29576.427434140212</v>
      </c>
      <c r="Q47" s="4"/>
      <c r="R47" s="4">
        <f t="shared" si="3"/>
        <v>5187.8362708153436</v>
      </c>
      <c r="S47" s="4">
        <f t="shared" si="11"/>
        <v>4.4460694748408212E-2</v>
      </c>
    </row>
    <row r="48" spans="1:19">
      <c r="A48" s="1">
        <v>35078</v>
      </c>
      <c r="B48" s="2">
        <v>41</v>
      </c>
      <c r="C48">
        <v>4283</v>
      </c>
      <c r="D48">
        <v>9017.9</v>
      </c>
      <c r="E48">
        <f t="shared" si="2"/>
        <v>9.0178999999999991</v>
      </c>
      <c r="F48" s="5">
        <v>0</v>
      </c>
      <c r="G48" s="5">
        <v>0</v>
      </c>
      <c r="H48" s="5"/>
      <c r="I48" s="5"/>
      <c r="J48" s="4">
        <f t="shared" si="9"/>
        <v>1.809026106319914</v>
      </c>
      <c r="K48" s="4">
        <f t="shared" si="4"/>
        <v>63.254364478778704</v>
      </c>
      <c r="L48" s="4">
        <f t="shared" si="7"/>
        <v>9.5930790920718212E-2</v>
      </c>
      <c r="M48" s="4">
        <f t="shared" si="5"/>
        <v>9.5965597642721168E-2</v>
      </c>
      <c r="N48" s="4">
        <f t="shared" si="8"/>
        <v>9.5948542344826443E-2</v>
      </c>
      <c r="O48" s="4">
        <f t="shared" ref="O48:O59" si="12">N48-N47</f>
        <v>2.6117509781920928E-3</v>
      </c>
      <c r="P48" s="4">
        <f t="shared" si="10"/>
        <v>-25474.146476794824</v>
      </c>
      <c r="Q48" s="4"/>
      <c r="R48" s="4">
        <f t="shared" si="3"/>
        <v>5223.5019563841852</v>
      </c>
      <c r="S48" s="4">
        <f t="shared" si="11"/>
        <v>0.21958952985855362</v>
      </c>
    </row>
    <row r="49" spans="1:19">
      <c r="A49" s="1">
        <v>35085</v>
      </c>
      <c r="B49" s="2">
        <v>42</v>
      </c>
      <c r="C49">
        <v>4694</v>
      </c>
      <c r="D49">
        <v>8945.7999999999993</v>
      </c>
      <c r="E49">
        <f t="shared" si="2"/>
        <v>8.9457999999999984</v>
      </c>
      <c r="F49" s="5">
        <v>0</v>
      </c>
      <c r="G49" s="5">
        <v>0</v>
      </c>
      <c r="H49" s="5"/>
      <c r="I49" s="5"/>
      <c r="J49" s="4">
        <f t="shared" si="9"/>
        <v>1.8004725681380342</v>
      </c>
      <c r="K49" s="4">
        <f t="shared" si="4"/>
        <v>65.054837046916745</v>
      </c>
      <c r="L49" s="4">
        <f t="shared" si="7"/>
        <v>9.8522269719936495E-2</v>
      </c>
      <c r="M49" s="4">
        <f t="shared" si="5"/>
        <v>9.8557964549089716E-2</v>
      </c>
      <c r="N49" s="4">
        <f t="shared" si="8"/>
        <v>9.8540474078586404E-2</v>
      </c>
      <c r="O49" s="4">
        <f t="shared" si="12"/>
        <v>2.5919317337599612E-3</v>
      </c>
      <c r="P49" s="4">
        <f t="shared" si="10"/>
        <v>-27954.421528148923</v>
      </c>
      <c r="Q49" s="4"/>
      <c r="R49" s="4">
        <f t="shared" si="3"/>
        <v>5183.8634675199228</v>
      </c>
      <c r="S49" s="4">
        <f t="shared" si="11"/>
        <v>0.10435949457177733</v>
      </c>
    </row>
    <row r="50" spans="1:19">
      <c r="A50" s="1">
        <v>35092</v>
      </c>
      <c r="B50" s="2">
        <v>43</v>
      </c>
      <c r="C50">
        <v>5030</v>
      </c>
      <c r="D50">
        <v>9594.4</v>
      </c>
      <c r="E50">
        <f t="shared" si="2"/>
        <v>9.5944000000000003</v>
      </c>
      <c r="F50" s="5">
        <v>0</v>
      </c>
      <c r="G50" s="5">
        <v>0</v>
      </c>
      <c r="H50" s="5"/>
      <c r="I50" s="5"/>
      <c r="J50" s="4">
        <f t="shared" si="9"/>
        <v>1.8788965671712035</v>
      </c>
      <c r="K50" s="4">
        <f t="shared" si="4"/>
        <v>66.933733614087942</v>
      </c>
      <c r="L50" s="4">
        <f t="shared" si="7"/>
        <v>0.10121870630454333</v>
      </c>
      <c r="M50" s="4">
        <f t="shared" si="5"/>
        <v>0.101255322189862</v>
      </c>
      <c r="N50" s="4">
        <f t="shared" si="8"/>
        <v>0.10123738040172878</v>
      </c>
      <c r="O50" s="4">
        <f t="shared" si="12"/>
        <v>2.6969063231423729E-3</v>
      </c>
      <c r="P50" s="4">
        <f t="shared" si="10"/>
        <v>-29755.71934484088</v>
      </c>
      <c r="Q50" s="4"/>
      <c r="R50" s="4">
        <f t="shared" si="3"/>
        <v>5393.8126462847458</v>
      </c>
      <c r="S50" s="4">
        <f t="shared" si="11"/>
        <v>7.2328557909492205E-2</v>
      </c>
    </row>
    <row r="51" spans="1:19">
      <c r="A51" s="1">
        <v>35099</v>
      </c>
      <c r="B51" s="2">
        <v>44</v>
      </c>
      <c r="C51">
        <v>5580</v>
      </c>
      <c r="D51">
        <v>9960.7000000000007</v>
      </c>
      <c r="E51">
        <f t="shared" si="2"/>
        <v>9.960700000000001</v>
      </c>
      <c r="F51" s="5">
        <v>0</v>
      </c>
      <c r="G51" s="5">
        <v>0</v>
      </c>
      <c r="H51" s="5"/>
      <c r="I51" s="5"/>
      <c r="J51" s="4">
        <f t="shared" si="9"/>
        <v>1.9246868516727771</v>
      </c>
      <c r="K51" s="4">
        <f t="shared" si="4"/>
        <v>68.858420465760716</v>
      </c>
      <c r="L51" s="4">
        <f t="shared" si="7"/>
        <v>0.10397249488606042</v>
      </c>
      <c r="M51" s="4">
        <f t="shared" si="5"/>
        <v>0.10401004822928173</v>
      </c>
      <c r="N51" s="4">
        <f t="shared" si="8"/>
        <v>0.10399164708666543</v>
      </c>
      <c r="O51" s="4">
        <f t="shared" si="12"/>
        <v>2.7542666849366543E-3</v>
      </c>
      <c r="P51" s="4">
        <f t="shared" si="10"/>
        <v>-32891.890587142196</v>
      </c>
      <c r="Q51" s="4"/>
      <c r="R51" s="4">
        <f t="shared" si="3"/>
        <v>5508.5333698733084</v>
      </c>
      <c r="S51" s="4">
        <f t="shared" si="11"/>
        <v>1.2807639807650824E-2</v>
      </c>
    </row>
    <row r="52" spans="1:19">
      <c r="A52" s="1">
        <v>35106</v>
      </c>
      <c r="B52" s="2">
        <v>45</v>
      </c>
      <c r="C52">
        <v>6933</v>
      </c>
      <c r="D52">
        <v>10371.700000000001</v>
      </c>
      <c r="E52">
        <f t="shared" si="2"/>
        <v>10.371700000000001</v>
      </c>
      <c r="F52" s="5">
        <v>0</v>
      </c>
      <c r="G52" s="5">
        <v>0</v>
      </c>
      <c r="H52" s="5"/>
      <c r="I52" s="5"/>
      <c r="J52" s="4">
        <f t="shared" si="9"/>
        <v>1.9773948132542984</v>
      </c>
      <c r="K52" s="4">
        <f t="shared" si="4"/>
        <v>70.835815279015009</v>
      </c>
      <c r="L52" s="4">
        <f t="shared" si="7"/>
        <v>0.10679290967951871</v>
      </c>
      <c r="M52" s="4">
        <f t="shared" si="5"/>
        <v>0.10683141981143007</v>
      </c>
      <c r="N52" s="4">
        <f t="shared" si="8"/>
        <v>0.10681254984224259</v>
      </c>
      <c r="O52" s="4">
        <f t="shared" si="12"/>
        <v>2.8209027555771565E-3</v>
      </c>
      <c r="P52" s="4">
        <f t="shared" si="10"/>
        <v>-40701.551446808029</v>
      </c>
      <c r="Q52" s="4"/>
      <c r="R52" s="4">
        <f t="shared" si="3"/>
        <v>5641.8055111543126</v>
      </c>
      <c r="S52" s="4">
        <f t="shared" si="11"/>
        <v>0.18623892814736584</v>
      </c>
    </row>
    <row r="53" spans="1:19">
      <c r="A53" s="1">
        <v>35113</v>
      </c>
      <c r="B53" s="2">
        <v>46</v>
      </c>
      <c r="C53">
        <v>8967</v>
      </c>
      <c r="D53">
        <v>9660.7000000000007</v>
      </c>
      <c r="E53">
        <f t="shared" si="2"/>
        <v>9.6607000000000003</v>
      </c>
      <c r="F53" s="5">
        <v>0</v>
      </c>
      <c r="G53" s="5">
        <f t="shared" ref="G53:G59" si="13">1-$H$1*(1-EXP(-$H$2*ABS(B53-52)))</f>
        <v>1</v>
      </c>
      <c r="H53" s="5"/>
      <c r="J53" s="4">
        <f t="shared" si="9"/>
        <v>3.2141773988056217</v>
      </c>
      <c r="K53" s="4">
        <f t="shared" si="4"/>
        <v>74.049992677820626</v>
      </c>
      <c r="L53" s="4">
        <f t="shared" si="7"/>
        <v>0.11135845195150329</v>
      </c>
      <c r="M53" s="4">
        <f t="shared" si="5"/>
        <v>0.11139850367021153</v>
      </c>
      <c r="N53" s="4">
        <f t="shared" si="8"/>
        <v>0.11137887832331139</v>
      </c>
      <c r="O53" s="4">
        <f t="shared" si="12"/>
        <v>4.5663284810688043E-3</v>
      </c>
      <c r="P53" s="4">
        <f t="shared" si="10"/>
        <v>-48323.573624026845</v>
      </c>
      <c r="Q53" s="4"/>
      <c r="R53" s="4">
        <f t="shared" si="3"/>
        <v>9132.6569621376093</v>
      </c>
      <c r="S53" s="4">
        <f t="shared" si="11"/>
        <v>1.8474067373436969E-2</v>
      </c>
    </row>
    <row r="54" spans="1:19">
      <c r="A54" s="1">
        <v>35120</v>
      </c>
      <c r="B54" s="2">
        <v>47</v>
      </c>
      <c r="C54">
        <v>9443</v>
      </c>
      <c r="D54">
        <v>10335.700000000001</v>
      </c>
      <c r="E54">
        <f t="shared" si="2"/>
        <v>10.335700000000001</v>
      </c>
      <c r="F54" s="5">
        <v>0</v>
      </c>
      <c r="G54" s="5">
        <f t="shared" si="13"/>
        <v>1</v>
      </c>
      <c r="H54" s="5"/>
      <c r="J54" s="4">
        <f t="shared" si="9"/>
        <v>3.3600046586414005</v>
      </c>
      <c r="K54" s="4">
        <f t="shared" si="4"/>
        <v>77.409997336462027</v>
      </c>
      <c r="L54" s="4">
        <f t="shared" si="7"/>
        <v>0.11610618634822212</v>
      </c>
      <c r="M54" s="4">
        <f t="shared" si="5"/>
        <v>0.11614783167033305</v>
      </c>
      <c r="N54" s="4">
        <f t="shared" si="8"/>
        <v>0.11612742545757726</v>
      </c>
      <c r="O54" s="4">
        <f t="shared" si="12"/>
        <v>4.7485471342658681E-3</v>
      </c>
      <c r="P54" s="4">
        <f t="shared" si="10"/>
        <v>-50519.262210100911</v>
      </c>
      <c r="Q54" s="4"/>
      <c r="R54" s="4">
        <f>$B$1*O54</f>
        <v>9497.0942685317368</v>
      </c>
      <c r="S54" s="4">
        <f t="shared" si="11"/>
        <v>5.7285045569984983E-3</v>
      </c>
    </row>
    <row r="55" spans="1:19">
      <c r="A55" s="1">
        <v>35127</v>
      </c>
      <c r="B55" s="2">
        <v>48</v>
      </c>
      <c r="C55">
        <v>9011</v>
      </c>
      <c r="D55">
        <v>8846.4</v>
      </c>
      <c r="E55">
        <f t="shared" si="2"/>
        <v>8.8463999999999992</v>
      </c>
      <c r="F55" s="5">
        <v>0</v>
      </c>
      <c r="G55" s="5">
        <f t="shared" si="13"/>
        <v>1</v>
      </c>
      <c r="H55" s="5"/>
      <c r="J55" s="4">
        <f>EXP($K$2*E55+$K$3*F55+$K$4*G55)</f>
        <v>3.0466533428164007</v>
      </c>
      <c r="K55" s="4">
        <f t="shared" si="4"/>
        <v>80.456650679278425</v>
      </c>
      <c r="L55" s="4">
        <f t="shared" si="7"/>
        <v>0.1203892196322538</v>
      </c>
      <c r="M55" s="4">
        <f t="shared" si="5"/>
        <v>0.12043229422388768</v>
      </c>
      <c r="N55" s="4">
        <f t="shared" si="8"/>
        <v>0.12041118766889675</v>
      </c>
      <c r="O55" s="4">
        <f>N55-N54</f>
        <v>4.2837622113194862E-3</v>
      </c>
      <c r="P55" s="4">
        <f t="shared" si="10"/>
        <v>-49136.294867461773</v>
      </c>
      <c r="Q55" s="4"/>
      <c r="R55" s="4">
        <f t="shared" si="3"/>
        <v>8567.5244226389732</v>
      </c>
      <c r="S55" s="4">
        <f t="shared" si="11"/>
        <v>4.9214912591391276E-2</v>
      </c>
    </row>
    <row r="56" spans="1:19">
      <c r="A56" s="1">
        <v>35134</v>
      </c>
      <c r="B56" s="2">
        <v>49</v>
      </c>
      <c r="C56">
        <v>10025</v>
      </c>
      <c r="D56">
        <v>8282.4</v>
      </c>
      <c r="E56">
        <f t="shared" si="2"/>
        <v>8.2823999999999991</v>
      </c>
      <c r="F56" s="5">
        <v>0</v>
      </c>
      <c r="G56" s="5">
        <f t="shared" si="13"/>
        <v>1</v>
      </c>
      <c r="H56" s="5"/>
      <c r="J56" s="4">
        <f t="shared" si="9"/>
        <v>2.9357688331175504</v>
      </c>
      <c r="K56" s="4">
        <f t="shared" si="4"/>
        <v>83.392419512395975</v>
      </c>
      <c r="L56" s="4">
        <f t="shared" si="7"/>
        <v>0.1244967338074463</v>
      </c>
      <c r="M56" s="4">
        <f t="shared" si="5"/>
        <v>0.12454117161594991</v>
      </c>
      <c r="N56" s="4">
        <f t="shared" si="8"/>
        <v>0.12451939708453172</v>
      </c>
      <c r="O56" s="4">
        <f t="shared" si="12"/>
        <v>4.1082094156349724E-3</v>
      </c>
      <c r="P56" s="4">
        <f t="shared" si="10"/>
        <v>-55085.04930726067</v>
      </c>
      <c r="Q56" s="4"/>
      <c r="R56" s="4">
        <f t="shared" si="3"/>
        <v>8216.4188312699443</v>
      </c>
      <c r="S56" s="4">
        <f t="shared" si="11"/>
        <v>0.18040709912519259</v>
      </c>
    </row>
    <row r="57" spans="1:19">
      <c r="A57" s="1">
        <v>35141</v>
      </c>
      <c r="B57" s="2">
        <v>50</v>
      </c>
      <c r="C57">
        <v>10601</v>
      </c>
      <c r="D57">
        <v>8033.3</v>
      </c>
      <c r="E57">
        <f t="shared" si="2"/>
        <v>8.0333000000000006</v>
      </c>
      <c r="F57" s="5">
        <v>0</v>
      </c>
      <c r="G57" s="5">
        <f t="shared" si="13"/>
        <v>1</v>
      </c>
      <c r="H57" s="5"/>
      <c r="J57" s="4">
        <f t="shared" si="9"/>
        <v>2.8880885075718563</v>
      </c>
      <c r="K57" s="4">
        <f t="shared" si="4"/>
        <v>86.280508019967826</v>
      </c>
      <c r="L57" s="4">
        <f t="shared" si="7"/>
        <v>0.12851882057644515</v>
      </c>
      <c r="M57" s="4">
        <f t="shared" si="5"/>
        <v>0.12856458611868871</v>
      </c>
      <c r="N57" s="4">
        <f t="shared" si="8"/>
        <v>0.12854216099758103</v>
      </c>
      <c r="O57" s="4">
        <f t="shared" si="12"/>
        <v>4.0227639130493154E-3</v>
      </c>
      <c r="P57" s="4">
        <f t="shared" si="10"/>
        <v>-58472.848149689744</v>
      </c>
      <c r="Q57" s="4"/>
      <c r="R57" s="4">
        <f t="shared" si="3"/>
        <v>8045.5278260986306</v>
      </c>
      <c r="S57" s="4">
        <f t="shared" si="11"/>
        <v>0.24105953909078101</v>
      </c>
    </row>
    <row r="58" spans="1:19">
      <c r="A58" s="1">
        <v>35148</v>
      </c>
      <c r="B58" s="2">
        <v>51</v>
      </c>
      <c r="C58">
        <v>11083</v>
      </c>
      <c r="D58">
        <v>6769.2</v>
      </c>
      <c r="E58">
        <f t="shared" si="2"/>
        <v>6.7691999999999997</v>
      </c>
      <c r="F58" s="5">
        <v>0</v>
      </c>
      <c r="G58" s="5">
        <f t="shared" si="13"/>
        <v>1</v>
      </c>
      <c r="H58" s="5"/>
      <c r="J58" s="4">
        <f t="shared" si="9"/>
        <v>2.6578025620742123</v>
      </c>
      <c r="K58" s="4">
        <f t="shared" si="4"/>
        <v>88.938310582042035</v>
      </c>
      <c r="L58" s="4">
        <f t="shared" si="7"/>
        <v>0.13220387208567819</v>
      </c>
      <c r="M58" s="4">
        <f t="shared" si="5"/>
        <v>0.13225084788067398</v>
      </c>
      <c r="N58" s="4">
        <f t="shared" si="8"/>
        <v>0.13222782973557468</v>
      </c>
      <c r="O58" s="4">
        <f t="shared" si="12"/>
        <v>3.6856687379936415E-3</v>
      </c>
      <c r="P58" s="4">
        <f t="shared" si="10"/>
        <v>-62101.41040845422</v>
      </c>
      <c r="Q58" s="4"/>
      <c r="R58" s="4">
        <f t="shared" si="3"/>
        <v>7371.3374759872831</v>
      </c>
      <c r="S58" s="4">
        <f t="shared" si="11"/>
        <v>0.33489691635953411</v>
      </c>
    </row>
    <row r="59" spans="1:19">
      <c r="A59" s="1">
        <v>35155</v>
      </c>
      <c r="B59" s="2">
        <v>52</v>
      </c>
      <c r="C59">
        <v>11136</v>
      </c>
      <c r="D59">
        <v>5454</v>
      </c>
      <c r="E59">
        <f t="shared" si="2"/>
        <v>5.4539999999999997</v>
      </c>
      <c r="F59" s="5">
        <v>0</v>
      </c>
      <c r="G59" s="5">
        <f t="shared" si="13"/>
        <v>1</v>
      </c>
      <c r="H59" s="5"/>
      <c r="J59" s="4">
        <f t="shared" si="9"/>
        <v>2.437676777042205</v>
      </c>
      <c r="K59" s="4">
        <f t="shared" si="4"/>
        <v>91.375987359084235</v>
      </c>
      <c r="L59" s="4">
        <f t="shared" si="7"/>
        <v>0.13557001708930461</v>
      </c>
      <c r="M59" s="4">
        <f t="shared" si="5"/>
        <v>0.13561809317909834</v>
      </c>
      <c r="N59" s="4">
        <f t="shared" si="8"/>
        <v>0.13559453588941806</v>
      </c>
      <c r="O59" s="4">
        <f t="shared" si="12"/>
        <v>3.3667061538433796E-3</v>
      </c>
      <c r="P59" s="4">
        <f t="shared" si="10"/>
        <v>-63406.384141522904</v>
      </c>
      <c r="Q59" s="4"/>
      <c r="R59" s="4">
        <f t="shared" si="3"/>
        <v>6733.412307686759</v>
      </c>
      <c r="S59" s="4">
        <f t="shared" si="11"/>
        <v>0.39534731432410569</v>
      </c>
    </row>
    <row r="60" spans="1:19">
      <c r="K60" s="4"/>
      <c r="L60" s="4"/>
      <c r="M60" s="4"/>
      <c r="P60" s="4">
        <f>(B1-SUM(C8:C59))*LN(1-N59)</f>
        <v>-251771.80257952199</v>
      </c>
    </row>
    <row r="61" spans="1:19">
      <c r="K61" s="4"/>
      <c r="L61" s="4"/>
      <c r="M61" s="4"/>
    </row>
    <row r="62" spans="1:19">
      <c r="K62" s="4"/>
      <c r="L62" s="4"/>
      <c r="M62" s="4"/>
    </row>
  </sheetData>
  <printOptions gridLines="1" gridLinesSet="0"/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Radiohead -- The Bends</vt:lpstr>
      <vt:lpstr>Exp + Cov</vt:lpstr>
      <vt:lpstr>W + Cov</vt:lpstr>
      <vt:lpstr>Exp + 3Cov</vt:lpstr>
      <vt:lpstr>EG + 3Cov </vt:lpstr>
      <vt:lpstr>Exp + 3Cov + 2seg</vt:lpstr>
    </vt:vector>
  </TitlesOfParts>
  <Company>The Wharton School-U. of 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Fader</dc:creator>
  <cp:lastModifiedBy>Michael Raevsky</cp:lastModifiedBy>
  <dcterms:created xsi:type="dcterms:W3CDTF">1996-04-29T16:31:18Z</dcterms:created>
  <dcterms:modified xsi:type="dcterms:W3CDTF">2016-04-06T18:40:57Z</dcterms:modified>
</cp:coreProperties>
</file>